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<sst xmlns="http://schemas.openxmlformats.org/spreadsheetml/2006/main" count="855" uniqueCount="302">
  <si>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Ga-Segonyana(NC452)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</si>
  <si>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</si>
  <si>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</si>
  <si>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</si>
  <si>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</si>
  <si>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</si>
  <si>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</si>
  <si>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</si>
  <si>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</si>
  <si>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</si>
  <si>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</si>
  <si>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</si>
  <si>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</si>
  <si>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</si>
  <si>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</si>
  <si>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</si>
  <si>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</si>
  <si>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</si>
  <si>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</si>
  <si>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</si>
  <si>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</si>
  <si>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</si>
  <si>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</si>
  <si>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</si>
  <si>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</si>
  <si>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</si>
  <si>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</si>
  <si>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</si>
  <si>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</si>
  <si>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</si>
  <si>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</si>
  <si>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</si>
  <si>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</si>
  <si>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</si>
  <si>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</si>
  <si>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</si>
  <si>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</si>
  <si>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</si>
  <si>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</si>
  <si>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</si>
  <si>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</si>
  <si>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</si>
  <si>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</si>
  <si>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</si>
  <si>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</si>
  <si>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</si>
  <si>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</si>
  <si>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</si>
  <si>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</si>
  <si>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</si>
  <si>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</si>
  <si>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</si>
  <si>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</si>
  <si>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</si>
  <si>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</si>
  <si>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</si>
  <si>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</si>
  <si>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</si>
  <si>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</si>
  <si>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</si>
  <si>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</si>
  <si>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</si>
  <si>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</si>
  <si>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</si>
  <si>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</si>
  <si>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</si>
  <si>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</si>
  <si>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</si>
  <si>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</si>
  <si>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</si>
  <si>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Ga-Segonyana(NC452)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</si>
  <si>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</si>
  <si>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</si>
  <si>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</si>
  <si>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</si>
  <si>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</si>
  <si>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</si>
  <si>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</si>
  <si>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</si>
  <si>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</si>
  <si>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</si>
  <si>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</si>
  <si>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</si>
  <si>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</si>
  <si>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</si>
  <si>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</si>
  <si>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</si>
  <si>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</si>
  <si>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</si>
  <si>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</si>
  <si>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</si>
  <si>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</si>
  <si>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</si>
  <si>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</si>
  <si>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</si>
  <si>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</si>
  <si>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</si>
  <si>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</si>
  <si>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</si>
  <si>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</si>
  <si>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Ga-Segonyana(NC452)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</si>
  <si>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</si>
  <si>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</si>
  <si>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</si>
  <si>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</si>
  <si>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</si>
  <si>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</si>
  <si>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</si>
  <si>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</si>
  <si>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</si>
  <si>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</si>
  <si>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</si>
  <si>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</si>
  <si>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</si>
  <si>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</si>
  <si>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</si>
  <si>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</si>
  <si>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</si>
  <si>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</si>
  <si>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</si>
  <si>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</si>
  <si>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</si>
  <si>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</si>
  <si>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</si>
  <si>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</si>
  <si>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</si>
  <si>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</si>
  <si>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</si>
  <si>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</si>
  <si>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Ga-Segonyana(NC452)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</si>
  <si>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</si>
  <si>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</si>
  <si>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</si>
  <si>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</si>
  <si>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</si>
  <si>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</si>
  <si>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</si>
  <si>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</si>
  <si>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</si>
  <si>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</si>
  <si>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Ga-Segonyana(NC452)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</si>
  <si>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</si>
  <si>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</si>
  <si>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</si>
  <si>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</si>
  <si>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</si>
  <si>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</si>
  <si>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</si>
  <si>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</si>
  <si>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</si>
  <si>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</si>
  <si>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</si>
  <si>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</si>
  <si>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</si>
  <si>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</si>
  <si>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</si>
  <si>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</si>
  <si>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</si>
  <si>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</si>
  <si>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</si>
  <si>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</si>
  <si>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</si>
  <si>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</si>
  <si>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</si>
  <si>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</si>
  <si>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</si>
  <si>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</si>
  <si>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</si>
  <si>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</si>
  <si>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</si>
  <si>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</si>
  <si>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</si>
  <si>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</si>
  <si>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</si>
  <si>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Ga-Segonyana(NC452)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</si>
  <si>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</si>
  <si>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</si>
  <si>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</si>
  <si>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</si>
  <si>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</si>
  <si>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</si>
  <si>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</si>
  <si>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</si>
  <si>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</si>
  <si>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</si>
  <si>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</si>
  <si>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</si>
  <si>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</si>
  <si>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</si>
  <si>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</si>
  <si>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</si>
  <si>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</si>
  <si>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</si>
  <si>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</si>
  <si>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</si>
  <si>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</si>
  <si>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</si>
  <si>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</si>
  <si>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</si>
  <si>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</si>
  <si>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</si>
  <si>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Ga-Segonyana(NC452)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</si>
  <si>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</si>
  <si>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</si>
  <si>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</si>
  <si>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</si>
  <si>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</si>
  <si>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</si>
  <si>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</si>
  <si>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</si>
  <si>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</si>
  <si>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</si>
  <si>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</si>
  <si>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</si>
  <si>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</si>
  <si>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</si>
  <si>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</si>
  <si>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</si>
  <si>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</si>
  <si>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</si>
  <si>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</si>
  <si>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</si>
  <si>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</si>
  <si>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</si>
  <si>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</si>
  <si>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</si>
  <si>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Ga-Segonyana(NC452)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</si>
  <si>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</si>
  <si>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</si>
  <si>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</si>
  <si>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</si>
  <si>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</si>
  <si>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</si>
  <si>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</si>
  <si>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</si>
  <si>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</si>
  <si>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</si>
  <si>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</si>
  <si>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</si>
  <si>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</si>
  <si>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</si>
  <si>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</si>
  <si>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</si>
  <si>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</si>
  <si>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</si>
  <si>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</si>
  <si>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</si>
  <si>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</si>
  <si>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</si>
  <si>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</si>
  <si>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</si>
  <si>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</si>
  <si>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</si>
  <si>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</si>
  <si>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</si>
  <si>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</si>
  <si>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</si>
  <si>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</si>
  <si>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</si>
  <si>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</si>
  <si>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</si>
  <si>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</si>
  <si>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Ga-Segonyana(NC452)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</si>
  <si>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</si>
  <si>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</si>
  <si>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Northern Cape: Ga-Segonyana(NC452)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</si>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</sst>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16889433</v>
      </c>
      <c r="C5" s="19">
        <v>0</v>
      </c>
      <c r="D5" s="59">
        <v>27017749</v>
      </c>
      <c r="E5" s="60">
        <v>27017749</v>
      </c>
      <c r="F5" s="60">
        <v>15918967</v>
      </c>
      <c r="G5" s="60">
        <v>879350</v>
      </c>
      <c r="H5" s="60">
        <v>-2960465</v>
      </c>
      <c r="I5" s="60">
        <v>13837852</v>
      </c>
      <c r="J5" s="60">
        <v>873363</v>
      </c>
      <c r="K5" s="60">
        <v>879350</v>
      </c>
      <c r="L5" s="60">
        <v>879350</v>
      </c>
      <c r="M5" s="60">
        <v>2632063</v>
      </c>
      <c r="N5" s="60">
        <v>879350</v>
      </c>
      <c r="O5" s="60">
        <v>530255</v>
      </c>
      <c r="P5" s="60">
        <v>879350</v>
      </c>
      <c r="Q5" s="60">
        <v>2288955</v>
      </c>
      <c r="R5" s="60">
        <v>879350</v>
      </c>
      <c r="S5" s="60">
        <v>896589</v>
      </c>
      <c r="T5" s="60">
        <v>0</v>
      </c>
      <c r="U5" s="60">
        <v>1775939</v>
      </c>
      <c r="V5" s="60">
        <v>20534809</v>
      </c>
      <c r="W5" s="60">
        <v>27017749</v>
      </c>
      <c r="X5" s="60">
        <v>-6482940</v>
      </c>
      <c r="Y5" s="61">
        <v>-24</v>
      </c>
      <c r="Z5" s="62">
        <v>27017749</v>
      </c>
    </row>
    <row r="6" spans="1:26" ht="13.5">
      <c r="A6" s="58" t="s">
        <v>32</v>
      </c>
      <c r="B6" s="19">
        <v>94335318</v>
      </c>
      <c r="C6" s="19">
        <v>0</v>
      </c>
      <c r="D6" s="59">
        <v>83871262</v>
      </c>
      <c r="E6" s="60">
        <v>83871262</v>
      </c>
      <c r="F6" s="60">
        <v>5649359</v>
      </c>
      <c r="G6" s="60">
        <v>5819739</v>
      </c>
      <c r="H6" s="60">
        <v>6207641</v>
      </c>
      <c r="I6" s="60">
        <v>17676739</v>
      </c>
      <c r="J6" s="60">
        <v>7135662</v>
      </c>
      <c r="K6" s="60">
        <v>6728354</v>
      </c>
      <c r="L6" s="60">
        <v>6213177</v>
      </c>
      <c r="M6" s="60">
        <v>20077193</v>
      </c>
      <c r="N6" s="60">
        <v>5673603</v>
      </c>
      <c r="O6" s="60">
        <v>7614513</v>
      </c>
      <c r="P6" s="60">
        <v>5886144</v>
      </c>
      <c r="Q6" s="60">
        <v>19174260</v>
      </c>
      <c r="R6" s="60">
        <v>9377376</v>
      </c>
      <c r="S6" s="60">
        <v>5851760</v>
      </c>
      <c r="T6" s="60">
        <v>2746519</v>
      </c>
      <c r="U6" s="60">
        <v>17975655</v>
      </c>
      <c r="V6" s="60">
        <v>74903847</v>
      </c>
      <c r="W6" s="60">
        <v>83871262</v>
      </c>
      <c r="X6" s="60">
        <v>-8967415</v>
      </c>
      <c r="Y6" s="61">
        <v>-10.69</v>
      </c>
      <c r="Z6" s="62">
        <v>83871262</v>
      </c>
    </row>
    <row r="7" spans="1:26" ht="13.5">
      <c r="A7" s="58" t="s">
        <v>33</v>
      </c>
      <c r="B7" s="19">
        <v>1714060</v>
      </c>
      <c r="C7" s="19">
        <v>0</v>
      </c>
      <c r="D7" s="59">
        <v>762700</v>
      </c>
      <c r="E7" s="60">
        <v>1462700</v>
      </c>
      <c r="F7" s="60">
        <v>88989</v>
      </c>
      <c r="G7" s="60">
        <v>154255</v>
      </c>
      <c r="H7" s="60">
        <v>149931</v>
      </c>
      <c r="I7" s="60">
        <v>393175</v>
      </c>
      <c r="J7" s="60">
        <v>112091</v>
      </c>
      <c r="K7" s="60">
        <v>95762</v>
      </c>
      <c r="L7" s="60">
        <v>121852</v>
      </c>
      <c r="M7" s="60">
        <v>329705</v>
      </c>
      <c r="N7" s="60">
        <v>109254</v>
      </c>
      <c r="O7" s="60">
        <v>107012</v>
      </c>
      <c r="P7" s="60">
        <v>0</v>
      </c>
      <c r="Q7" s="60">
        <v>216266</v>
      </c>
      <c r="R7" s="60">
        <v>67332</v>
      </c>
      <c r="S7" s="60">
        <v>379450</v>
      </c>
      <c r="T7" s="60">
        <v>280</v>
      </c>
      <c r="U7" s="60">
        <v>447062</v>
      </c>
      <c r="V7" s="60">
        <v>1386208</v>
      </c>
      <c r="W7" s="60">
        <v>1462700</v>
      </c>
      <c r="X7" s="60">
        <v>-76492</v>
      </c>
      <c r="Y7" s="61">
        <v>-5.23</v>
      </c>
      <c r="Z7" s="62">
        <v>1462700</v>
      </c>
    </row>
    <row r="8" spans="1:26" ht="13.5">
      <c r="A8" s="58" t="s">
        <v>34</v>
      </c>
      <c r="B8" s="19">
        <v>101029807</v>
      </c>
      <c r="C8" s="19">
        <v>0</v>
      </c>
      <c r="D8" s="59">
        <v>84471000</v>
      </c>
      <c r="E8" s="60">
        <v>100317725</v>
      </c>
      <c r="F8" s="60">
        <v>35460754</v>
      </c>
      <c r="G8" s="60">
        <v>197205</v>
      </c>
      <c r="H8" s="60">
        <v>3688763</v>
      </c>
      <c r="I8" s="60">
        <v>39346722</v>
      </c>
      <c r="J8" s="60">
        <v>741530</v>
      </c>
      <c r="K8" s="60">
        <v>24962138</v>
      </c>
      <c r="L8" s="60">
        <v>2557856</v>
      </c>
      <c r="M8" s="60">
        <v>28261524</v>
      </c>
      <c r="N8" s="60">
        <v>1726478</v>
      </c>
      <c r="O8" s="60">
        <v>1206300</v>
      </c>
      <c r="P8" s="60">
        <v>20409431</v>
      </c>
      <c r="Q8" s="60">
        <v>23342209</v>
      </c>
      <c r="R8" s="60">
        <v>928063</v>
      </c>
      <c r="S8" s="60">
        <v>2104725</v>
      </c>
      <c r="T8" s="60">
        <v>2536775</v>
      </c>
      <c r="U8" s="60">
        <v>5569563</v>
      </c>
      <c r="V8" s="60">
        <v>96520018</v>
      </c>
      <c r="W8" s="60">
        <v>100317725</v>
      </c>
      <c r="X8" s="60">
        <v>-3797707</v>
      </c>
      <c r="Y8" s="61">
        <v>-3.79</v>
      </c>
      <c r="Z8" s="62">
        <v>100317725</v>
      </c>
    </row>
    <row r="9" spans="1:26" ht="13.5">
      <c r="A9" s="58" t="s">
        <v>35</v>
      </c>
      <c r="B9" s="19">
        <v>16463142</v>
      </c>
      <c r="C9" s="19">
        <v>0</v>
      </c>
      <c r="D9" s="59">
        <v>58860954</v>
      </c>
      <c r="E9" s="60">
        <v>87084824</v>
      </c>
      <c r="F9" s="60">
        <v>4136031</v>
      </c>
      <c r="G9" s="60">
        <v>2955623</v>
      </c>
      <c r="H9" s="60">
        <v>5399454</v>
      </c>
      <c r="I9" s="60">
        <v>12491108</v>
      </c>
      <c r="J9" s="60">
        <v>2590538</v>
      </c>
      <c r="K9" s="60">
        <v>3775122</v>
      </c>
      <c r="L9" s="60">
        <v>3326821</v>
      </c>
      <c r="M9" s="60">
        <v>9692481</v>
      </c>
      <c r="N9" s="60">
        <v>2608276</v>
      </c>
      <c r="O9" s="60">
        <v>1662523</v>
      </c>
      <c r="P9" s="60">
        <v>2593691</v>
      </c>
      <c r="Q9" s="60">
        <v>6864490</v>
      </c>
      <c r="R9" s="60">
        <v>5191381</v>
      </c>
      <c r="S9" s="60">
        <v>3921195</v>
      </c>
      <c r="T9" s="60">
        <v>3887881</v>
      </c>
      <c r="U9" s="60">
        <v>13000457</v>
      </c>
      <c r="V9" s="60">
        <v>42048536</v>
      </c>
      <c r="W9" s="60">
        <v>87084824</v>
      </c>
      <c r="X9" s="60">
        <v>-45036288</v>
      </c>
      <c r="Y9" s="61">
        <v>-51.72</v>
      </c>
      <c r="Z9" s="62">
        <v>87084824</v>
      </c>
    </row>
    <row r="10" spans="1:26" ht="25.5">
      <c r="A10" s="63" t="s">
        <v>277</v>
      </c>
      <c r="B10" s="64">
        <f>SUM(B5:B9)</f>
        <v>230431760</v>
      </c>
      <c r="C10" s="64">
        <f>SUM(C5:C9)</f>
        <v>0</v>
      </c>
      <c r="D10" s="65">
        <f aca="true" t="shared" si="0" ref="D10:Z10">SUM(D5:D9)</f>
        <v>254983665</v>
      </c>
      <c r="E10" s="66">
        <f t="shared" si="0"/>
        <v>299754260</v>
      </c>
      <c r="F10" s="66">
        <f t="shared" si="0"/>
        <v>61254100</v>
      </c>
      <c r="G10" s="66">
        <f t="shared" si="0"/>
        <v>10006172</v>
      </c>
      <c r="H10" s="66">
        <f t="shared" si="0"/>
        <v>12485324</v>
      </c>
      <c r="I10" s="66">
        <f t="shared" si="0"/>
        <v>83745596</v>
      </c>
      <c r="J10" s="66">
        <f t="shared" si="0"/>
        <v>11453184</v>
      </c>
      <c r="K10" s="66">
        <f t="shared" si="0"/>
        <v>36440726</v>
      </c>
      <c r="L10" s="66">
        <f t="shared" si="0"/>
        <v>13099056</v>
      </c>
      <c r="M10" s="66">
        <f t="shared" si="0"/>
        <v>60992966</v>
      </c>
      <c r="N10" s="66">
        <f t="shared" si="0"/>
        <v>10996961</v>
      </c>
      <c r="O10" s="66">
        <f t="shared" si="0"/>
        <v>11120603</v>
      </c>
      <c r="P10" s="66">
        <f t="shared" si="0"/>
        <v>29768616</v>
      </c>
      <c r="Q10" s="66">
        <f t="shared" si="0"/>
        <v>51886180</v>
      </c>
      <c r="R10" s="66">
        <f t="shared" si="0"/>
        <v>16443502</v>
      </c>
      <c r="S10" s="66">
        <f t="shared" si="0"/>
        <v>13153719</v>
      </c>
      <c r="T10" s="66">
        <f t="shared" si="0"/>
        <v>9171455</v>
      </c>
      <c r="U10" s="66">
        <f t="shared" si="0"/>
        <v>38768676</v>
      </c>
      <c r="V10" s="66">
        <f t="shared" si="0"/>
        <v>235393418</v>
      </c>
      <c r="W10" s="66">
        <f t="shared" si="0"/>
        <v>299754260</v>
      </c>
      <c r="X10" s="66">
        <f t="shared" si="0"/>
        <v>-64360842</v>
      </c>
      <c r="Y10" s="67">
        <f>+IF(W10&lt;&gt;0,(X10/W10)*100,0)</f>
        <v>-21.47120177708233</v>
      </c>
      <c r="Z10" s="68">
        <f t="shared" si="0"/>
        <v>299754260</v>
      </c>
    </row>
    <row r="11" spans="1:26" ht="13.5">
      <c r="A11" s="58" t="s">
        <v>37</v>
      </c>
      <c r="B11" s="19">
        <v>58726879</v>
      </c>
      <c r="C11" s="19">
        <v>0</v>
      </c>
      <c r="D11" s="59">
        <v>72168614</v>
      </c>
      <c r="E11" s="60">
        <v>67506787</v>
      </c>
      <c r="F11" s="60">
        <v>4908019</v>
      </c>
      <c r="G11" s="60">
        <v>189897</v>
      </c>
      <c r="H11" s="60">
        <v>5102645</v>
      </c>
      <c r="I11" s="60">
        <v>10200561</v>
      </c>
      <c r="J11" s="60">
        <v>10493812</v>
      </c>
      <c r="K11" s="60">
        <v>5303054</v>
      </c>
      <c r="L11" s="60">
        <v>6368855</v>
      </c>
      <c r="M11" s="60">
        <v>22165721</v>
      </c>
      <c r="N11" s="60">
        <v>0</v>
      </c>
      <c r="O11" s="60">
        <v>5570192</v>
      </c>
      <c r="P11" s="60">
        <v>10573698</v>
      </c>
      <c r="Q11" s="60">
        <v>16143890</v>
      </c>
      <c r="R11" s="60">
        <v>0</v>
      </c>
      <c r="S11" s="60">
        <v>5391391</v>
      </c>
      <c r="T11" s="60">
        <v>12263081</v>
      </c>
      <c r="U11" s="60">
        <v>17654472</v>
      </c>
      <c r="V11" s="60">
        <v>66164644</v>
      </c>
      <c r="W11" s="60">
        <v>67506787</v>
      </c>
      <c r="X11" s="60">
        <v>-1342143</v>
      </c>
      <c r="Y11" s="61">
        <v>-1.99</v>
      </c>
      <c r="Z11" s="62">
        <v>67506787</v>
      </c>
    </row>
    <row r="12" spans="1:26" ht="13.5">
      <c r="A12" s="58" t="s">
        <v>38</v>
      </c>
      <c r="B12" s="19">
        <v>6418885</v>
      </c>
      <c r="C12" s="19">
        <v>0</v>
      </c>
      <c r="D12" s="59">
        <v>6719259</v>
      </c>
      <c r="E12" s="60">
        <v>6719259</v>
      </c>
      <c r="F12" s="60">
        <v>519497</v>
      </c>
      <c r="G12" s="60">
        <v>0</v>
      </c>
      <c r="H12" s="60">
        <v>509947</v>
      </c>
      <c r="I12" s="60">
        <v>1029444</v>
      </c>
      <c r="J12" s="60">
        <v>1023769</v>
      </c>
      <c r="K12" s="60">
        <v>515000</v>
      </c>
      <c r="L12" s="60">
        <v>515000</v>
      </c>
      <c r="M12" s="60">
        <v>2053769</v>
      </c>
      <c r="N12" s="60">
        <v>0</v>
      </c>
      <c r="O12" s="60">
        <v>515749</v>
      </c>
      <c r="P12" s="60">
        <v>1444069</v>
      </c>
      <c r="Q12" s="60">
        <v>1959818</v>
      </c>
      <c r="R12" s="60">
        <v>0</v>
      </c>
      <c r="S12" s="60">
        <v>555542</v>
      </c>
      <c r="T12" s="60">
        <v>1144901</v>
      </c>
      <c r="U12" s="60">
        <v>1700443</v>
      </c>
      <c r="V12" s="60">
        <v>6743474</v>
      </c>
      <c r="W12" s="60">
        <v>6719259</v>
      </c>
      <c r="X12" s="60">
        <v>24215</v>
      </c>
      <c r="Y12" s="61">
        <v>0.36</v>
      </c>
      <c r="Z12" s="62">
        <v>6719259</v>
      </c>
    </row>
    <row r="13" spans="1:26" ht="13.5">
      <c r="A13" s="58" t="s">
        <v>278</v>
      </c>
      <c r="B13" s="19">
        <v>53099218</v>
      </c>
      <c r="C13" s="19">
        <v>0</v>
      </c>
      <c r="D13" s="59">
        <v>37783025</v>
      </c>
      <c r="E13" s="60">
        <v>37783025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21706306</v>
      </c>
      <c r="Q13" s="60">
        <v>21706306</v>
      </c>
      <c r="R13" s="60">
        <v>7296906</v>
      </c>
      <c r="S13" s="60">
        <v>3687235</v>
      </c>
      <c r="T13" s="60">
        <v>0</v>
      </c>
      <c r="U13" s="60">
        <v>10984141</v>
      </c>
      <c r="V13" s="60">
        <v>32690447</v>
      </c>
      <c r="W13" s="60">
        <v>37783025</v>
      </c>
      <c r="X13" s="60">
        <v>-5092578</v>
      </c>
      <c r="Y13" s="61">
        <v>-13.48</v>
      </c>
      <c r="Z13" s="62">
        <v>37783025</v>
      </c>
    </row>
    <row r="14" spans="1:26" ht="13.5">
      <c r="A14" s="58" t="s">
        <v>40</v>
      </c>
      <c r="B14" s="19">
        <v>4661124</v>
      </c>
      <c r="C14" s="19">
        <v>0</v>
      </c>
      <c r="D14" s="59">
        <v>7136830</v>
      </c>
      <c r="E14" s="60">
        <v>2842140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1363440</v>
      </c>
      <c r="T14" s="60">
        <v>1291108</v>
      </c>
      <c r="U14" s="60">
        <v>2654548</v>
      </c>
      <c r="V14" s="60">
        <v>2654548</v>
      </c>
      <c r="W14" s="60">
        <v>2842140</v>
      </c>
      <c r="X14" s="60">
        <v>-187592</v>
      </c>
      <c r="Y14" s="61">
        <v>-6.6</v>
      </c>
      <c r="Z14" s="62">
        <v>2842140</v>
      </c>
    </row>
    <row r="15" spans="1:26" ht="13.5">
      <c r="A15" s="58" t="s">
        <v>41</v>
      </c>
      <c r="B15" s="19">
        <v>53340094</v>
      </c>
      <c r="C15" s="19">
        <v>0</v>
      </c>
      <c r="D15" s="59">
        <v>58209428</v>
      </c>
      <c r="E15" s="60">
        <v>60279858</v>
      </c>
      <c r="F15" s="60">
        <v>6488417</v>
      </c>
      <c r="G15" s="60">
        <v>6934285</v>
      </c>
      <c r="H15" s="60">
        <v>7217808</v>
      </c>
      <c r="I15" s="60">
        <v>20640510</v>
      </c>
      <c r="J15" s="60">
        <v>3777058</v>
      </c>
      <c r="K15" s="60">
        <v>4235674</v>
      </c>
      <c r="L15" s="60">
        <v>4094508</v>
      </c>
      <c r="M15" s="60">
        <v>12107240</v>
      </c>
      <c r="N15" s="60">
        <v>3764477</v>
      </c>
      <c r="O15" s="60">
        <v>4178340</v>
      </c>
      <c r="P15" s="60">
        <v>3658277</v>
      </c>
      <c r="Q15" s="60">
        <v>11601094</v>
      </c>
      <c r="R15" s="60">
        <v>3195933</v>
      </c>
      <c r="S15" s="60">
        <v>4043879</v>
      </c>
      <c r="T15" s="60">
        <v>3702761</v>
      </c>
      <c r="U15" s="60">
        <v>10942573</v>
      </c>
      <c r="V15" s="60">
        <v>55291417</v>
      </c>
      <c r="W15" s="60">
        <v>60279858</v>
      </c>
      <c r="X15" s="60">
        <v>-4988441</v>
      </c>
      <c r="Y15" s="61">
        <v>-8.28</v>
      </c>
      <c r="Z15" s="62">
        <v>60279858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101730958</v>
      </c>
      <c r="C17" s="19">
        <v>0</v>
      </c>
      <c r="D17" s="59">
        <v>89029445</v>
      </c>
      <c r="E17" s="60">
        <v>130423624</v>
      </c>
      <c r="F17" s="60">
        <v>9543628</v>
      </c>
      <c r="G17" s="60">
        <v>8668556</v>
      </c>
      <c r="H17" s="60">
        <v>10959729</v>
      </c>
      <c r="I17" s="60">
        <v>29171913</v>
      </c>
      <c r="J17" s="60">
        <v>9113852</v>
      </c>
      <c r="K17" s="60">
        <v>4391946</v>
      </c>
      <c r="L17" s="60">
        <v>13234884</v>
      </c>
      <c r="M17" s="60">
        <v>26740682</v>
      </c>
      <c r="N17" s="60">
        <v>13306668</v>
      </c>
      <c r="O17" s="60">
        <v>8290533</v>
      </c>
      <c r="P17" s="60">
        <v>12945861</v>
      </c>
      <c r="Q17" s="60">
        <v>34543062</v>
      </c>
      <c r="R17" s="60">
        <v>4985372</v>
      </c>
      <c r="S17" s="60">
        <v>9578066</v>
      </c>
      <c r="T17" s="60">
        <v>10761783</v>
      </c>
      <c r="U17" s="60">
        <v>25325221</v>
      </c>
      <c r="V17" s="60">
        <v>115780878</v>
      </c>
      <c r="W17" s="60">
        <v>130423624</v>
      </c>
      <c r="X17" s="60">
        <v>-14642746</v>
      </c>
      <c r="Y17" s="61">
        <v>-11.23</v>
      </c>
      <c r="Z17" s="62">
        <v>130423624</v>
      </c>
    </row>
    <row r="18" spans="1:26" ht="13.5">
      <c r="A18" s="70" t="s">
        <v>44</v>
      </c>
      <c r="B18" s="71">
        <f>SUM(B11:B17)</f>
        <v>277977158</v>
      </c>
      <c r="C18" s="71">
        <f>SUM(C11:C17)</f>
        <v>0</v>
      </c>
      <c r="D18" s="72">
        <f aca="true" t="shared" si="1" ref="D18:Z18">SUM(D11:D17)</f>
        <v>271046601</v>
      </c>
      <c r="E18" s="73">
        <f t="shared" si="1"/>
        <v>305554693</v>
      </c>
      <c r="F18" s="73">
        <f t="shared" si="1"/>
        <v>21459561</v>
      </c>
      <c r="G18" s="73">
        <f t="shared" si="1"/>
        <v>15792738</v>
      </c>
      <c r="H18" s="73">
        <f t="shared" si="1"/>
        <v>23790129</v>
      </c>
      <c r="I18" s="73">
        <f t="shared" si="1"/>
        <v>61042428</v>
      </c>
      <c r="J18" s="73">
        <f t="shared" si="1"/>
        <v>24408491</v>
      </c>
      <c r="K18" s="73">
        <f t="shared" si="1"/>
        <v>14445674</v>
      </c>
      <c r="L18" s="73">
        <f t="shared" si="1"/>
        <v>24213247</v>
      </c>
      <c r="M18" s="73">
        <f t="shared" si="1"/>
        <v>63067412</v>
      </c>
      <c r="N18" s="73">
        <f t="shared" si="1"/>
        <v>17071145</v>
      </c>
      <c r="O18" s="73">
        <f t="shared" si="1"/>
        <v>18554814</v>
      </c>
      <c r="P18" s="73">
        <f t="shared" si="1"/>
        <v>50328211</v>
      </c>
      <c r="Q18" s="73">
        <f t="shared" si="1"/>
        <v>85954170</v>
      </c>
      <c r="R18" s="73">
        <f t="shared" si="1"/>
        <v>15478211</v>
      </c>
      <c r="S18" s="73">
        <f t="shared" si="1"/>
        <v>24619553</v>
      </c>
      <c r="T18" s="73">
        <f t="shared" si="1"/>
        <v>29163634</v>
      </c>
      <c r="U18" s="73">
        <f t="shared" si="1"/>
        <v>69261398</v>
      </c>
      <c r="V18" s="73">
        <f t="shared" si="1"/>
        <v>279325408</v>
      </c>
      <c r="W18" s="73">
        <f t="shared" si="1"/>
        <v>305554693</v>
      </c>
      <c r="X18" s="73">
        <f t="shared" si="1"/>
        <v>-26229285</v>
      </c>
      <c r="Y18" s="67">
        <f>+IF(W18&lt;&gt;0,(X18/W18)*100,0)</f>
        <v>-8.58415386864963</v>
      </c>
      <c r="Z18" s="74">
        <f t="shared" si="1"/>
        <v>305554693</v>
      </c>
    </row>
    <row r="19" spans="1:26" ht="13.5">
      <c r="A19" s="70" t="s">
        <v>45</v>
      </c>
      <c r="B19" s="75">
        <f>+B10-B18</f>
        <v>-47545398</v>
      </c>
      <c r="C19" s="75">
        <f>+C10-C18</f>
        <v>0</v>
      </c>
      <c r="D19" s="76">
        <f aca="true" t="shared" si="2" ref="D19:Z19">+D10-D18</f>
        <v>-16062936</v>
      </c>
      <c r="E19" s="77">
        <f t="shared" si="2"/>
        <v>-5800433</v>
      </c>
      <c r="F19" s="77">
        <f t="shared" si="2"/>
        <v>39794539</v>
      </c>
      <c r="G19" s="77">
        <f t="shared" si="2"/>
        <v>-5786566</v>
      </c>
      <c r="H19" s="77">
        <f t="shared" si="2"/>
        <v>-11304805</v>
      </c>
      <c r="I19" s="77">
        <f t="shared" si="2"/>
        <v>22703168</v>
      </c>
      <c r="J19" s="77">
        <f t="shared" si="2"/>
        <v>-12955307</v>
      </c>
      <c r="K19" s="77">
        <f t="shared" si="2"/>
        <v>21995052</v>
      </c>
      <c r="L19" s="77">
        <f t="shared" si="2"/>
        <v>-11114191</v>
      </c>
      <c r="M19" s="77">
        <f t="shared" si="2"/>
        <v>-2074446</v>
      </c>
      <c r="N19" s="77">
        <f t="shared" si="2"/>
        <v>-6074184</v>
      </c>
      <c r="O19" s="77">
        <f t="shared" si="2"/>
        <v>-7434211</v>
      </c>
      <c r="P19" s="77">
        <f t="shared" si="2"/>
        <v>-20559595</v>
      </c>
      <c r="Q19" s="77">
        <f t="shared" si="2"/>
        <v>-34067990</v>
      </c>
      <c r="R19" s="77">
        <f t="shared" si="2"/>
        <v>965291</v>
      </c>
      <c r="S19" s="77">
        <f t="shared" si="2"/>
        <v>-11465834</v>
      </c>
      <c r="T19" s="77">
        <f t="shared" si="2"/>
        <v>-19992179</v>
      </c>
      <c r="U19" s="77">
        <f t="shared" si="2"/>
        <v>-30492722</v>
      </c>
      <c r="V19" s="77">
        <f t="shared" si="2"/>
        <v>-43931990</v>
      </c>
      <c r="W19" s="77">
        <f>IF(E10=E18,0,W10-W18)</f>
        <v>-5800433</v>
      </c>
      <c r="X19" s="77">
        <f t="shared" si="2"/>
        <v>-38131557</v>
      </c>
      <c r="Y19" s="78">
        <f>+IF(W19&lt;&gt;0,(X19/W19)*100,0)</f>
        <v>657.3915602507606</v>
      </c>
      <c r="Z19" s="79">
        <f t="shared" si="2"/>
        <v>-5800433</v>
      </c>
    </row>
    <row r="20" spans="1:26" ht="13.5">
      <c r="A20" s="58" t="s">
        <v>46</v>
      </c>
      <c r="B20" s="19">
        <v>51340031</v>
      </c>
      <c r="C20" s="19">
        <v>0</v>
      </c>
      <c r="D20" s="59">
        <v>67124000</v>
      </c>
      <c r="E20" s="60">
        <v>71868740</v>
      </c>
      <c r="F20" s="60">
        <v>2440877</v>
      </c>
      <c r="G20" s="60">
        <v>4644957</v>
      </c>
      <c r="H20" s="60">
        <v>3455512</v>
      </c>
      <c r="I20" s="60">
        <v>10541346</v>
      </c>
      <c r="J20" s="60">
        <v>15215540</v>
      </c>
      <c r="K20" s="60">
        <v>6701229</v>
      </c>
      <c r="L20" s="60">
        <v>1532236</v>
      </c>
      <c r="M20" s="60">
        <v>23449005</v>
      </c>
      <c r="N20" s="60">
        <v>413539</v>
      </c>
      <c r="O20" s="60">
        <v>4574274</v>
      </c>
      <c r="P20" s="60">
        <v>5429434</v>
      </c>
      <c r="Q20" s="60">
        <v>10417247</v>
      </c>
      <c r="R20" s="60">
        <v>4753546</v>
      </c>
      <c r="S20" s="60">
        <v>11804679</v>
      </c>
      <c r="T20" s="60">
        <v>10806279</v>
      </c>
      <c r="U20" s="60">
        <v>27364504</v>
      </c>
      <c r="V20" s="60">
        <v>71772102</v>
      </c>
      <c r="W20" s="60">
        <v>71868740</v>
      </c>
      <c r="X20" s="60">
        <v>-96638</v>
      </c>
      <c r="Y20" s="61">
        <v>-0.13</v>
      </c>
      <c r="Z20" s="62">
        <v>71868740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3794633</v>
      </c>
      <c r="C22" s="86">
        <f>SUM(C19:C21)</f>
        <v>0</v>
      </c>
      <c r="D22" s="87">
        <f aca="true" t="shared" si="3" ref="D22:Z22">SUM(D19:D21)</f>
        <v>51061064</v>
      </c>
      <c r="E22" s="88">
        <f t="shared" si="3"/>
        <v>66068307</v>
      </c>
      <c r="F22" s="88">
        <f t="shared" si="3"/>
        <v>42235416</v>
      </c>
      <c r="G22" s="88">
        <f t="shared" si="3"/>
        <v>-1141609</v>
      </c>
      <c r="H22" s="88">
        <f t="shared" si="3"/>
        <v>-7849293</v>
      </c>
      <c r="I22" s="88">
        <f t="shared" si="3"/>
        <v>33244514</v>
      </c>
      <c r="J22" s="88">
        <f t="shared" si="3"/>
        <v>2260233</v>
      </c>
      <c r="K22" s="88">
        <f t="shared" si="3"/>
        <v>28696281</v>
      </c>
      <c r="L22" s="88">
        <f t="shared" si="3"/>
        <v>-9581955</v>
      </c>
      <c r="M22" s="88">
        <f t="shared" si="3"/>
        <v>21374559</v>
      </c>
      <c r="N22" s="88">
        <f t="shared" si="3"/>
        <v>-5660645</v>
      </c>
      <c r="O22" s="88">
        <f t="shared" si="3"/>
        <v>-2859937</v>
      </c>
      <c r="P22" s="88">
        <f t="shared" si="3"/>
        <v>-15130161</v>
      </c>
      <c r="Q22" s="88">
        <f t="shared" si="3"/>
        <v>-23650743</v>
      </c>
      <c r="R22" s="88">
        <f t="shared" si="3"/>
        <v>5718837</v>
      </c>
      <c r="S22" s="88">
        <f t="shared" si="3"/>
        <v>338845</v>
      </c>
      <c r="T22" s="88">
        <f t="shared" si="3"/>
        <v>-9185900</v>
      </c>
      <c r="U22" s="88">
        <f t="shared" si="3"/>
        <v>-3128218</v>
      </c>
      <c r="V22" s="88">
        <f t="shared" si="3"/>
        <v>27840112</v>
      </c>
      <c r="W22" s="88">
        <f t="shared" si="3"/>
        <v>66068307</v>
      </c>
      <c r="X22" s="88">
        <f t="shared" si="3"/>
        <v>-38228195</v>
      </c>
      <c r="Y22" s="89">
        <f>+IF(W22&lt;&gt;0,(X22/W22)*100,0)</f>
        <v>-57.86162342558588</v>
      </c>
      <c r="Z22" s="90">
        <f t="shared" si="3"/>
        <v>66068307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3794633</v>
      </c>
      <c r="C24" s="75">
        <f>SUM(C22:C23)</f>
        <v>0</v>
      </c>
      <c r="D24" s="76">
        <f aca="true" t="shared" si="4" ref="D24:Z24">SUM(D22:D23)</f>
        <v>51061064</v>
      </c>
      <c r="E24" s="77">
        <f t="shared" si="4"/>
        <v>66068307</v>
      </c>
      <c r="F24" s="77">
        <f t="shared" si="4"/>
        <v>42235416</v>
      </c>
      <c r="G24" s="77">
        <f t="shared" si="4"/>
        <v>-1141609</v>
      </c>
      <c r="H24" s="77">
        <f t="shared" si="4"/>
        <v>-7849293</v>
      </c>
      <c r="I24" s="77">
        <f t="shared" si="4"/>
        <v>33244514</v>
      </c>
      <c r="J24" s="77">
        <f t="shared" si="4"/>
        <v>2260233</v>
      </c>
      <c r="K24" s="77">
        <f t="shared" si="4"/>
        <v>28696281</v>
      </c>
      <c r="L24" s="77">
        <f t="shared" si="4"/>
        <v>-9581955</v>
      </c>
      <c r="M24" s="77">
        <f t="shared" si="4"/>
        <v>21374559</v>
      </c>
      <c r="N24" s="77">
        <f t="shared" si="4"/>
        <v>-5660645</v>
      </c>
      <c r="O24" s="77">
        <f t="shared" si="4"/>
        <v>-2859937</v>
      </c>
      <c r="P24" s="77">
        <f t="shared" si="4"/>
        <v>-15130161</v>
      </c>
      <c r="Q24" s="77">
        <f t="shared" si="4"/>
        <v>-23650743</v>
      </c>
      <c r="R24" s="77">
        <f t="shared" si="4"/>
        <v>5718837</v>
      </c>
      <c r="S24" s="77">
        <f t="shared" si="4"/>
        <v>338845</v>
      </c>
      <c r="T24" s="77">
        <f t="shared" si="4"/>
        <v>-9185900</v>
      </c>
      <c r="U24" s="77">
        <f t="shared" si="4"/>
        <v>-3128218</v>
      </c>
      <c r="V24" s="77">
        <f t="shared" si="4"/>
        <v>27840112</v>
      </c>
      <c r="W24" s="77">
        <f t="shared" si="4"/>
        <v>66068307</v>
      </c>
      <c r="X24" s="77">
        <f t="shared" si="4"/>
        <v>-38228195</v>
      </c>
      <c r="Y24" s="78">
        <f>+IF(W24&lt;&gt;0,(X24/W24)*100,0)</f>
        <v>-57.86162342558588</v>
      </c>
      <c r="Z24" s="79">
        <f t="shared" si="4"/>
        <v>66068307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65425589</v>
      </c>
      <c r="C27" s="22">
        <v>0</v>
      </c>
      <c r="D27" s="99">
        <v>142802687</v>
      </c>
      <c r="E27" s="100">
        <v>108392428</v>
      </c>
      <c r="F27" s="100">
        <v>2637304</v>
      </c>
      <c r="G27" s="100">
        <v>5006057</v>
      </c>
      <c r="H27" s="100">
        <v>3925108</v>
      </c>
      <c r="I27" s="100">
        <v>11568469</v>
      </c>
      <c r="J27" s="100">
        <v>15544715</v>
      </c>
      <c r="K27" s="100">
        <v>7200337</v>
      </c>
      <c r="L27" s="100">
        <v>2306268</v>
      </c>
      <c r="M27" s="100">
        <v>25051320</v>
      </c>
      <c r="N27" s="100">
        <v>5127365</v>
      </c>
      <c r="O27" s="100">
        <v>4658531</v>
      </c>
      <c r="P27" s="100">
        <v>5496145</v>
      </c>
      <c r="Q27" s="100">
        <v>15282041</v>
      </c>
      <c r="R27" s="100">
        <v>4857742</v>
      </c>
      <c r="S27" s="100">
        <v>13897206</v>
      </c>
      <c r="T27" s="100">
        <v>10972414</v>
      </c>
      <c r="U27" s="100">
        <v>29727362</v>
      </c>
      <c r="V27" s="100">
        <v>81629192</v>
      </c>
      <c r="W27" s="100">
        <v>108392428</v>
      </c>
      <c r="X27" s="100">
        <v>-26763236</v>
      </c>
      <c r="Y27" s="101">
        <v>-24.69</v>
      </c>
      <c r="Z27" s="102">
        <v>108392428</v>
      </c>
    </row>
    <row r="28" spans="1:26" ht="13.5">
      <c r="A28" s="103" t="s">
        <v>46</v>
      </c>
      <c r="B28" s="19">
        <v>62745538</v>
      </c>
      <c r="C28" s="19">
        <v>0</v>
      </c>
      <c r="D28" s="59">
        <v>67124000</v>
      </c>
      <c r="E28" s="60">
        <v>71868741</v>
      </c>
      <c r="F28" s="60">
        <v>2440877</v>
      </c>
      <c r="G28" s="60">
        <v>4644957</v>
      </c>
      <c r="H28" s="60">
        <v>3455512</v>
      </c>
      <c r="I28" s="60">
        <v>10541346</v>
      </c>
      <c r="J28" s="60">
        <v>15215540</v>
      </c>
      <c r="K28" s="60">
        <v>6701229</v>
      </c>
      <c r="L28" s="60">
        <v>1532236</v>
      </c>
      <c r="M28" s="60">
        <v>23449005</v>
      </c>
      <c r="N28" s="60">
        <v>413539</v>
      </c>
      <c r="O28" s="60">
        <v>4574274</v>
      </c>
      <c r="P28" s="60">
        <v>5429434</v>
      </c>
      <c r="Q28" s="60">
        <v>10417247</v>
      </c>
      <c r="R28" s="60">
        <v>4753546</v>
      </c>
      <c r="S28" s="60">
        <v>11804679</v>
      </c>
      <c r="T28" s="60">
        <v>10806279</v>
      </c>
      <c r="U28" s="60">
        <v>27364504</v>
      </c>
      <c r="V28" s="60">
        <v>71772102</v>
      </c>
      <c r="W28" s="60">
        <v>71868741</v>
      </c>
      <c r="X28" s="60">
        <v>-96639</v>
      </c>
      <c r="Y28" s="61">
        <v>-0.13</v>
      </c>
      <c r="Z28" s="62">
        <v>71868741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15000000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15000000</v>
      </c>
      <c r="X29" s="60">
        <v>-15000000</v>
      </c>
      <c r="Y29" s="61">
        <v>-100</v>
      </c>
      <c r="Z29" s="62">
        <v>15000000</v>
      </c>
    </row>
    <row r="30" spans="1:26" ht="13.5">
      <c r="A30" s="58" t="s">
        <v>52</v>
      </c>
      <c r="B30" s="19">
        <v>1643994</v>
      </c>
      <c r="C30" s="19">
        <v>0</v>
      </c>
      <c r="D30" s="59">
        <v>67380000</v>
      </c>
      <c r="E30" s="60">
        <v>850000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850000</v>
      </c>
      <c r="X30" s="60">
        <v>-850000</v>
      </c>
      <c r="Y30" s="61">
        <v>-100</v>
      </c>
      <c r="Z30" s="62">
        <v>850000</v>
      </c>
    </row>
    <row r="31" spans="1:26" ht="13.5">
      <c r="A31" s="58" t="s">
        <v>53</v>
      </c>
      <c r="B31" s="19">
        <v>1036057</v>
      </c>
      <c r="C31" s="19">
        <v>0</v>
      </c>
      <c r="D31" s="59">
        <v>8298687</v>
      </c>
      <c r="E31" s="60">
        <v>20673687</v>
      </c>
      <c r="F31" s="60">
        <v>196427</v>
      </c>
      <c r="G31" s="60">
        <v>361100</v>
      </c>
      <c r="H31" s="60">
        <v>469596</v>
      </c>
      <c r="I31" s="60">
        <v>1027123</v>
      </c>
      <c r="J31" s="60">
        <v>329175</v>
      </c>
      <c r="K31" s="60">
        <v>499108</v>
      </c>
      <c r="L31" s="60">
        <v>774032</v>
      </c>
      <c r="M31" s="60">
        <v>1602315</v>
      </c>
      <c r="N31" s="60">
        <v>4713826</v>
      </c>
      <c r="O31" s="60">
        <v>84257</v>
      </c>
      <c r="P31" s="60">
        <v>66711</v>
      </c>
      <c r="Q31" s="60">
        <v>4864794</v>
      </c>
      <c r="R31" s="60">
        <v>104196</v>
      </c>
      <c r="S31" s="60">
        <v>2092527</v>
      </c>
      <c r="T31" s="60">
        <v>166135</v>
      </c>
      <c r="U31" s="60">
        <v>2362858</v>
      </c>
      <c r="V31" s="60">
        <v>9857090</v>
      </c>
      <c r="W31" s="60">
        <v>20673687</v>
      </c>
      <c r="X31" s="60">
        <v>-10816597</v>
      </c>
      <c r="Y31" s="61">
        <v>-52.32</v>
      </c>
      <c r="Z31" s="62">
        <v>20673687</v>
      </c>
    </row>
    <row r="32" spans="1:26" ht="13.5">
      <c r="A32" s="70" t="s">
        <v>54</v>
      </c>
      <c r="B32" s="22">
        <f>SUM(B28:B31)</f>
        <v>65425589</v>
      </c>
      <c r="C32" s="22">
        <f>SUM(C28:C31)</f>
        <v>0</v>
      </c>
      <c r="D32" s="99">
        <f aca="true" t="shared" si="5" ref="D32:Z32">SUM(D28:D31)</f>
        <v>142802687</v>
      </c>
      <c r="E32" s="100">
        <f t="shared" si="5"/>
        <v>108392428</v>
      </c>
      <c r="F32" s="100">
        <f t="shared" si="5"/>
        <v>2637304</v>
      </c>
      <c r="G32" s="100">
        <f t="shared" si="5"/>
        <v>5006057</v>
      </c>
      <c r="H32" s="100">
        <f t="shared" si="5"/>
        <v>3925108</v>
      </c>
      <c r="I32" s="100">
        <f t="shared" si="5"/>
        <v>11568469</v>
      </c>
      <c r="J32" s="100">
        <f t="shared" si="5"/>
        <v>15544715</v>
      </c>
      <c r="K32" s="100">
        <f t="shared" si="5"/>
        <v>7200337</v>
      </c>
      <c r="L32" s="100">
        <f t="shared" si="5"/>
        <v>2306268</v>
      </c>
      <c r="M32" s="100">
        <f t="shared" si="5"/>
        <v>25051320</v>
      </c>
      <c r="N32" s="100">
        <f t="shared" si="5"/>
        <v>5127365</v>
      </c>
      <c r="O32" s="100">
        <f t="shared" si="5"/>
        <v>4658531</v>
      </c>
      <c r="P32" s="100">
        <f t="shared" si="5"/>
        <v>5496145</v>
      </c>
      <c r="Q32" s="100">
        <f t="shared" si="5"/>
        <v>15282041</v>
      </c>
      <c r="R32" s="100">
        <f t="shared" si="5"/>
        <v>4857742</v>
      </c>
      <c r="S32" s="100">
        <f t="shared" si="5"/>
        <v>13897206</v>
      </c>
      <c r="T32" s="100">
        <f t="shared" si="5"/>
        <v>10972414</v>
      </c>
      <c r="U32" s="100">
        <f t="shared" si="5"/>
        <v>29727362</v>
      </c>
      <c r="V32" s="100">
        <f t="shared" si="5"/>
        <v>81629192</v>
      </c>
      <c r="W32" s="100">
        <f t="shared" si="5"/>
        <v>108392428</v>
      </c>
      <c r="X32" s="100">
        <f t="shared" si="5"/>
        <v>-26763236</v>
      </c>
      <c r="Y32" s="101">
        <f>+IF(W32&lt;&gt;0,(X32/W32)*100,0)</f>
        <v>-24.691056832862902</v>
      </c>
      <c r="Z32" s="102">
        <f t="shared" si="5"/>
        <v>108392428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73023292</v>
      </c>
      <c r="C35" s="19">
        <v>0</v>
      </c>
      <c r="D35" s="59">
        <v>78495100</v>
      </c>
      <c r="E35" s="60">
        <v>62465146</v>
      </c>
      <c r="F35" s="60">
        <v>52781028</v>
      </c>
      <c r="G35" s="60">
        <v>5509229</v>
      </c>
      <c r="H35" s="60">
        <v>19039554</v>
      </c>
      <c r="I35" s="60">
        <v>19039554</v>
      </c>
      <c r="J35" s="60">
        <v>101519010</v>
      </c>
      <c r="K35" s="60">
        <v>124868146</v>
      </c>
      <c r="L35" s="60">
        <v>99234160</v>
      </c>
      <c r="M35" s="60">
        <v>99234160</v>
      </c>
      <c r="N35" s="60">
        <v>99863025</v>
      </c>
      <c r="O35" s="60">
        <v>88349390</v>
      </c>
      <c r="P35" s="60">
        <v>129390510</v>
      </c>
      <c r="Q35" s="60">
        <v>129390510</v>
      </c>
      <c r="R35" s="60">
        <v>128912251</v>
      </c>
      <c r="S35" s="60">
        <v>88815305</v>
      </c>
      <c r="T35" s="60">
        <v>95794851</v>
      </c>
      <c r="U35" s="60">
        <v>95794851</v>
      </c>
      <c r="V35" s="60">
        <v>95794851</v>
      </c>
      <c r="W35" s="60">
        <v>62465146</v>
      </c>
      <c r="X35" s="60">
        <v>33329705</v>
      </c>
      <c r="Y35" s="61">
        <v>53.36</v>
      </c>
      <c r="Z35" s="62">
        <v>62465146</v>
      </c>
    </row>
    <row r="36" spans="1:26" ht="13.5">
      <c r="A36" s="58" t="s">
        <v>57</v>
      </c>
      <c r="B36" s="19">
        <v>964811441</v>
      </c>
      <c r="C36" s="19">
        <v>0</v>
      </c>
      <c r="D36" s="59">
        <v>1268059245</v>
      </c>
      <c r="E36" s="60">
        <v>1074369725</v>
      </c>
      <c r="F36" s="60">
        <v>2637304</v>
      </c>
      <c r="G36" s="60">
        <v>4999982</v>
      </c>
      <c r="H36" s="60">
        <v>3925107</v>
      </c>
      <c r="I36" s="60">
        <v>3925107</v>
      </c>
      <c r="J36" s="60">
        <v>27113184</v>
      </c>
      <c r="K36" s="60">
        <v>34313521</v>
      </c>
      <c r="L36" s="60">
        <v>36619787</v>
      </c>
      <c r="M36" s="60">
        <v>36619787</v>
      </c>
      <c r="N36" s="60">
        <v>41747000</v>
      </c>
      <c r="O36" s="60">
        <v>46499171</v>
      </c>
      <c r="P36" s="60">
        <v>1013997488</v>
      </c>
      <c r="Q36" s="60">
        <v>1013997488</v>
      </c>
      <c r="R36" s="60">
        <v>1018855230</v>
      </c>
      <c r="S36" s="60">
        <v>89531226</v>
      </c>
      <c r="T36" s="60">
        <v>1047606725</v>
      </c>
      <c r="U36" s="60">
        <v>1047606725</v>
      </c>
      <c r="V36" s="60">
        <v>1047606725</v>
      </c>
      <c r="W36" s="60">
        <v>1074369725</v>
      </c>
      <c r="X36" s="60">
        <v>-26763000</v>
      </c>
      <c r="Y36" s="61">
        <v>-2.49</v>
      </c>
      <c r="Z36" s="62">
        <v>1074369725</v>
      </c>
    </row>
    <row r="37" spans="1:26" ht="13.5">
      <c r="A37" s="58" t="s">
        <v>58</v>
      </c>
      <c r="B37" s="19">
        <v>50506626</v>
      </c>
      <c r="C37" s="19">
        <v>0</v>
      </c>
      <c r="D37" s="59">
        <v>59116314</v>
      </c>
      <c r="E37" s="60">
        <v>31144314</v>
      </c>
      <c r="F37" s="60">
        <v>15770</v>
      </c>
      <c r="G37" s="60">
        <v>37695</v>
      </c>
      <c r="H37" s="60">
        <v>27492</v>
      </c>
      <c r="I37" s="60">
        <v>27492</v>
      </c>
      <c r="J37" s="60">
        <v>60142425</v>
      </c>
      <c r="K37" s="60">
        <v>23025103</v>
      </c>
      <c r="L37" s="60">
        <v>20471815</v>
      </c>
      <c r="M37" s="60">
        <v>20471815</v>
      </c>
      <c r="N37" s="60">
        <v>18074103</v>
      </c>
      <c r="O37" s="60">
        <v>14985983</v>
      </c>
      <c r="P37" s="60">
        <v>21496842</v>
      </c>
      <c r="Q37" s="60">
        <v>21496842</v>
      </c>
      <c r="R37" s="60">
        <v>18614026</v>
      </c>
      <c r="S37" s="60">
        <v>11764636</v>
      </c>
      <c r="T37" s="60">
        <v>12938580</v>
      </c>
      <c r="U37" s="60">
        <v>12938580</v>
      </c>
      <c r="V37" s="60">
        <v>12938580</v>
      </c>
      <c r="W37" s="60">
        <v>31144314</v>
      </c>
      <c r="X37" s="60">
        <v>-18205734</v>
      </c>
      <c r="Y37" s="61">
        <v>-58.46</v>
      </c>
      <c r="Z37" s="62">
        <v>31144314</v>
      </c>
    </row>
    <row r="38" spans="1:26" ht="13.5">
      <c r="A38" s="58" t="s">
        <v>59</v>
      </c>
      <c r="B38" s="19">
        <v>49251183</v>
      </c>
      <c r="C38" s="19">
        <v>0</v>
      </c>
      <c r="D38" s="59">
        <v>105364637</v>
      </c>
      <c r="E38" s="60">
        <v>48787674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1815640</v>
      </c>
      <c r="T38" s="60">
        <v>21787674</v>
      </c>
      <c r="U38" s="60">
        <v>21787674</v>
      </c>
      <c r="V38" s="60">
        <v>21787674</v>
      </c>
      <c r="W38" s="60">
        <v>48787674</v>
      </c>
      <c r="X38" s="60">
        <v>-27000000</v>
      </c>
      <c r="Y38" s="61">
        <v>-55.34</v>
      </c>
      <c r="Z38" s="62">
        <v>48787674</v>
      </c>
    </row>
    <row r="39" spans="1:26" ht="13.5">
      <c r="A39" s="58" t="s">
        <v>60</v>
      </c>
      <c r="B39" s="19">
        <v>938076924</v>
      </c>
      <c r="C39" s="19">
        <v>0</v>
      </c>
      <c r="D39" s="59">
        <v>1182073394</v>
      </c>
      <c r="E39" s="60">
        <v>1056902883</v>
      </c>
      <c r="F39" s="60">
        <v>55402562</v>
      </c>
      <c r="G39" s="60">
        <v>10471516</v>
      </c>
      <c r="H39" s="60">
        <v>22937169</v>
      </c>
      <c r="I39" s="60">
        <v>22937169</v>
      </c>
      <c r="J39" s="60">
        <v>68489769</v>
      </c>
      <c r="K39" s="60">
        <v>136156564</v>
      </c>
      <c r="L39" s="60">
        <v>115382132</v>
      </c>
      <c r="M39" s="60">
        <v>115382132</v>
      </c>
      <c r="N39" s="60">
        <v>123535922</v>
      </c>
      <c r="O39" s="60">
        <v>119862578</v>
      </c>
      <c r="P39" s="60">
        <v>1121891156</v>
      </c>
      <c r="Q39" s="60">
        <v>1121891156</v>
      </c>
      <c r="R39" s="60">
        <v>1129153455</v>
      </c>
      <c r="S39" s="60">
        <v>164766255</v>
      </c>
      <c r="T39" s="60">
        <v>1108675322</v>
      </c>
      <c r="U39" s="60">
        <v>1108675322</v>
      </c>
      <c r="V39" s="60">
        <v>1108675322</v>
      </c>
      <c r="W39" s="60">
        <v>1056902883</v>
      </c>
      <c r="X39" s="60">
        <v>51772439</v>
      </c>
      <c r="Y39" s="61">
        <v>4.9</v>
      </c>
      <c r="Z39" s="62">
        <v>1056902883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67967499</v>
      </c>
      <c r="C42" s="19">
        <v>0</v>
      </c>
      <c r="D42" s="59">
        <v>17324868</v>
      </c>
      <c r="E42" s="60">
        <v>62957596</v>
      </c>
      <c r="F42" s="60">
        <v>21101131</v>
      </c>
      <c r="G42" s="60">
        <v>8638153</v>
      </c>
      <c r="H42" s="60">
        <v>18355597</v>
      </c>
      <c r="I42" s="60">
        <v>48094881</v>
      </c>
      <c r="J42" s="60">
        <v>5328225</v>
      </c>
      <c r="K42" s="60">
        <v>27171325</v>
      </c>
      <c r="L42" s="60">
        <v>-22073376</v>
      </c>
      <c r="M42" s="60">
        <v>10426174</v>
      </c>
      <c r="N42" s="60">
        <v>7123482</v>
      </c>
      <c r="O42" s="60">
        <v>-6939066</v>
      </c>
      <c r="P42" s="60">
        <v>27147472</v>
      </c>
      <c r="Q42" s="60">
        <v>27331888</v>
      </c>
      <c r="R42" s="60">
        <v>248064</v>
      </c>
      <c r="S42" s="60">
        <v>-8553608</v>
      </c>
      <c r="T42" s="60">
        <v>1554818</v>
      </c>
      <c r="U42" s="60">
        <v>-6750726</v>
      </c>
      <c r="V42" s="60">
        <v>79102217</v>
      </c>
      <c r="W42" s="60">
        <v>62957596</v>
      </c>
      <c r="X42" s="60">
        <v>16144621</v>
      </c>
      <c r="Y42" s="61">
        <v>25.64</v>
      </c>
      <c r="Z42" s="62">
        <v>62957596</v>
      </c>
    </row>
    <row r="43" spans="1:26" ht="13.5">
      <c r="A43" s="58" t="s">
        <v>63</v>
      </c>
      <c r="B43" s="19">
        <v>-65839071</v>
      </c>
      <c r="C43" s="19">
        <v>0</v>
      </c>
      <c r="D43" s="59">
        <v>-85519000</v>
      </c>
      <c r="E43" s="60">
        <v>-71493741</v>
      </c>
      <c r="F43" s="60">
        <v>-2637304</v>
      </c>
      <c r="G43" s="60">
        <v>-5006057</v>
      </c>
      <c r="H43" s="60">
        <v>-3925107</v>
      </c>
      <c r="I43" s="60">
        <v>-11568468</v>
      </c>
      <c r="J43" s="60">
        <v>-15544715</v>
      </c>
      <c r="K43" s="60">
        <v>-7111967</v>
      </c>
      <c r="L43" s="60">
        <v>-2306268</v>
      </c>
      <c r="M43" s="60">
        <v>-24962950</v>
      </c>
      <c r="N43" s="60">
        <v>-5127365</v>
      </c>
      <c r="O43" s="60">
        <v>-4658531</v>
      </c>
      <c r="P43" s="60">
        <v>-5496145</v>
      </c>
      <c r="Q43" s="60">
        <v>-15282041</v>
      </c>
      <c r="R43" s="60">
        <v>-4857742</v>
      </c>
      <c r="S43" s="60">
        <v>-13897206</v>
      </c>
      <c r="T43" s="60">
        <v>-10972414</v>
      </c>
      <c r="U43" s="60">
        <v>-29727362</v>
      </c>
      <c r="V43" s="60">
        <v>-81540821</v>
      </c>
      <c r="W43" s="60">
        <v>-71493741</v>
      </c>
      <c r="X43" s="60">
        <v>-10047080</v>
      </c>
      <c r="Y43" s="61">
        <v>14.05</v>
      </c>
      <c r="Z43" s="62">
        <v>-71493741</v>
      </c>
    </row>
    <row r="44" spans="1:26" ht="13.5">
      <c r="A44" s="58" t="s">
        <v>64</v>
      </c>
      <c r="B44" s="19">
        <v>-822300</v>
      </c>
      <c r="C44" s="19">
        <v>0</v>
      </c>
      <c r="D44" s="59">
        <v>19539854</v>
      </c>
      <c r="E44" s="60">
        <v>-2022000</v>
      </c>
      <c r="F44" s="60">
        <v>0</v>
      </c>
      <c r="G44" s="60">
        <v>-12425</v>
      </c>
      <c r="H44" s="60">
        <v>0</v>
      </c>
      <c r="I44" s="60">
        <v>-12425</v>
      </c>
      <c r="J44" s="60">
        <v>-25419</v>
      </c>
      <c r="K44" s="60">
        <v>-12997</v>
      </c>
      <c r="L44" s="60">
        <v>-959923</v>
      </c>
      <c r="M44" s="60">
        <v>-998339</v>
      </c>
      <c r="N44" s="60">
        <v>-12695</v>
      </c>
      <c r="O44" s="60">
        <v>-13969</v>
      </c>
      <c r="P44" s="60">
        <v>-12808</v>
      </c>
      <c r="Q44" s="60">
        <v>-39472</v>
      </c>
      <c r="R44" s="60">
        <v>-12808</v>
      </c>
      <c r="S44" s="60">
        <v>-26184</v>
      </c>
      <c r="T44" s="60">
        <v>65655</v>
      </c>
      <c r="U44" s="60">
        <v>26663</v>
      </c>
      <c r="V44" s="60">
        <v>-1023573</v>
      </c>
      <c r="W44" s="60">
        <v>-2022000</v>
      </c>
      <c r="X44" s="60">
        <v>998427</v>
      </c>
      <c r="Y44" s="61">
        <v>-49.38</v>
      </c>
      <c r="Z44" s="62">
        <v>-2022000</v>
      </c>
    </row>
    <row r="45" spans="1:26" ht="13.5">
      <c r="A45" s="70" t="s">
        <v>65</v>
      </c>
      <c r="B45" s="22">
        <v>18170006</v>
      </c>
      <c r="C45" s="22">
        <v>0</v>
      </c>
      <c r="D45" s="99">
        <v>820856</v>
      </c>
      <c r="E45" s="100">
        <v>7611861</v>
      </c>
      <c r="F45" s="100">
        <v>36359857</v>
      </c>
      <c r="G45" s="100">
        <v>39979528</v>
      </c>
      <c r="H45" s="100">
        <v>54410018</v>
      </c>
      <c r="I45" s="100">
        <v>54410018</v>
      </c>
      <c r="J45" s="100">
        <v>44168109</v>
      </c>
      <c r="K45" s="100">
        <v>64214470</v>
      </c>
      <c r="L45" s="100">
        <v>38874903</v>
      </c>
      <c r="M45" s="100">
        <v>38874903</v>
      </c>
      <c r="N45" s="100">
        <v>40858325</v>
      </c>
      <c r="O45" s="100">
        <v>29246759</v>
      </c>
      <c r="P45" s="100">
        <v>50885278</v>
      </c>
      <c r="Q45" s="100">
        <v>40858325</v>
      </c>
      <c r="R45" s="100">
        <v>46262792</v>
      </c>
      <c r="S45" s="100">
        <v>23785794</v>
      </c>
      <c r="T45" s="100">
        <v>14433853</v>
      </c>
      <c r="U45" s="100">
        <v>14433853</v>
      </c>
      <c r="V45" s="100">
        <v>14433853</v>
      </c>
      <c r="W45" s="100">
        <v>7611861</v>
      </c>
      <c r="X45" s="100">
        <v>6821992</v>
      </c>
      <c r="Y45" s="101">
        <v>89.62</v>
      </c>
      <c r="Z45" s="102">
        <v>7611861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6821157</v>
      </c>
      <c r="C49" s="52">
        <v>0</v>
      </c>
      <c r="D49" s="129">
        <v>2489347</v>
      </c>
      <c r="E49" s="54">
        <v>1590127</v>
      </c>
      <c r="F49" s="54">
        <v>0</v>
      </c>
      <c r="G49" s="54">
        <v>0</v>
      </c>
      <c r="H49" s="54">
        <v>0</v>
      </c>
      <c r="I49" s="54">
        <v>1275669</v>
      </c>
      <c r="J49" s="54">
        <v>0</v>
      </c>
      <c r="K49" s="54">
        <v>0</v>
      </c>
      <c r="L49" s="54">
        <v>0</v>
      </c>
      <c r="M49" s="54">
        <v>40720630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52896930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375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375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97.88853256078369</v>
      </c>
      <c r="C58" s="5">
        <f>IF(C67=0,0,+(C76/C67)*100)</f>
        <v>0</v>
      </c>
      <c r="D58" s="6">
        <f aca="true" t="shared" si="6" ref="D58:Z58">IF(D67=0,0,+(D76/D67)*100)</f>
        <v>70.5708122308843</v>
      </c>
      <c r="E58" s="7">
        <f t="shared" si="6"/>
        <v>84.86335032937859</v>
      </c>
      <c r="F58" s="7">
        <f t="shared" si="6"/>
        <v>29.249891014039385</v>
      </c>
      <c r="G58" s="7">
        <f t="shared" si="6"/>
        <v>134.41325758521333</v>
      </c>
      <c r="H58" s="7">
        <f t="shared" si="6"/>
        <v>255.57445054083243</v>
      </c>
      <c r="I58" s="7">
        <f t="shared" si="6"/>
        <v>75.52228702363514</v>
      </c>
      <c r="J58" s="7">
        <f t="shared" si="6"/>
        <v>154.637340838732</v>
      </c>
      <c r="K58" s="7">
        <f t="shared" si="6"/>
        <v>101.11006176326435</v>
      </c>
      <c r="L58" s="7">
        <f t="shared" si="6"/>
        <v>98.54821228773648</v>
      </c>
      <c r="M58" s="7">
        <f t="shared" si="6"/>
        <v>119.17466096384265</v>
      </c>
      <c r="N58" s="7">
        <f t="shared" si="6"/>
        <v>192.06391249311125</v>
      </c>
      <c r="O58" s="7">
        <f t="shared" si="6"/>
        <v>110.21355102876036</v>
      </c>
      <c r="P58" s="7">
        <f t="shared" si="6"/>
        <v>127.75513946006956</v>
      </c>
      <c r="Q58" s="7">
        <f t="shared" si="6"/>
        <v>141.14388914601938</v>
      </c>
      <c r="R58" s="7">
        <f t="shared" si="6"/>
        <v>79.68229489335765</v>
      </c>
      <c r="S58" s="7">
        <f t="shared" si="6"/>
        <v>116.00809656719673</v>
      </c>
      <c r="T58" s="7">
        <f t="shared" si="6"/>
        <v>395.6332991874767</v>
      </c>
      <c r="U58" s="7">
        <f t="shared" si="6"/>
        <v>137.24526971103816</v>
      </c>
      <c r="V58" s="7">
        <f t="shared" si="6"/>
        <v>113.46851278039915</v>
      </c>
      <c r="W58" s="7">
        <f t="shared" si="6"/>
        <v>84.86335032937859</v>
      </c>
      <c r="X58" s="7">
        <f t="shared" si="6"/>
        <v>0</v>
      </c>
      <c r="Y58" s="7">
        <f t="shared" si="6"/>
        <v>0</v>
      </c>
      <c r="Z58" s="8">
        <f t="shared" si="6"/>
        <v>84.86335032937859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71.99999896364423</v>
      </c>
      <c r="E59" s="10">
        <f t="shared" si="7"/>
        <v>65.00000055519058</v>
      </c>
      <c r="F59" s="10">
        <f t="shared" si="7"/>
        <v>4.481145039122199</v>
      </c>
      <c r="G59" s="10">
        <f t="shared" si="7"/>
        <v>339.78461363507137</v>
      </c>
      <c r="H59" s="10">
        <f t="shared" si="7"/>
        <v>-58.46149169133903</v>
      </c>
      <c r="I59" s="10">
        <f t="shared" si="7"/>
        <v>39.254502794219796</v>
      </c>
      <c r="J59" s="10">
        <f t="shared" si="7"/>
        <v>132.87201312627167</v>
      </c>
      <c r="K59" s="10">
        <f t="shared" si="7"/>
        <v>105.2447830784102</v>
      </c>
      <c r="L59" s="10">
        <f t="shared" si="7"/>
        <v>65.65667822823677</v>
      </c>
      <c r="M59" s="10">
        <f t="shared" si="7"/>
        <v>101.18591386300405</v>
      </c>
      <c r="N59" s="10">
        <f t="shared" si="7"/>
        <v>141.248535850344</v>
      </c>
      <c r="O59" s="10">
        <f t="shared" si="7"/>
        <v>170.49645925073784</v>
      </c>
      <c r="P59" s="10">
        <f t="shared" si="7"/>
        <v>170.99619036788536</v>
      </c>
      <c r="Q59" s="10">
        <f t="shared" si="7"/>
        <v>159.45223912221954</v>
      </c>
      <c r="R59" s="10">
        <f t="shared" si="7"/>
        <v>104.11519872633195</v>
      </c>
      <c r="S59" s="10">
        <f t="shared" si="7"/>
        <v>80.38833846946595</v>
      </c>
      <c r="T59" s="10">
        <f t="shared" si="7"/>
        <v>0</v>
      </c>
      <c r="U59" s="10">
        <f t="shared" si="7"/>
        <v>155.0955297451095</v>
      </c>
      <c r="V59" s="10">
        <f t="shared" si="7"/>
        <v>70.60912521757568</v>
      </c>
      <c r="W59" s="10">
        <f t="shared" si="7"/>
        <v>65.00000055519058</v>
      </c>
      <c r="X59" s="10">
        <f t="shared" si="7"/>
        <v>0</v>
      </c>
      <c r="Y59" s="10">
        <f t="shared" si="7"/>
        <v>0</v>
      </c>
      <c r="Z59" s="11">
        <f t="shared" si="7"/>
        <v>65.00000055519058</v>
      </c>
    </row>
    <row r="60" spans="1:26" ht="13.5">
      <c r="A60" s="38" t="s">
        <v>32</v>
      </c>
      <c r="B60" s="12">
        <f t="shared" si="7"/>
        <v>97.49624843581913</v>
      </c>
      <c r="C60" s="12">
        <f t="shared" si="7"/>
        <v>0</v>
      </c>
      <c r="D60" s="3">
        <f t="shared" si="7"/>
        <v>69.9999876000435</v>
      </c>
      <c r="E60" s="13">
        <f t="shared" si="7"/>
        <v>91.069854177227</v>
      </c>
      <c r="F60" s="13">
        <f t="shared" si="7"/>
        <v>98.14150596554406</v>
      </c>
      <c r="G60" s="13">
        <f t="shared" si="7"/>
        <v>103.80128730858893</v>
      </c>
      <c r="H60" s="13">
        <f t="shared" si="7"/>
        <v>108.3142855716044</v>
      </c>
      <c r="I60" s="13">
        <f t="shared" si="7"/>
        <v>103.57731706057322</v>
      </c>
      <c r="J60" s="13">
        <f t="shared" si="7"/>
        <v>158.04508397398868</v>
      </c>
      <c r="K60" s="13">
        <f t="shared" si="7"/>
        <v>100.5856112802626</v>
      </c>
      <c r="L60" s="13">
        <f t="shared" si="7"/>
        <v>103.1807077120127</v>
      </c>
      <c r="M60" s="13">
        <f t="shared" si="7"/>
        <v>121.81044929936171</v>
      </c>
      <c r="N60" s="13">
        <f t="shared" si="7"/>
        <v>201.49064007474618</v>
      </c>
      <c r="O60" s="13">
        <f t="shared" si="7"/>
        <v>105.78845948519624</v>
      </c>
      <c r="P60" s="13">
        <f t="shared" si="7"/>
        <v>121.7457133226778</v>
      </c>
      <c r="Q60" s="13">
        <f t="shared" si="7"/>
        <v>139.00501505664366</v>
      </c>
      <c r="R60" s="13">
        <f t="shared" si="7"/>
        <v>77.09839085048952</v>
      </c>
      <c r="S60" s="13">
        <f t="shared" si="7"/>
        <v>121.83377308707124</v>
      </c>
      <c r="T60" s="13">
        <f t="shared" si="7"/>
        <v>369.37479769846846</v>
      </c>
      <c r="U60" s="13">
        <f t="shared" si="7"/>
        <v>136.31867656561053</v>
      </c>
      <c r="V60" s="13">
        <f t="shared" si="7"/>
        <v>125.39084808287618</v>
      </c>
      <c r="W60" s="13">
        <f t="shared" si="7"/>
        <v>91.069854177227</v>
      </c>
      <c r="X60" s="13">
        <f t="shared" si="7"/>
        <v>0</v>
      </c>
      <c r="Y60" s="13">
        <f t="shared" si="7"/>
        <v>0</v>
      </c>
      <c r="Z60" s="14">
        <f t="shared" si="7"/>
        <v>91.069854177227</v>
      </c>
    </row>
    <row r="61" spans="1:26" ht="13.5">
      <c r="A61" s="39" t="s">
        <v>103</v>
      </c>
      <c r="B61" s="12">
        <f t="shared" si="7"/>
        <v>96.41417462550343</v>
      </c>
      <c r="C61" s="12">
        <f t="shared" si="7"/>
        <v>0</v>
      </c>
      <c r="D61" s="3">
        <f t="shared" si="7"/>
        <v>69.99999382098402</v>
      </c>
      <c r="E61" s="13">
        <f t="shared" si="7"/>
        <v>95</v>
      </c>
      <c r="F61" s="13">
        <f t="shared" si="7"/>
        <v>85.01958207378715</v>
      </c>
      <c r="G61" s="13">
        <f t="shared" si="7"/>
        <v>94.8805039126381</v>
      </c>
      <c r="H61" s="13">
        <f t="shared" si="7"/>
        <v>99.50179238028699</v>
      </c>
      <c r="I61" s="13">
        <f t="shared" si="7"/>
        <v>93.15867558624781</v>
      </c>
      <c r="J61" s="13">
        <f t="shared" si="7"/>
        <v>204.2188110571861</v>
      </c>
      <c r="K61" s="13">
        <f t="shared" si="7"/>
        <v>124.77051605375794</v>
      </c>
      <c r="L61" s="13">
        <f t="shared" si="7"/>
        <v>124.43221855306234</v>
      </c>
      <c r="M61" s="13">
        <f t="shared" si="7"/>
        <v>149.79871546780234</v>
      </c>
      <c r="N61" s="13">
        <f t="shared" si="7"/>
        <v>224.39732250921756</v>
      </c>
      <c r="O61" s="13">
        <f t="shared" si="7"/>
        <v>161.47898696527835</v>
      </c>
      <c r="P61" s="13">
        <f t="shared" si="7"/>
        <v>94.98147381928442</v>
      </c>
      <c r="Q61" s="13">
        <f t="shared" si="7"/>
        <v>148.1795434518473</v>
      </c>
      <c r="R61" s="13">
        <f t="shared" si="7"/>
        <v>128.95842781557067</v>
      </c>
      <c r="S61" s="13">
        <f t="shared" si="7"/>
        <v>180.09414123102968</v>
      </c>
      <c r="T61" s="13">
        <f t="shared" si="7"/>
        <v>179.34898106409352</v>
      </c>
      <c r="U61" s="13">
        <f t="shared" si="7"/>
        <v>160.77687388586025</v>
      </c>
      <c r="V61" s="13">
        <f t="shared" si="7"/>
        <v>138.00749973783363</v>
      </c>
      <c r="W61" s="13">
        <f t="shared" si="7"/>
        <v>95</v>
      </c>
      <c r="X61" s="13">
        <f t="shared" si="7"/>
        <v>0</v>
      </c>
      <c r="Y61" s="13">
        <f t="shared" si="7"/>
        <v>0</v>
      </c>
      <c r="Z61" s="14">
        <f t="shared" si="7"/>
        <v>95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70.00000054213216</v>
      </c>
      <c r="E62" s="13">
        <f t="shared" si="7"/>
        <v>85.00000027106609</v>
      </c>
      <c r="F62" s="13">
        <f t="shared" si="7"/>
        <v>128.20659768143358</v>
      </c>
      <c r="G62" s="13">
        <f t="shared" si="7"/>
        <v>82.31099602402013</v>
      </c>
      <c r="H62" s="13">
        <f t="shared" si="7"/>
        <v>83.60631560963266</v>
      </c>
      <c r="I62" s="13">
        <f t="shared" si="7"/>
        <v>94.20204318684775</v>
      </c>
      <c r="J62" s="13">
        <f t="shared" si="7"/>
        <v>100.34969679779697</v>
      </c>
      <c r="K62" s="13">
        <f t="shared" si="7"/>
        <v>67.53593137003364</v>
      </c>
      <c r="L62" s="13">
        <f t="shared" si="7"/>
        <v>102.29979126039035</v>
      </c>
      <c r="M62" s="13">
        <f t="shared" si="7"/>
        <v>90.70235099840798</v>
      </c>
      <c r="N62" s="13">
        <f t="shared" si="7"/>
        <v>135.17287622880755</v>
      </c>
      <c r="O62" s="13">
        <f t="shared" si="7"/>
        <v>58.123482241453</v>
      </c>
      <c r="P62" s="13">
        <f t="shared" si="7"/>
        <v>-173.86070391339402</v>
      </c>
      <c r="Q62" s="13">
        <f t="shared" si="7"/>
        <v>123.83734371780326</v>
      </c>
      <c r="R62" s="13">
        <f t="shared" si="7"/>
        <v>26.429002462666812</v>
      </c>
      <c r="S62" s="13">
        <f t="shared" si="7"/>
        <v>60.93198656464853</v>
      </c>
      <c r="T62" s="13">
        <f t="shared" si="7"/>
        <v>-81.69998310855568</v>
      </c>
      <c r="U62" s="13">
        <f t="shared" si="7"/>
        <v>120.90413837880479</v>
      </c>
      <c r="V62" s="13">
        <f t="shared" si="7"/>
        <v>105.84388243838312</v>
      </c>
      <c r="W62" s="13">
        <f t="shared" si="7"/>
        <v>85.00000027106609</v>
      </c>
      <c r="X62" s="13">
        <f t="shared" si="7"/>
        <v>0</v>
      </c>
      <c r="Y62" s="13">
        <f t="shared" si="7"/>
        <v>0</v>
      </c>
      <c r="Z62" s="14">
        <f t="shared" si="7"/>
        <v>85.00000027106609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69.99995789881402</v>
      </c>
      <c r="E63" s="13">
        <f t="shared" si="7"/>
        <v>70</v>
      </c>
      <c r="F63" s="13">
        <f t="shared" si="7"/>
        <v>70.13018968350686</v>
      </c>
      <c r="G63" s="13">
        <f t="shared" si="7"/>
        <v>84.89536606230048</v>
      </c>
      <c r="H63" s="13">
        <f t="shared" si="7"/>
        <v>82.29080852448348</v>
      </c>
      <c r="I63" s="13">
        <f t="shared" si="7"/>
        <v>79.08685891601876</v>
      </c>
      <c r="J63" s="13">
        <f t="shared" si="7"/>
        <v>102.125333838308</v>
      </c>
      <c r="K63" s="13">
        <f t="shared" si="7"/>
        <v>76.40751544201925</v>
      </c>
      <c r="L63" s="13">
        <f t="shared" si="7"/>
        <v>51.846896017465404</v>
      </c>
      <c r="M63" s="13">
        <f t="shared" si="7"/>
        <v>76.7815711043238</v>
      </c>
      <c r="N63" s="13">
        <f t="shared" si="7"/>
        <v>107.26518255604563</v>
      </c>
      <c r="O63" s="13">
        <f t="shared" si="7"/>
        <v>91.73170324539484</v>
      </c>
      <c r="P63" s="13">
        <f t="shared" si="7"/>
        <v>78.21035987966613</v>
      </c>
      <c r="Q63" s="13">
        <f t="shared" si="7"/>
        <v>92.4010989632209</v>
      </c>
      <c r="R63" s="13">
        <f t="shared" si="7"/>
        <v>81.53720291381659</v>
      </c>
      <c r="S63" s="13">
        <f t="shared" si="7"/>
        <v>69.61016918219481</v>
      </c>
      <c r="T63" s="13">
        <f t="shared" si="7"/>
        <v>113.36063455771233</v>
      </c>
      <c r="U63" s="13">
        <f t="shared" si="7"/>
        <v>88.16571316699658</v>
      </c>
      <c r="V63" s="13">
        <f t="shared" si="7"/>
        <v>84.10426919946929</v>
      </c>
      <c r="W63" s="13">
        <f t="shared" si="7"/>
        <v>70</v>
      </c>
      <c r="X63" s="13">
        <f t="shared" si="7"/>
        <v>0</v>
      </c>
      <c r="Y63" s="13">
        <f t="shared" si="7"/>
        <v>0</v>
      </c>
      <c r="Z63" s="14">
        <f t="shared" si="7"/>
        <v>70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69.99995253101251</v>
      </c>
      <c r="E64" s="13">
        <f t="shared" si="7"/>
        <v>65.00000339064196</v>
      </c>
      <c r="F64" s="13">
        <f t="shared" si="7"/>
        <v>62.95047773756516</v>
      </c>
      <c r="G64" s="13">
        <f t="shared" si="7"/>
        <v>66.70072417706265</v>
      </c>
      <c r="H64" s="13">
        <f t="shared" si="7"/>
        <v>79.15332061447266</v>
      </c>
      <c r="I64" s="13">
        <f t="shared" si="7"/>
        <v>69.59681747124291</v>
      </c>
      <c r="J64" s="13">
        <f t="shared" si="7"/>
        <v>97.23813364551481</v>
      </c>
      <c r="K64" s="13">
        <f t="shared" si="7"/>
        <v>71.47558596401407</v>
      </c>
      <c r="L64" s="13">
        <f t="shared" si="7"/>
        <v>45.922068056844</v>
      </c>
      <c r="M64" s="13">
        <f t="shared" si="7"/>
        <v>70.21422245684839</v>
      </c>
      <c r="N64" s="13">
        <f t="shared" si="7"/>
        <v>97.62777657968515</v>
      </c>
      <c r="O64" s="13">
        <f t="shared" si="7"/>
        <v>92.16410557592664</v>
      </c>
      <c r="P64" s="13">
        <f t="shared" si="7"/>
        <v>77.52225533672407</v>
      </c>
      <c r="Q64" s="13">
        <f t="shared" si="7"/>
        <v>89.12835282971841</v>
      </c>
      <c r="R64" s="13">
        <f t="shared" si="7"/>
        <v>77.45788553645478</v>
      </c>
      <c r="S64" s="13">
        <f t="shared" si="7"/>
        <v>64.54353963883135</v>
      </c>
      <c r="T64" s="13">
        <f t="shared" si="7"/>
        <v>87.4943055274347</v>
      </c>
      <c r="U64" s="13">
        <f t="shared" si="7"/>
        <v>77.2652644082206</v>
      </c>
      <c r="V64" s="13">
        <f t="shared" si="7"/>
        <v>76.50526725904902</v>
      </c>
      <c r="W64" s="13">
        <f t="shared" si="7"/>
        <v>65.00000339064196</v>
      </c>
      <c r="X64" s="13">
        <f t="shared" si="7"/>
        <v>0</v>
      </c>
      <c r="Y64" s="13">
        <f t="shared" si="7"/>
        <v>0</v>
      </c>
      <c r="Z64" s="14">
        <f t="shared" si="7"/>
        <v>65.00000339064196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86.97368421052632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111861635</v>
      </c>
      <c r="C67" s="24"/>
      <c r="D67" s="25">
        <v>111453691</v>
      </c>
      <c r="E67" s="26">
        <v>111953691</v>
      </c>
      <c r="F67" s="26">
        <v>21640402</v>
      </c>
      <c r="G67" s="26">
        <v>6769981</v>
      </c>
      <c r="H67" s="26">
        <v>3347155</v>
      </c>
      <c r="I67" s="26">
        <v>31757538</v>
      </c>
      <c r="J67" s="26">
        <v>8106165</v>
      </c>
      <c r="K67" s="26">
        <v>7704256</v>
      </c>
      <c r="L67" s="26">
        <v>7189412</v>
      </c>
      <c r="M67" s="26">
        <v>22999833</v>
      </c>
      <c r="N67" s="26">
        <v>6648528</v>
      </c>
      <c r="O67" s="26">
        <v>7975424</v>
      </c>
      <c r="P67" s="26">
        <v>6861032</v>
      </c>
      <c r="Q67" s="26">
        <v>21484984</v>
      </c>
      <c r="R67" s="26">
        <v>10391838</v>
      </c>
      <c r="S67" s="26">
        <v>6882917</v>
      </c>
      <c r="T67" s="26">
        <v>2880779</v>
      </c>
      <c r="U67" s="26">
        <v>20155534</v>
      </c>
      <c r="V67" s="26">
        <v>96397889</v>
      </c>
      <c r="W67" s="26">
        <v>111953691</v>
      </c>
      <c r="X67" s="26"/>
      <c r="Y67" s="25"/>
      <c r="Z67" s="27">
        <v>111953691</v>
      </c>
    </row>
    <row r="68" spans="1:26" ht="13.5" hidden="1">
      <c r="A68" s="37" t="s">
        <v>31</v>
      </c>
      <c r="B68" s="19">
        <v>16889433</v>
      </c>
      <c r="C68" s="19"/>
      <c r="D68" s="20">
        <v>27017749</v>
      </c>
      <c r="E68" s="21">
        <v>27017749</v>
      </c>
      <c r="F68" s="21">
        <v>15918967</v>
      </c>
      <c r="G68" s="21">
        <v>879350</v>
      </c>
      <c r="H68" s="21">
        <v>-2960465</v>
      </c>
      <c r="I68" s="21">
        <v>13837852</v>
      </c>
      <c r="J68" s="21">
        <v>873363</v>
      </c>
      <c r="K68" s="21">
        <v>879350</v>
      </c>
      <c r="L68" s="21">
        <v>879350</v>
      </c>
      <c r="M68" s="21">
        <v>2632063</v>
      </c>
      <c r="N68" s="21">
        <v>879350</v>
      </c>
      <c r="O68" s="21">
        <v>530255</v>
      </c>
      <c r="P68" s="21">
        <v>879350</v>
      </c>
      <c r="Q68" s="21">
        <v>2288955</v>
      </c>
      <c r="R68" s="21">
        <v>879350</v>
      </c>
      <c r="S68" s="21">
        <v>896589</v>
      </c>
      <c r="T68" s="21"/>
      <c r="U68" s="21">
        <v>1775939</v>
      </c>
      <c r="V68" s="21">
        <v>20534809</v>
      </c>
      <c r="W68" s="21">
        <v>27017749</v>
      </c>
      <c r="X68" s="21"/>
      <c r="Y68" s="20"/>
      <c r="Z68" s="23">
        <v>27017749</v>
      </c>
    </row>
    <row r="69" spans="1:26" ht="13.5" hidden="1">
      <c r="A69" s="38" t="s">
        <v>32</v>
      </c>
      <c r="B69" s="19">
        <v>94335318</v>
      </c>
      <c r="C69" s="19"/>
      <c r="D69" s="20">
        <v>83871262</v>
      </c>
      <c r="E69" s="21">
        <v>83871262</v>
      </c>
      <c r="F69" s="21">
        <v>5649359</v>
      </c>
      <c r="G69" s="21">
        <v>5819739</v>
      </c>
      <c r="H69" s="21">
        <v>6207641</v>
      </c>
      <c r="I69" s="21">
        <v>17676739</v>
      </c>
      <c r="J69" s="21">
        <v>7135662</v>
      </c>
      <c r="K69" s="21">
        <v>6728354</v>
      </c>
      <c r="L69" s="21">
        <v>6213177</v>
      </c>
      <c r="M69" s="21">
        <v>20077193</v>
      </c>
      <c r="N69" s="21">
        <v>5673603</v>
      </c>
      <c r="O69" s="21">
        <v>7614513</v>
      </c>
      <c r="P69" s="21">
        <v>5886144</v>
      </c>
      <c r="Q69" s="21">
        <v>19174260</v>
      </c>
      <c r="R69" s="21">
        <v>9377376</v>
      </c>
      <c r="S69" s="21">
        <v>5851760</v>
      </c>
      <c r="T69" s="21">
        <v>2746519</v>
      </c>
      <c r="U69" s="21">
        <v>17975655</v>
      </c>
      <c r="V69" s="21">
        <v>74903847</v>
      </c>
      <c r="W69" s="21">
        <v>83871262</v>
      </c>
      <c r="X69" s="21"/>
      <c r="Y69" s="20"/>
      <c r="Z69" s="23">
        <v>83871262</v>
      </c>
    </row>
    <row r="70" spans="1:26" ht="13.5" hidden="1">
      <c r="A70" s="39" t="s">
        <v>103</v>
      </c>
      <c r="B70" s="19">
        <v>65868294</v>
      </c>
      <c r="C70" s="19"/>
      <c r="D70" s="20">
        <v>48551420</v>
      </c>
      <c r="E70" s="21">
        <v>48551420</v>
      </c>
      <c r="F70" s="21">
        <v>3612743</v>
      </c>
      <c r="G70" s="21">
        <v>3505052</v>
      </c>
      <c r="H70" s="21">
        <v>3684207</v>
      </c>
      <c r="I70" s="21">
        <v>10802002</v>
      </c>
      <c r="J70" s="21">
        <v>3352390</v>
      </c>
      <c r="K70" s="21">
        <v>3730871</v>
      </c>
      <c r="L70" s="21">
        <v>3510946</v>
      </c>
      <c r="M70" s="21">
        <v>10594207</v>
      </c>
      <c r="N70" s="21">
        <v>3139656</v>
      </c>
      <c r="O70" s="21">
        <v>3091819</v>
      </c>
      <c r="P70" s="21">
        <v>5271189</v>
      </c>
      <c r="Q70" s="21">
        <v>11502664</v>
      </c>
      <c r="R70" s="21">
        <v>3969000</v>
      </c>
      <c r="S70" s="21">
        <v>2919231</v>
      </c>
      <c r="T70" s="21">
        <v>3763485</v>
      </c>
      <c r="U70" s="21">
        <v>10651716</v>
      </c>
      <c r="V70" s="21">
        <v>43550589</v>
      </c>
      <c r="W70" s="21">
        <v>48551420</v>
      </c>
      <c r="X70" s="21"/>
      <c r="Y70" s="20"/>
      <c r="Z70" s="23">
        <v>48551420</v>
      </c>
    </row>
    <row r="71" spans="1:26" ht="13.5" hidden="1">
      <c r="A71" s="39" t="s">
        <v>104</v>
      </c>
      <c r="B71" s="19">
        <v>13787943</v>
      </c>
      <c r="C71" s="19"/>
      <c r="D71" s="20">
        <v>18445687</v>
      </c>
      <c r="E71" s="21">
        <v>18445687</v>
      </c>
      <c r="F71" s="21">
        <v>748566</v>
      </c>
      <c r="G71" s="21">
        <v>1034965</v>
      </c>
      <c r="H71" s="21">
        <v>1240862</v>
      </c>
      <c r="I71" s="21">
        <v>3024393</v>
      </c>
      <c r="J71" s="21">
        <v>2506743</v>
      </c>
      <c r="K71" s="21">
        <v>1714936</v>
      </c>
      <c r="L71" s="21">
        <v>1340426</v>
      </c>
      <c r="M71" s="21">
        <v>5562105</v>
      </c>
      <c r="N71" s="21">
        <v>1248263</v>
      </c>
      <c r="O71" s="21">
        <v>3238328</v>
      </c>
      <c r="P71" s="21">
        <v>-667298</v>
      </c>
      <c r="Q71" s="21">
        <v>3819293</v>
      </c>
      <c r="R71" s="21">
        <v>4132918</v>
      </c>
      <c r="S71" s="21">
        <v>1649380</v>
      </c>
      <c r="T71" s="21">
        <v>-2415424</v>
      </c>
      <c r="U71" s="21">
        <v>3366874</v>
      </c>
      <c r="V71" s="21">
        <v>15772665</v>
      </c>
      <c r="W71" s="21">
        <v>18445687</v>
      </c>
      <c r="X71" s="21"/>
      <c r="Y71" s="20"/>
      <c r="Z71" s="23">
        <v>18445687</v>
      </c>
    </row>
    <row r="72" spans="1:26" ht="13.5" hidden="1">
      <c r="A72" s="39" t="s">
        <v>105</v>
      </c>
      <c r="B72" s="19">
        <v>8742658</v>
      </c>
      <c r="C72" s="19"/>
      <c r="D72" s="20">
        <v>9500920</v>
      </c>
      <c r="E72" s="21">
        <v>9500920</v>
      </c>
      <c r="F72" s="21">
        <v>772181</v>
      </c>
      <c r="G72" s="21">
        <v>766864</v>
      </c>
      <c r="H72" s="21">
        <v>768375</v>
      </c>
      <c r="I72" s="21">
        <v>2307420</v>
      </c>
      <c r="J72" s="21">
        <v>765715</v>
      </c>
      <c r="K72" s="21">
        <v>766901</v>
      </c>
      <c r="L72" s="21">
        <v>766773</v>
      </c>
      <c r="M72" s="21">
        <v>2299389</v>
      </c>
      <c r="N72" s="21">
        <v>766340</v>
      </c>
      <c r="O72" s="21">
        <v>766748</v>
      </c>
      <c r="P72" s="21">
        <v>766534</v>
      </c>
      <c r="Q72" s="21">
        <v>2299622</v>
      </c>
      <c r="R72" s="21">
        <v>765182</v>
      </c>
      <c r="S72" s="21">
        <v>767102</v>
      </c>
      <c r="T72" s="21">
        <v>766266</v>
      </c>
      <c r="U72" s="21">
        <v>2298550</v>
      </c>
      <c r="V72" s="21">
        <v>9204981</v>
      </c>
      <c r="W72" s="21">
        <v>9500920</v>
      </c>
      <c r="X72" s="21"/>
      <c r="Y72" s="20"/>
      <c r="Z72" s="23">
        <v>9500920</v>
      </c>
    </row>
    <row r="73" spans="1:26" ht="13.5" hidden="1">
      <c r="A73" s="39" t="s">
        <v>106</v>
      </c>
      <c r="B73" s="19">
        <v>5936423</v>
      </c>
      <c r="C73" s="19"/>
      <c r="D73" s="20">
        <v>7373235</v>
      </c>
      <c r="E73" s="21">
        <v>7373235</v>
      </c>
      <c r="F73" s="21">
        <v>515869</v>
      </c>
      <c r="G73" s="21">
        <v>512858</v>
      </c>
      <c r="H73" s="21">
        <v>514197</v>
      </c>
      <c r="I73" s="21">
        <v>1542924</v>
      </c>
      <c r="J73" s="21">
        <v>510814</v>
      </c>
      <c r="K73" s="21">
        <v>515646</v>
      </c>
      <c r="L73" s="21">
        <v>595032</v>
      </c>
      <c r="M73" s="21">
        <v>1621492</v>
      </c>
      <c r="N73" s="21">
        <v>519344</v>
      </c>
      <c r="O73" s="21">
        <v>517618</v>
      </c>
      <c r="P73" s="21">
        <v>515719</v>
      </c>
      <c r="Q73" s="21">
        <v>1552681</v>
      </c>
      <c r="R73" s="21">
        <v>510276</v>
      </c>
      <c r="S73" s="21">
        <v>516047</v>
      </c>
      <c r="T73" s="21">
        <v>632192</v>
      </c>
      <c r="U73" s="21">
        <v>1658515</v>
      </c>
      <c r="V73" s="21">
        <v>6375612</v>
      </c>
      <c r="W73" s="21">
        <v>7373235</v>
      </c>
      <c r="X73" s="21"/>
      <c r="Y73" s="20"/>
      <c r="Z73" s="23">
        <v>7373235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636884</v>
      </c>
      <c r="C75" s="28"/>
      <c r="D75" s="29">
        <v>564680</v>
      </c>
      <c r="E75" s="30">
        <v>1064680</v>
      </c>
      <c r="F75" s="30">
        <v>72076</v>
      </c>
      <c r="G75" s="30">
        <v>70892</v>
      </c>
      <c r="H75" s="30">
        <v>99979</v>
      </c>
      <c r="I75" s="30">
        <v>242947</v>
      </c>
      <c r="J75" s="30">
        <v>97140</v>
      </c>
      <c r="K75" s="30">
        <v>96552</v>
      </c>
      <c r="L75" s="30">
        <v>96885</v>
      </c>
      <c r="M75" s="30">
        <v>290577</v>
      </c>
      <c r="N75" s="30">
        <v>95575</v>
      </c>
      <c r="O75" s="30">
        <v>-169344</v>
      </c>
      <c r="P75" s="30">
        <v>95538</v>
      </c>
      <c r="Q75" s="30">
        <v>21769</v>
      </c>
      <c r="R75" s="30">
        <v>135112</v>
      </c>
      <c r="S75" s="30">
        <v>134568</v>
      </c>
      <c r="T75" s="30">
        <v>134260</v>
      </c>
      <c r="U75" s="30">
        <v>403940</v>
      </c>
      <c r="V75" s="30">
        <v>959233</v>
      </c>
      <c r="W75" s="30">
        <v>1064680</v>
      </c>
      <c r="X75" s="30"/>
      <c r="Y75" s="29"/>
      <c r="Z75" s="31">
        <v>1064680</v>
      </c>
    </row>
    <row r="76" spans="1:26" ht="13.5" hidden="1">
      <c r="A76" s="42" t="s">
        <v>286</v>
      </c>
      <c r="B76" s="32">
        <v>109499713</v>
      </c>
      <c r="C76" s="32"/>
      <c r="D76" s="33">
        <v>78653775</v>
      </c>
      <c r="E76" s="34">
        <v>95007653</v>
      </c>
      <c r="F76" s="34">
        <v>6329794</v>
      </c>
      <c r="G76" s="34">
        <v>9099752</v>
      </c>
      <c r="H76" s="34">
        <v>8554473</v>
      </c>
      <c r="I76" s="34">
        <v>23984019</v>
      </c>
      <c r="J76" s="34">
        <v>12535158</v>
      </c>
      <c r="K76" s="34">
        <v>7789778</v>
      </c>
      <c r="L76" s="34">
        <v>7085037</v>
      </c>
      <c r="M76" s="34">
        <v>27409973</v>
      </c>
      <c r="N76" s="34">
        <v>12769423</v>
      </c>
      <c r="O76" s="34">
        <v>8789998</v>
      </c>
      <c r="P76" s="34">
        <v>8765321</v>
      </c>
      <c r="Q76" s="34">
        <v>30324742</v>
      </c>
      <c r="R76" s="34">
        <v>8280455</v>
      </c>
      <c r="S76" s="34">
        <v>7984741</v>
      </c>
      <c r="T76" s="34">
        <v>11397321</v>
      </c>
      <c r="U76" s="34">
        <v>27662517</v>
      </c>
      <c r="V76" s="34">
        <v>109381251</v>
      </c>
      <c r="W76" s="34">
        <v>95007653</v>
      </c>
      <c r="X76" s="34"/>
      <c r="Y76" s="33"/>
      <c r="Z76" s="35">
        <v>95007653</v>
      </c>
    </row>
    <row r="77" spans="1:26" ht="13.5" hidden="1">
      <c r="A77" s="37" t="s">
        <v>31</v>
      </c>
      <c r="B77" s="19">
        <v>16889433</v>
      </c>
      <c r="C77" s="19"/>
      <c r="D77" s="20">
        <v>19452779</v>
      </c>
      <c r="E77" s="21">
        <v>17561537</v>
      </c>
      <c r="F77" s="21">
        <v>713352</v>
      </c>
      <c r="G77" s="21">
        <v>2987896</v>
      </c>
      <c r="H77" s="21">
        <v>1730732</v>
      </c>
      <c r="I77" s="21">
        <v>5431980</v>
      </c>
      <c r="J77" s="21">
        <v>1160455</v>
      </c>
      <c r="K77" s="21">
        <v>925470</v>
      </c>
      <c r="L77" s="21">
        <v>577352</v>
      </c>
      <c r="M77" s="21">
        <v>2663277</v>
      </c>
      <c r="N77" s="21">
        <v>1242069</v>
      </c>
      <c r="O77" s="21">
        <v>904066</v>
      </c>
      <c r="P77" s="21">
        <v>1503655</v>
      </c>
      <c r="Q77" s="21">
        <v>3649790</v>
      </c>
      <c r="R77" s="21">
        <v>915537</v>
      </c>
      <c r="S77" s="21">
        <v>720753</v>
      </c>
      <c r="T77" s="21">
        <v>1118112</v>
      </c>
      <c r="U77" s="21">
        <v>2754402</v>
      </c>
      <c r="V77" s="21">
        <v>14499449</v>
      </c>
      <c r="W77" s="21">
        <v>17561537</v>
      </c>
      <c r="X77" s="21"/>
      <c r="Y77" s="20"/>
      <c r="Z77" s="23">
        <v>17561537</v>
      </c>
    </row>
    <row r="78" spans="1:26" ht="13.5" hidden="1">
      <c r="A78" s="38" t="s">
        <v>32</v>
      </c>
      <c r="B78" s="19">
        <v>91973396</v>
      </c>
      <c r="C78" s="19"/>
      <c r="D78" s="20">
        <v>58709873</v>
      </c>
      <c r="E78" s="21">
        <v>76381436</v>
      </c>
      <c r="F78" s="21">
        <v>5544366</v>
      </c>
      <c r="G78" s="21">
        <v>6040964</v>
      </c>
      <c r="H78" s="21">
        <v>6723762</v>
      </c>
      <c r="I78" s="21">
        <v>18309092</v>
      </c>
      <c r="J78" s="21">
        <v>11277563</v>
      </c>
      <c r="K78" s="21">
        <v>6767756</v>
      </c>
      <c r="L78" s="21">
        <v>6410800</v>
      </c>
      <c r="M78" s="21">
        <v>24456119</v>
      </c>
      <c r="N78" s="21">
        <v>11431779</v>
      </c>
      <c r="O78" s="21">
        <v>8055276</v>
      </c>
      <c r="P78" s="21">
        <v>7166128</v>
      </c>
      <c r="Q78" s="21">
        <v>26653183</v>
      </c>
      <c r="R78" s="21">
        <v>7229806</v>
      </c>
      <c r="S78" s="21">
        <v>7129420</v>
      </c>
      <c r="T78" s="21">
        <v>10144949</v>
      </c>
      <c r="U78" s="21">
        <v>24504175</v>
      </c>
      <c r="V78" s="21">
        <v>93922569</v>
      </c>
      <c r="W78" s="21">
        <v>76381436</v>
      </c>
      <c r="X78" s="21"/>
      <c r="Y78" s="20"/>
      <c r="Z78" s="23">
        <v>76381436</v>
      </c>
    </row>
    <row r="79" spans="1:26" ht="13.5" hidden="1">
      <c r="A79" s="39" t="s">
        <v>103</v>
      </c>
      <c r="B79" s="19">
        <v>63506372</v>
      </c>
      <c r="C79" s="19"/>
      <c r="D79" s="20">
        <v>33985991</v>
      </c>
      <c r="E79" s="21">
        <v>46123849</v>
      </c>
      <c r="F79" s="21">
        <v>3071539</v>
      </c>
      <c r="G79" s="21">
        <v>3325611</v>
      </c>
      <c r="H79" s="21">
        <v>3665852</v>
      </c>
      <c r="I79" s="21">
        <v>10063002</v>
      </c>
      <c r="J79" s="21">
        <v>6846211</v>
      </c>
      <c r="K79" s="21">
        <v>4655027</v>
      </c>
      <c r="L79" s="21">
        <v>4368748</v>
      </c>
      <c r="M79" s="21">
        <v>15869986</v>
      </c>
      <c r="N79" s="21">
        <v>7045304</v>
      </c>
      <c r="O79" s="21">
        <v>4992638</v>
      </c>
      <c r="P79" s="21">
        <v>5006653</v>
      </c>
      <c r="Q79" s="21">
        <v>17044595</v>
      </c>
      <c r="R79" s="21">
        <v>5118360</v>
      </c>
      <c r="S79" s="21">
        <v>5257364</v>
      </c>
      <c r="T79" s="21">
        <v>6749772</v>
      </c>
      <c r="U79" s="21">
        <v>17125496</v>
      </c>
      <c r="V79" s="21">
        <v>60103079</v>
      </c>
      <c r="W79" s="21">
        <v>46123849</v>
      </c>
      <c r="X79" s="21"/>
      <c r="Y79" s="20"/>
      <c r="Z79" s="23">
        <v>46123849</v>
      </c>
    </row>
    <row r="80" spans="1:26" ht="13.5" hidden="1">
      <c r="A80" s="39" t="s">
        <v>104</v>
      </c>
      <c r="B80" s="19">
        <v>13787943</v>
      </c>
      <c r="C80" s="19"/>
      <c r="D80" s="20">
        <v>12911981</v>
      </c>
      <c r="E80" s="21">
        <v>15678834</v>
      </c>
      <c r="F80" s="21">
        <v>959711</v>
      </c>
      <c r="G80" s="21">
        <v>851890</v>
      </c>
      <c r="H80" s="21">
        <v>1037439</v>
      </c>
      <c r="I80" s="21">
        <v>2849040</v>
      </c>
      <c r="J80" s="21">
        <v>2515509</v>
      </c>
      <c r="K80" s="21">
        <v>1158198</v>
      </c>
      <c r="L80" s="21">
        <v>1371253</v>
      </c>
      <c r="M80" s="21">
        <v>5044960</v>
      </c>
      <c r="N80" s="21">
        <v>1687313</v>
      </c>
      <c r="O80" s="21">
        <v>1882229</v>
      </c>
      <c r="P80" s="21">
        <v>1160169</v>
      </c>
      <c r="Q80" s="21">
        <v>4729711</v>
      </c>
      <c r="R80" s="21">
        <v>1092289</v>
      </c>
      <c r="S80" s="21">
        <v>1005000</v>
      </c>
      <c r="T80" s="21">
        <v>1973401</v>
      </c>
      <c r="U80" s="21">
        <v>4070690</v>
      </c>
      <c r="V80" s="21">
        <v>16694401</v>
      </c>
      <c r="W80" s="21">
        <v>15678834</v>
      </c>
      <c r="X80" s="21"/>
      <c r="Y80" s="20"/>
      <c r="Z80" s="23">
        <v>15678834</v>
      </c>
    </row>
    <row r="81" spans="1:26" ht="13.5" hidden="1">
      <c r="A81" s="39" t="s">
        <v>105</v>
      </c>
      <c r="B81" s="19">
        <v>8742658</v>
      </c>
      <c r="C81" s="19"/>
      <c r="D81" s="20">
        <v>6650640</v>
      </c>
      <c r="E81" s="21">
        <v>6650644</v>
      </c>
      <c r="F81" s="21">
        <v>541532</v>
      </c>
      <c r="G81" s="21">
        <v>651032</v>
      </c>
      <c r="H81" s="21">
        <v>632302</v>
      </c>
      <c r="I81" s="21">
        <v>1824866</v>
      </c>
      <c r="J81" s="21">
        <v>781989</v>
      </c>
      <c r="K81" s="21">
        <v>585970</v>
      </c>
      <c r="L81" s="21">
        <v>397548</v>
      </c>
      <c r="M81" s="21">
        <v>1765507</v>
      </c>
      <c r="N81" s="21">
        <v>822016</v>
      </c>
      <c r="O81" s="21">
        <v>703351</v>
      </c>
      <c r="P81" s="21">
        <v>599509</v>
      </c>
      <c r="Q81" s="21">
        <v>2124876</v>
      </c>
      <c r="R81" s="21">
        <v>623908</v>
      </c>
      <c r="S81" s="21">
        <v>533981</v>
      </c>
      <c r="T81" s="21">
        <v>868644</v>
      </c>
      <c r="U81" s="21">
        <v>2026533</v>
      </c>
      <c r="V81" s="21">
        <v>7741782</v>
      </c>
      <c r="W81" s="21">
        <v>6650644</v>
      </c>
      <c r="X81" s="21"/>
      <c r="Y81" s="20"/>
      <c r="Z81" s="23">
        <v>6650644</v>
      </c>
    </row>
    <row r="82" spans="1:26" ht="13.5" hidden="1">
      <c r="A82" s="39" t="s">
        <v>106</v>
      </c>
      <c r="B82" s="19">
        <v>5936423</v>
      </c>
      <c r="C82" s="19"/>
      <c r="D82" s="20">
        <v>5161261</v>
      </c>
      <c r="E82" s="21">
        <v>4792603</v>
      </c>
      <c r="F82" s="21">
        <v>324742</v>
      </c>
      <c r="G82" s="21">
        <v>342080</v>
      </c>
      <c r="H82" s="21">
        <v>407004</v>
      </c>
      <c r="I82" s="21">
        <v>1073826</v>
      </c>
      <c r="J82" s="21">
        <v>496706</v>
      </c>
      <c r="K82" s="21">
        <v>368561</v>
      </c>
      <c r="L82" s="21">
        <v>273251</v>
      </c>
      <c r="M82" s="21">
        <v>1138518</v>
      </c>
      <c r="N82" s="21">
        <v>507024</v>
      </c>
      <c r="O82" s="21">
        <v>477058</v>
      </c>
      <c r="P82" s="21">
        <v>399797</v>
      </c>
      <c r="Q82" s="21">
        <v>1383879</v>
      </c>
      <c r="R82" s="21">
        <v>395249</v>
      </c>
      <c r="S82" s="21">
        <v>333075</v>
      </c>
      <c r="T82" s="21">
        <v>553132</v>
      </c>
      <c r="U82" s="21">
        <v>1281456</v>
      </c>
      <c r="V82" s="21">
        <v>4877679</v>
      </c>
      <c r="W82" s="21">
        <v>4792603</v>
      </c>
      <c r="X82" s="21"/>
      <c r="Y82" s="20"/>
      <c r="Z82" s="23">
        <v>4792603</v>
      </c>
    </row>
    <row r="83" spans="1:26" ht="13.5" hidden="1">
      <c r="A83" s="39" t="s">
        <v>107</v>
      </c>
      <c r="B83" s="19"/>
      <c r="C83" s="19"/>
      <c r="D83" s="20"/>
      <c r="E83" s="21">
        <v>3135506</v>
      </c>
      <c r="F83" s="21">
        <v>646842</v>
      </c>
      <c r="G83" s="21">
        <v>870351</v>
      </c>
      <c r="H83" s="21">
        <v>981165</v>
      </c>
      <c r="I83" s="21">
        <v>2498358</v>
      </c>
      <c r="J83" s="21">
        <v>637148</v>
      </c>
      <c r="K83" s="21"/>
      <c r="L83" s="21"/>
      <c r="M83" s="21">
        <v>637148</v>
      </c>
      <c r="N83" s="21">
        <v>1370122</v>
      </c>
      <c r="O83" s="21"/>
      <c r="P83" s="21"/>
      <c r="Q83" s="21">
        <v>1370122</v>
      </c>
      <c r="R83" s="21"/>
      <c r="S83" s="21"/>
      <c r="T83" s="21"/>
      <c r="U83" s="21"/>
      <c r="V83" s="21">
        <v>4505628</v>
      </c>
      <c r="W83" s="21">
        <v>3135506</v>
      </c>
      <c r="X83" s="21"/>
      <c r="Y83" s="20"/>
      <c r="Z83" s="23">
        <v>3135506</v>
      </c>
    </row>
    <row r="84" spans="1:26" ht="13.5" hidden="1">
      <c r="A84" s="40" t="s">
        <v>110</v>
      </c>
      <c r="B84" s="28">
        <v>636884</v>
      </c>
      <c r="C84" s="28"/>
      <c r="D84" s="29">
        <v>491123</v>
      </c>
      <c r="E84" s="30">
        <v>1064680</v>
      </c>
      <c r="F84" s="30">
        <v>72076</v>
      </c>
      <c r="G84" s="30">
        <v>70892</v>
      </c>
      <c r="H84" s="30">
        <v>99979</v>
      </c>
      <c r="I84" s="30">
        <v>242947</v>
      </c>
      <c r="J84" s="30">
        <v>97140</v>
      </c>
      <c r="K84" s="30">
        <v>96552</v>
      </c>
      <c r="L84" s="30">
        <v>96885</v>
      </c>
      <c r="M84" s="30">
        <v>290577</v>
      </c>
      <c r="N84" s="30">
        <v>95575</v>
      </c>
      <c r="O84" s="30">
        <v>-169344</v>
      </c>
      <c r="P84" s="30">
        <v>95538</v>
      </c>
      <c r="Q84" s="30">
        <v>21769</v>
      </c>
      <c r="R84" s="30">
        <v>135112</v>
      </c>
      <c r="S84" s="30">
        <v>134568</v>
      </c>
      <c r="T84" s="30">
        <v>134260</v>
      </c>
      <c r="U84" s="30">
        <v>403940</v>
      </c>
      <c r="V84" s="30">
        <v>959233</v>
      </c>
      <c r="W84" s="30">
        <v>1064680</v>
      </c>
      <c r="X84" s="30"/>
      <c r="Y84" s="29"/>
      <c r="Z84" s="31">
        <v>1064680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8460000</v>
      </c>
      <c r="F5" s="358">
        <f t="shared" si="0"/>
        <v>15658600</v>
      </c>
      <c r="G5" s="358">
        <f t="shared" si="0"/>
        <v>0</v>
      </c>
      <c r="H5" s="356">
        <f t="shared" si="0"/>
        <v>605276</v>
      </c>
      <c r="I5" s="356">
        <f t="shared" si="0"/>
        <v>273685</v>
      </c>
      <c r="J5" s="358">
        <f t="shared" si="0"/>
        <v>878961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878961</v>
      </c>
      <c r="X5" s="356">
        <f t="shared" si="0"/>
        <v>15658600</v>
      </c>
      <c r="Y5" s="358">
        <f t="shared" si="0"/>
        <v>-14779639</v>
      </c>
      <c r="Z5" s="359">
        <f>+IF(X5&lt;&gt;0,+(Y5/X5)*100,0)</f>
        <v>-94.38672039645945</v>
      </c>
      <c r="AA5" s="360">
        <f>+AA6+AA8+AA11+AA13+AA15</f>
        <v>15658600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3260000</v>
      </c>
      <c r="F6" s="59">
        <f t="shared" si="1"/>
        <v>3171600</v>
      </c>
      <c r="G6" s="59">
        <f t="shared" si="1"/>
        <v>0</v>
      </c>
      <c r="H6" s="60">
        <f t="shared" si="1"/>
        <v>55804</v>
      </c>
      <c r="I6" s="60">
        <f t="shared" si="1"/>
        <v>36404</v>
      </c>
      <c r="J6" s="59">
        <f t="shared" si="1"/>
        <v>92208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92208</v>
      </c>
      <c r="X6" s="60">
        <f t="shared" si="1"/>
        <v>3171600</v>
      </c>
      <c r="Y6" s="59">
        <f t="shared" si="1"/>
        <v>-3079392</v>
      </c>
      <c r="Z6" s="61">
        <f>+IF(X6&lt;&gt;0,+(Y6/X6)*100,0)</f>
        <v>-97.09269769201666</v>
      </c>
      <c r="AA6" s="62">
        <f t="shared" si="1"/>
        <v>3171600</v>
      </c>
    </row>
    <row r="7" spans="1:27" ht="13.5">
      <c r="A7" s="291" t="s">
        <v>228</v>
      </c>
      <c r="B7" s="142"/>
      <c r="C7" s="60"/>
      <c r="D7" s="340"/>
      <c r="E7" s="60">
        <v>3260000</v>
      </c>
      <c r="F7" s="59">
        <v>3171600</v>
      </c>
      <c r="G7" s="59"/>
      <c r="H7" s="60">
        <v>55804</v>
      </c>
      <c r="I7" s="60">
        <v>36404</v>
      </c>
      <c r="J7" s="59">
        <v>92208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92208</v>
      </c>
      <c r="X7" s="60">
        <v>3171600</v>
      </c>
      <c r="Y7" s="59">
        <v>-3079392</v>
      </c>
      <c r="Z7" s="61">
        <v>-97.09</v>
      </c>
      <c r="AA7" s="62">
        <v>3171600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</v>
      </c>
      <c r="F8" s="59">
        <f t="shared" si="2"/>
        <v>613000</v>
      </c>
      <c r="G8" s="59">
        <f t="shared" si="2"/>
        <v>0</v>
      </c>
      <c r="H8" s="60">
        <f t="shared" si="2"/>
        <v>228267</v>
      </c>
      <c r="I8" s="60">
        <f t="shared" si="2"/>
        <v>27421</v>
      </c>
      <c r="J8" s="59">
        <f t="shared" si="2"/>
        <v>255688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255688</v>
      </c>
      <c r="X8" s="60">
        <f t="shared" si="2"/>
        <v>613000</v>
      </c>
      <c r="Y8" s="59">
        <f t="shared" si="2"/>
        <v>-357312</v>
      </c>
      <c r="Z8" s="61">
        <f>+IF(X8&lt;&gt;0,+(Y8/X8)*100,0)</f>
        <v>-58.28907014681892</v>
      </c>
      <c r="AA8" s="62">
        <f>SUM(AA9:AA10)</f>
        <v>613000</v>
      </c>
    </row>
    <row r="9" spans="1:27" ht="13.5">
      <c r="A9" s="291" t="s">
        <v>229</v>
      </c>
      <c r="B9" s="142"/>
      <c r="C9" s="60"/>
      <c r="D9" s="340"/>
      <c r="E9" s="60">
        <v>500000</v>
      </c>
      <c r="F9" s="59">
        <v>213000</v>
      </c>
      <c r="G9" s="59"/>
      <c r="H9" s="60">
        <v>228267</v>
      </c>
      <c r="I9" s="60">
        <v>21705</v>
      </c>
      <c r="J9" s="59">
        <v>249972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249972</v>
      </c>
      <c r="X9" s="60">
        <v>213000</v>
      </c>
      <c r="Y9" s="59">
        <v>36972</v>
      </c>
      <c r="Z9" s="61">
        <v>17.36</v>
      </c>
      <c r="AA9" s="62">
        <v>213000</v>
      </c>
    </row>
    <row r="10" spans="1:27" ht="13.5">
      <c r="A10" s="291" t="s">
        <v>230</v>
      </c>
      <c r="B10" s="142"/>
      <c r="C10" s="60"/>
      <c r="D10" s="340"/>
      <c r="E10" s="60"/>
      <c r="F10" s="59">
        <v>400000</v>
      </c>
      <c r="G10" s="59"/>
      <c r="H10" s="60"/>
      <c r="I10" s="60">
        <v>5716</v>
      </c>
      <c r="J10" s="59">
        <v>5716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5716</v>
      </c>
      <c r="X10" s="60">
        <v>400000</v>
      </c>
      <c r="Y10" s="59">
        <v>-394284</v>
      </c>
      <c r="Z10" s="61">
        <v>-98.57</v>
      </c>
      <c r="AA10" s="62">
        <v>400000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4700000</v>
      </c>
      <c r="F11" s="364">
        <f t="shared" si="3"/>
        <v>11874000</v>
      </c>
      <c r="G11" s="364">
        <f t="shared" si="3"/>
        <v>0</v>
      </c>
      <c r="H11" s="362">
        <f t="shared" si="3"/>
        <v>321205</v>
      </c>
      <c r="I11" s="362">
        <f t="shared" si="3"/>
        <v>209860</v>
      </c>
      <c r="J11" s="364">
        <f t="shared" si="3"/>
        <v>531065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531065</v>
      </c>
      <c r="X11" s="362">
        <f t="shared" si="3"/>
        <v>11874000</v>
      </c>
      <c r="Y11" s="364">
        <f t="shared" si="3"/>
        <v>-11342935</v>
      </c>
      <c r="Z11" s="365">
        <f>+IF(X11&lt;&gt;0,+(Y11/X11)*100,0)</f>
        <v>-95.52749705238335</v>
      </c>
      <c r="AA11" s="366">
        <f t="shared" si="3"/>
        <v>11874000</v>
      </c>
    </row>
    <row r="12" spans="1:27" ht="13.5">
      <c r="A12" s="291" t="s">
        <v>231</v>
      </c>
      <c r="B12" s="136"/>
      <c r="C12" s="60"/>
      <c r="D12" s="340"/>
      <c r="E12" s="60">
        <v>4700000</v>
      </c>
      <c r="F12" s="59">
        <v>11874000</v>
      </c>
      <c r="G12" s="59"/>
      <c r="H12" s="60">
        <v>321205</v>
      </c>
      <c r="I12" s="60">
        <v>209860</v>
      </c>
      <c r="J12" s="59">
        <v>531065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531065</v>
      </c>
      <c r="X12" s="60">
        <v>11874000</v>
      </c>
      <c r="Y12" s="59">
        <v>-11342935</v>
      </c>
      <c r="Z12" s="61">
        <v>-95.53</v>
      </c>
      <c r="AA12" s="62">
        <v>11874000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270000</v>
      </c>
      <c r="F22" s="345">
        <f t="shared" si="6"/>
        <v>305000</v>
      </c>
      <c r="G22" s="345">
        <f t="shared" si="6"/>
        <v>0</v>
      </c>
      <c r="H22" s="343">
        <f t="shared" si="6"/>
        <v>3623</v>
      </c>
      <c r="I22" s="343">
        <f t="shared" si="6"/>
        <v>20075</v>
      </c>
      <c r="J22" s="345">
        <f t="shared" si="6"/>
        <v>23698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23698</v>
      </c>
      <c r="X22" s="343">
        <f t="shared" si="6"/>
        <v>305000</v>
      </c>
      <c r="Y22" s="345">
        <f t="shared" si="6"/>
        <v>-281302</v>
      </c>
      <c r="Z22" s="336">
        <f>+IF(X22&lt;&gt;0,+(Y22/X22)*100,0)</f>
        <v>-92.23016393442623</v>
      </c>
      <c r="AA22" s="350">
        <f>SUM(AA23:AA32)</f>
        <v>305000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270000</v>
      </c>
      <c r="F25" s="59">
        <v>305000</v>
      </c>
      <c r="G25" s="59"/>
      <c r="H25" s="60">
        <v>3623</v>
      </c>
      <c r="I25" s="60">
        <v>20075</v>
      </c>
      <c r="J25" s="59">
        <v>23698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23698</v>
      </c>
      <c r="X25" s="60">
        <v>305000</v>
      </c>
      <c r="Y25" s="59">
        <v>-281302</v>
      </c>
      <c r="Z25" s="61">
        <v>-92.23</v>
      </c>
      <c r="AA25" s="62">
        <v>305000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17953545</v>
      </c>
      <c r="F40" s="345">
        <f t="shared" si="9"/>
        <v>16809291</v>
      </c>
      <c r="G40" s="345">
        <f t="shared" si="9"/>
        <v>0</v>
      </c>
      <c r="H40" s="343">
        <f t="shared" si="9"/>
        <v>1185428</v>
      </c>
      <c r="I40" s="343">
        <f t="shared" si="9"/>
        <v>1130136</v>
      </c>
      <c r="J40" s="345">
        <f t="shared" si="9"/>
        <v>2315564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2315564</v>
      </c>
      <c r="X40" s="343">
        <f t="shared" si="9"/>
        <v>16809291</v>
      </c>
      <c r="Y40" s="345">
        <f t="shared" si="9"/>
        <v>-14493727</v>
      </c>
      <c r="Z40" s="336">
        <f>+IF(X40&lt;&gt;0,+(Y40/X40)*100,0)</f>
        <v>-86.22449929625229</v>
      </c>
      <c r="AA40" s="350">
        <f>SUM(AA41:AA49)</f>
        <v>16809291</v>
      </c>
    </row>
    <row r="41" spans="1:27" ht="13.5">
      <c r="A41" s="361" t="s">
        <v>247</v>
      </c>
      <c r="B41" s="142"/>
      <c r="C41" s="362"/>
      <c r="D41" s="363"/>
      <c r="E41" s="362"/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500000</v>
      </c>
      <c r="Y41" s="364">
        <v>-500000</v>
      </c>
      <c r="Z41" s="365">
        <v>-100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7890580</v>
      </c>
      <c r="G42" s="53">
        <f t="shared" si="10"/>
        <v>0</v>
      </c>
      <c r="H42" s="54">
        <f t="shared" si="10"/>
        <v>0</v>
      </c>
      <c r="I42" s="54">
        <f t="shared" si="10"/>
        <v>565010</v>
      </c>
      <c r="J42" s="53">
        <f t="shared" si="10"/>
        <v>565010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565010</v>
      </c>
      <c r="X42" s="54">
        <f t="shared" si="10"/>
        <v>7890580</v>
      </c>
      <c r="Y42" s="53">
        <f t="shared" si="10"/>
        <v>-7325570</v>
      </c>
      <c r="Z42" s="94">
        <f>+IF(X42&lt;&gt;0,+(Y42/X42)*100,0)</f>
        <v>-92.83943639124121</v>
      </c>
      <c r="AA42" s="95">
        <f>+AA62</f>
        <v>7890580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>
        <v>8218711</v>
      </c>
      <c r="G44" s="53"/>
      <c r="H44" s="54"/>
      <c r="I44" s="54">
        <v>538823</v>
      </c>
      <c r="J44" s="53">
        <v>538823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538823</v>
      </c>
      <c r="X44" s="54">
        <v>8218711</v>
      </c>
      <c r="Y44" s="53">
        <v>-7679888</v>
      </c>
      <c r="Z44" s="94">
        <v>-93.44</v>
      </c>
      <c r="AA44" s="95">
        <v>8218711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17953545</v>
      </c>
      <c r="F49" s="53">
        <v>200000</v>
      </c>
      <c r="G49" s="53"/>
      <c r="H49" s="54">
        <v>1185428</v>
      </c>
      <c r="I49" s="54">
        <v>26303</v>
      </c>
      <c r="J49" s="53">
        <v>1211731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1211731</v>
      </c>
      <c r="X49" s="54">
        <v>200000</v>
      </c>
      <c r="Y49" s="53">
        <v>1011731</v>
      </c>
      <c r="Z49" s="94">
        <v>505.87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26683545</v>
      </c>
      <c r="F60" s="264">
        <f t="shared" si="14"/>
        <v>32772891</v>
      </c>
      <c r="G60" s="264">
        <f t="shared" si="14"/>
        <v>0</v>
      </c>
      <c r="H60" s="219">
        <f t="shared" si="14"/>
        <v>1794327</v>
      </c>
      <c r="I60" s="219">
        <f t="shared" si="14"/>
        <v>1423896</v>
      </c>
      <c r="J60" s="264">
        <f t="shared" si="14"/>
        <v>3218223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3218223</v>
      </c>
      <c r="X60" s="219">
        <f t="shared" si="14"/>
        <v>32772891</v>
      </c>
      <c r="Y60" s="264">
        <f t="shared" si="14"/>
        <v>-29554668</v>
      </c>
      <c r="Z60" s="337">
        <f>+IF(X60&lt;&gt;0,+(Y60/X60)*100,0)</f>
        <v>-90.1802285309526</v>
      </c>
      <c r="AA60" s="232">
        <f>+AA57+AA54+AA51+AA40+AA37+AA34+AA22+AA5</f>
        <v>32772891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7890580</v>
      </c>
      <c r="G62" s="349">
        <f t="shared" si="15"/>
        <v>0</v>
      </c>
      <c r="H62" s="347">
        <f t="shared" si="15"/>
        <v>0</v>
      </c>
      <c r="I62" s="347">
        <f t="shared" si="15"/>
        <v>565010</v>
      </c>
      <c r="J62" s="349">
        <f t="shared" si="15"/>
        <v>565010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565010</v>
      </c>
      <c r="X62" s="347">
        <f t="shared" si="15"/>
        <v>7890580</v>
      </c>
      <c r="Y62" s="349">
        <f t="shared" si="15"/>
        <v>-7325570</v>
      </c>
      <c r="Z62" s="338">
        <f>+IF(X62&lt;&gt;0,+(Y62/X62)*100,0)</f>
        <v>-92.83943639124121</v>
      </c>
      <c r="AA62" s="351">
        <f>SUM(AA63:AA66)</f>
        <v>7890580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>
        <v>7890580</v>
      </c>
      <c r="G65" s="99"/>
      <c r="H65" s="106"/>
      <c r="I65" s="106">
        <v>565010</v>
      </c>
      <c r="J65" s="105">
        <v>565010</v>
      </c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>
        <v>565010</v>
      </c>
      <c r="X65" s="106">
        <v>7890580</v>
      </c>
      <c r="Y65" s="105">
        <v>-7325570</v>
      </c>
      <c r="Z65" s="101">
        <v>-92.84</v>
      </c>
      <c r="AA65" s="108">
        <v>7890580</v>
      </c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32137997</v>
      </c>
      <c r="D5" s="153">
        <f>SUM(D6:D8)</f>
        <v>0</v>
      </c>
      <c r="E5" s="154">
        <f t="shared" si="0"/>
        <v>43591805</v>
      </c>
      <c r="F5" s="100">
        <f t="shared" si="0"/>
        <v>44913471</v>
      </c>
      <c r="G5" s="100">
        <f t="shared" si="0"/>
        <v>20827137</v>
      </c>
      <c r="H5" s="100">
        <f t="shared" si="0"/>
        <v>1370063</v>
      </c>
      <c r="I5" s="100">
        <f t="shared" si="0"/>
        <v>-2553144</v>
      </c>
      <c r="J5" s="100">
        <f t="shared" si="0"/>
        <v>19644056</v>
      </c>
      <c r="K5" s="100">
        <f t="shared" si="0"/>
        <v>1530876</v>
      </c>
      <c r="L5" s="100">
        <f t="shared" si="0"/>
        <v>4677820</v>
      </c>
      <c r="M5" s="100">
        <f t="shared" si="0"/>
        <v>1274791</v>
      </c>
      <c r="N5" s="100">
        <f t="shared" si="0"/>
        <v>7483487</v>
      </c>
      <c r="O5" s="100">
        <f t="shared" si="0"/>
        <v>1823383</v>
      </c>
      <c r="P5" s="100">
        <f t="shared" si="0"/>
        <v>723882</v>
      </c>
      <c r="Q5" s="100">
        <f t="shared" si="0"/>
        <v>3902027</v>
      </c>
      <c r="R5" s="100">
        <f t="shared" si="0"/>
        <v>6449292</v>
      </c>
      <c r="S5" s="100">
        <f t="shared" si="0"/>
        <v>1179002</v>
      </c>
      <c r="T5" s="100">
        <f t="shared" si="0"/>
        <v>1568208</v>
      </c>
      <c r="U5" s="100">
        <f t="shared" si="0"/>
        <v>475912</v>
      </c>
      <c r="V5" s="100">
        <f t="shared" si="0"/>
        <v>3223122</v>
      </c>
      <c r="W5" s="100">
        <f t="shared" si="0"/>
        <v>36799957</v>
      </c>
      <c r="X5" s="100">
        <f t="shared" si="0"/>
        <v>44913471</v>
      </c>
      <c r="Y5" s="100">
        <f t="shared" si="0"/>
        <v>-8113514</v>
      </c>
      <c r="Z5" s="137">
        <f>+IF(X5&lt;&gt;0,+(Y5/X5)*100,0)</f>
        <v>-18.06476724989703</v>
      </c>
      <c r="AA5" s="153">
        <f>SUM(AA6:AA8)</f>
        <v>44913471</v>
      </c>
    </row>
    <row r="6" spans="1:27" ht="13.5">
      <c r="A6" s="138" t="s">
        <v>75</v>
      </c>
      <c r="B6" s="136"/>
      <c r="C6" s="155">
        <v>9401829</v>
      </c>
      <c r="D6" s="155"/>
      <c r="E6" s="156">
        <v>10755900</v>
      </c>
      <c r="F6" s="60">
        <v>10897696</v>
      </c>
      <c r="G6" s="60">
        <v>4110937</v>
      </c>
      <c r="H6" s="60">
        <v>120000</v>
      </c>
      <c r="I6" s="60">
        <v>84100</v>
      </c>
      <c r="J6" s="60">
        <v>4315037</v>
      </c>
      <c r="K6" s="60"/>
      <c r="L6" s="60">
        <v>3288588</v>
      </c>
      <c r="M6" s="60"/>
      <c r="N6" s="60">
        <v>3288588</v>
      </c>
      <c r="O6" s="60">
        <v>2982</v>
      </c>
      <c r="P6" s="60">
        <v>85953</v>
      </c>
      <c r="Q6" s="60">
        <v>2640935</v>
      </c>
      <c r="R6" s="60">
        <v>2729870</v>
      </c>
      <c r="S6" s="60">
        <v>67890</v>
      </c>
      <c r="T6" s="60">
        <v>28575</v>
      </c>
      <c r="U6" s="60"/>
      <c r="V6" s="60">
        <v>96465</v>
      </c>
      <c r="W6" s="60">
        <v>10429960</v>
      </c>
      <c r="X6" s="60">
        <v>10897696</v>
      </c>
      <c r="Y6" s="60">
        <v>-467736</v>
      </c>
      <c r="Z6" s="140">
        <v>-4.29</v>
      </c>
      <c r="AA6" s="155">
        <v>10897696</v>
      </c>
    </row>
    <row r="7" spans="1:27" ht="13.5">
      <c r="A7" s="138" t="s">
        <v>76</v>
      </c>
      <c r="B7" s="136"/>
      <c r="C7" s="157">
        <v>22376883</v>
      </c>
      <c r="D7" s="157"/>
      <c r="E7" s="158">
        <v>32498018</v>
      </c>
      <c r="F7" s="159">
        <v>33677888</v>
      </c>
      <c r="G7" s="159">
        <v>16638099</v>
      </c>
      <c r="H7" s="159">
        <v>1197682</v>
      </c>
      <c r="I7" s="159">
        <v>-2637282</v>
      </c>
      <c r="J7" s="159">
        <v>15198499</v>
      </c>
      <c r="K7" s="159">
        <v>1530800</v>
      </c>
      <c r="L7" s="159">
        <v>1326760</v>
      </c>
      <c r="M7" s="159">
        <v>1274743</v>
      </c>
      <c r="N7" s="159">
        <v>4132303</v>
      </c>
      <c r="O7" s="159">
        <v>1820339</v>
      </c>
      <c r="P7" s="159">
        <v>637897</v>
      </c>
      <c r="Q7" s="159">
        <v>1213175</v>
      </c>
      <c r="R7" s="159">
        <v>3671411</v>
      </c>
      <c r="S7" s="159">
        <v>1109856</v>
      </c>
      <c r="T7" s="159">
        <v>1539604</v>
      </c>
      <c r="U7" s="159">
        <v>473202</v>
      </c>
      <c r="V7" s="159">
        <v>3122662</v>
      </c>
      <c r="W7" s="159">
        <v>26124875</v>
      </c>
      <c r="X7" s="159">
        <v>33677888</v>
      </c>
      <c r="Y7" s="159">
        <v>-7553013</v>
      </c>
      <c r="Z7" s="141">
        <v>-22.43</v>
      </c>
      <c r="AA7" s="157">
        <v>33677888</v>
      </c>
    </row>
    <row r="8" spans="1:27" ht="13.5">
      <c r="A8" s="138" t="s">
        <v>77</v>
      </c>
      <c r="B8" s="136"/>
      <c r="C8" s="155">
        <v>359285</v>
      </c>
      <c r="D8" s="155"/>
      <c r="E8" s="156">
        <v>337887</v>
      </c>
      <c r="F8" s="60">
        <v>337887</v>
      </c>
      <c r="G8" s="60">
        <v>78101</v>
      </c>
      <c r="H8" s="60">
        <v>52381</v>
      </c>
      <c r="I8" s="60">
        <v>38</v>
      </c>
      <c r="J8" s="60">
        <v>130520</v>
      </c>
      <c r="K8" s="60">
        <v>76</v>
      </c>
      <c r="L8" s="60">
        <v>62472</v>
      </c>
      <c r="M8" s="60">
        <v>48</v>
      </c>
      <c r="N8" s="60">
        <v>62596</v>
      </c>
      <c r="O8" s="60">
        <v>62</v>
      </c>
      <c r="P8" s="60">
        <v>32</v>
      </c>
      <c r="Q8" s="60">
        <v>47917</v>
      </c>
      <c r="R8" s="60">
        <v>48011</v>
      </c>
      <c r="S8" s="60">
        <v>1256</v>
      </c>
      <c r="T8" s="60">
        <v>29</v>
      </c>
      <c r="U8" s="60">
        <v>2710</v>
      </c>
      <c r="V8" s="60">
        <v>3995</v>
      </c>
      <c r="W8" s="60">
        <v>245122</v>
      </c>
      <c r="X8" s="60">
        <v>337887</v>
      </c>
      <c r="Y8" s="60">
        <v>-92765</v>
      </c>
      <c r="Z8" s="140">
        <v>-27.45</v>
      </c>
      <c r="AA8" s="155">
        <v>337887</v>
      </c>
    </row>
    <row r="9" spans="1:27" ht="13.5">
      <c r="A9" s="135" t="s">
        <v>78</v>
      </c>
      <c r="B9" s="136"/>
      <c r="C9" s="153">
        <f aca="true" t="shared" si="1" ref="C9:Y9">SUM(C10:C14)</f>
        <v>11154357</v>
      </c>
      <c r="D9" s="153">
        <f>SUM(D10:D14)</f>
        <v>0</v>
      </c>
      <c r="E9" s="154">
        <f t="shared" si="1"/>
        <v>11156855</v>
      </c>
      <c r="F9" s="100">
        <f t="shared" si="1"/>
        <v>11807855</v>
      </c>
      <c r="G9" s="100">
        <f t="shared" si="1"/>
        <v>964170</v>
      </c>
      <c r="H9" s="100">
        <f t="shared" si="1"/>
        <v>709759</v>
      </c>
      <c r="I9" s="100">
        <f t="shared" si="1"/>
        <v>703683</v>
      </c>
      <c r="J9" s="100">
        <f t="shared" si="1"/>
        <v>2377612</v>
      </c>
      <c r="K9" s="100">
        <f t="shared" si="1"/>
        <v>840057</v>
      </c>
      <c r="L9" s="100">
        <f t="shared" si="1"/>
        <v>911850</v>
      </c>
      <c r="M9" s="100">
        <f t="shared" si="1"/>
        <v>637004</v>
      </c>
      <c r="N9" s="100">
        <f t="shared" si="1"/>
        <v>2388911</v>
      </c>
      <c r="O9" s="100">
        <f t="shared" si="1"/>
        <v>547758</v>
      </c>
      <c r="P9" s="100">
        <f t="shared" si="1"/>
        <v>456949</v>
      </c>
      <c r="Q9" s="100">
        <f t="shared" si="1"/>
        <v>868062</v>
      </c>
      <c r="R9" s="100">
        <f t="shared" si="1"/>
        <v>1872769</v>
      </c>
      <c r="S9" s="100">
        <f t="shared" si="1"/>
        <v>498761</v>
      </c>
      <c r="T9" s="100">
        <f t="shared" si="1"/>
        <v>969089</v>
      </c>
      <c r="U9" s="100">
        <f t="shared" si="1"/>
        <v>1097937</v>
      </c>
      <c r="V9" s="100">
        <f t="shared" si="1"/>
        <v>2565787</v>
      </c>
      <c r="W9" s="100">
        <f t="shared" si="1"/>
        <v>9205079</v>
      </c>
      <c r="X9" s="100">
        <f t="shared" si="1"/>
        <v>11807855</v>
      </c>
      <c r="Y9" s="100">
        <f t="shared" si="1"/>
        <v>-2602776</v>
      </c>
      <c r="Z9" s="137">
        <f>+IF(X9&lt;&gt;0,+(Y9/X9)*100,0)</f>
        <v>-22.042750355589565</v>
      </c>
      <c r="AA9" s="153">
        <f>SUM(AA10:AA14)</f>
        <v>11807855</v>
      </c>
    </row>
    <row r="10" spans="1:27" ht="13.5">
      <c r="A10" s="138" t="s">
        <v>79</v>
      </c>
      <c r="B10" s="136"/>
      <c r="C10" s="155">
        <v>1162045</v>
      </c>
      <c r="D10" s="155"/>
      <c r="E10" s="156">
        <v>1091250</v>
      </c>
      <c r="F10" s="60">
        <v>1117250</v>
      </c>
      <c r="G10" s="60">
        <v>136132</v>
      </c>
      <c r="H10" s="60">
        <v>26897</v>
      </c>
      <c r="I10" s="60">
        <v>19191</v>
      </c>
      <c r="J10" s="60">
        <v>182220</v>
      </c>
      <c r="K10" s="60">
        <v>31192</v>
      </c>
      <c r="L10" s="60">
        <v>95924</v>
      </c>
      <c r="M10" s="60">
        <v>33785</v>
      </c>
      <c r="N10" s="60">
        <v>160901</v>
      </c>
      <c r="O10" s="60">
        <v>50156</v>
      </c>
      <c r="P10" s="60">
        <v>24429</v>
      </c>
      <c r="Q10" s="60">
        <v>108282</v>
      </c>
      <c r="R10" s="60">
        <v>182867</v>
      </c>
      <c r="S10" s="60">
        <v>203138</v>
      </c>
      <c r="T10" s="60">
        <v>74700</v>
      </c>
      <c r="U10" s="60">
        <v>296895</v>
      </c>
      <c r="V10" s="60">
        <v>574733</v>
      </c>
      <c r="W10" s="60">
        <v>1100721</v>
      </c>
      <c r="X10" s="60">
        <v>1117250</v>
      </c>
      <c r="Y10" s="60">
        <v>-16529</v>
      </c>
      <c r="Z10" s="140">
        <v>-1.48</v>
      </c>
      <c r="AA10" s="155">
        <v>1117250</v>
      </c>
    </row>
    <row r="11" spans="1:27" ht="13.5">
      <c r="A11" s="138" t="s">
        <v>80</v>
      </c>
      <c r="B11" s="136"/>
      <c r="C11" s="155">
        <v>1344101</v>
      </c>
      <c r="D11" s="155"/>
      <c r="E11" s="156">
        <v>1837219</v>
      </c>
      <c r="F11" s="60">
        <v>1857219</v>
      </c>
      <c r="G11" s="60">
        <v>107227</v>
      </c>
      <c r="H11" s="60">
        <v>88885</v>
      </c>
      <c r="I11" s="60">
        <v>81040</v>
      </c>
      <c r="J11" s="60">
        <v>277152</v>
      </c>
      <c r="K11" s="60">
        <v>100661</v>
      </c>
      <c r="L11" s="60">
        <v>114158</v>
      </c>
      <c r="M11" s="60">
        <v>121225</v>
      </c>
      <c r="N11" s="60">
        <v>336044</v>
      </c>
      <c r="O11" s="60">
        <v>88094</v>
      </c>
      <c r="P11" s="60">
        <v>87711</v>
      </c>
      <c r="Q11" s="60">
        <v>111568</v>
      </c>
      <c r="R11" s="60">
        <v>287373</v>
      </c>
      <c r="S11" s="60">
        <v>58923</v>
      </c>
      <c r="T11" s="60">
        <v>74501</v>
      </c>
      <c r="U11" s="60">
        <v>60509</v>
      </c>
      <c r="V11" s="60">
        <v>193933</v>
      </c>
      <c r="W11" s="60">
        <v>1094502</v>
      </c>
      <c r="X11" s="60">
        <v>1857219</v>
      </c>
      <c r="Y11" s="60">
        <v>-762717</v>
      </c>
      <c r="Z11" s="140">
        <v>-41.07</v>
      </c>
      <c r="AA11" s="155">
        <v>1857219</v>
      </c>
    </row>
    <row r="12" spans="1:27" ht="13.5">
      <c r="A12" s="138" t="s">
        <v>81</v>
      </c>
      <c r="B12" s="136"/>
      <c r="C12" s="155">
        <v>8625042</v>
      </c>
      <c r="D12" s="155"/>
      <c r="E12" s="156">
        <v>8202225</v>
      </c>
      <c r="F12" s="60">
        <v>8804225</v>
      </c>
      <c r="G12" s="60">
        <v>711079</v>
      </c>
      <c r="H12" s="60">
        <v>593977</v>
      </c>
      <c r="I12" s="60">
        <v>603452</v>
      </c>
      <c r="J12" s="60">
        <v>1908508</v>
      </c>
      <c r="K12" s="60">
        <v>707766</v>
      </c>
      <c r="L12" s="60">
        <v>693749</v>
      </c>
      <c r="M12" s="60">
        <v>475715</v>
      </c>
      <c r="N12" s="60">
        <v>1877230</v>
      </c>
      <c r="O12" s="60">
        <v>409146</v>
      </c>
      <c r="P12" s="60">
        <v>344663</v>
      </c>
      <c r="Q12" s="60">
        <v>642052</v>
      </c>
      <c r="R12" s="60">
        <v>1395861</v>
      </c>
      <c r="S12" s="60">
        <v>236554</v>
      </c>
      <c r="T12" s="60">
        <v>819414</v>
      </c>
      <c r="U12" s="60">
        <v>739621</v>
      </c>
      <c r="V12" s="60">
        <v>1795589</v>
      </c>
      <c r="W12" s="60">
        <v>6977188</v>
      </c>
      <c r="X12" s="60">
        <v>8804225</v>
      </c>
      <c r="Y12" s="60">
        <v>-1827037</v>
      </c>
      <c r="Z12" s="140">
        <v>-20.75</v>
      </c>
      <c r="AA12" s="155">
        <v>8804225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23169</v>
      </c>
      <c r="D14" s="157"/>
      <c r="E14" s="158">
        <v>26161</v>
      </c>
      <c r="F14" s="159">
        <v>29161</v>
      </c>
      <c r="G14" s="159">
        <v>9732</v>
      </c>
      <c r="H14" s="159"/>
      <c r="I14" s="159"/>
      <c r="J14" s="159">
        <v>9732</v>
      </c>
      <c r="K14" s="159">
        <v>438</v>
      </c>
      <c r="L14" s="159">
        <v>8019</v>
      </c>
      <c r="M14" s="159">
        <v>6279</v>
      </c>
      <c r="N14" s="159">
        <v>14736</v>
      </c>
      <c r="O14" s="159">
        <v>362</v>
      </c>
      <c r="P14" s="159">
        <v>146</v>
      </c>
      <c r="Q14" s="159">
        <v>6160</v>
      </c>
      <c r="R14" s="159">
        <v>6668</v>
      </c>
      <c r="S14" s="159">
        <v>146</v>
      </c>
      <c r="T14" s="159">
        <v>474</v>
      </c>
      <c r="U14" s="159">
        <v>912</v>
      </c>
      <c r="V14" s="159">
        <v>1532</v>
      </c>
      <c r="W14" s="159">
        <v>32668</v>
      </c>
      <c r="X14" s="159">
        <v>29161</v>
      </c>
      <c r="Y14" s="159">
        <v>3507</v>
      </c>
      <c r="Z14" s="141">
        <v>12.03</v>
      </c>
      <c r="AA14" s="157">
        <v>29161</v>
      </c>
    </row>
    <row r="15" spans="1:27" ht="13.5">
      <c r="A15" s="135" t="s">
        <v>84</v>
      </c>
      <c r="B15" s="142"/>
      <c r="C15" s="153">
        <f aca="true" t="shared" si="2" ref="C15:Y15">SUM(C16:C18)</f>
        <v>35938647</v>
      </c>
      <c r="D15" s="153">
        <f>SUM(D16:D18)</f>
        <v>0</v>
      </c>
      <c r="E15" s="154">
        <f t="shared" si="2"/>
        <v>36446318</v>
      </c>
      <c r="F15" s="100">
        <f t="shared" si="2"/>
        <v>78121214</v>
      </c>
      <c r="G15" s="100">
        <f t="shared" si="2"/>
        <v>6523051</v>
      </c>
      <c r="H15" s="100">
        <f t="shared" si="2"/>
        <v>435621</v>
      </c>
      <c r="I15" s="100">
        <f t="shared" si="2"/>
        <v>6943279</v>
      </c>
      <c r="J15" s="100">
        <f t="shared" si="2"/>
        <v>13901951</v>
      </c>
      <c r="K15" s="100">
        <f t="shared" si="2"/>
        <v>4754203</v>
      </c>
      <c r="L15" s="100">
        <f t="shared" si="2"/>
        <v>3445908</v>
      </c>
      <c r="M15" s="100">
        <f t="shared" si="2"/>
        <v>2710685</v>
      </c>
      <c r="N15" s="100">
        <f t="shared" si="2"/>
        <v>10910796</v>
      </c>
      <c r="O15" s="100">
        <f t="shared" si="2"/>
        <v>1260294</v>
      </c>
      <c r="P15" s="100">
        <f t="shared" si="2"/>
        <v>1815945</v>
      </c>
      <c r="Q15" s="100">
        <f t="shared" si="2"/>
        <v>2825522</v>
      </c>
      <c r="R15" s="100">
        <f t="shared" si="2"/>
        <v>5901761</v>
      </c>
      <c r="S15" s="100">
        <f t="shared" si="2"/>
        <v>2691107</v>
      </c>
      <c r="T15" s="100">
        <f t="shared" si="2"/>
        <v>6104354</v>
      </c>
      <c r="U15" s="100">
        <f t="shared" si="2"/>
        <v>4539193</v>
      </c>
      <c r="V15" s="100">
        <f t="shared" si="2"/>
        <v>13334654</v>
      </c>
      <c r="W15" s="100">
        <f t="shared" si="2"/>
        <v>44049162</v>
      </c>
      <c r="X15" s="100">
        <f t="shared" si="2"/>
        <v>78121214</v>
      </c>
      <c r="Y15" s="100">
        <f t="shared" si="2"/>
        <v>-34072052</v>
      </c>
      <c r="Z15" s="137">
        <f>+IF(X15&lt;&gt;0,+(Y15/X15)*100,0)</f>
        <v>-43.61434014581494</v>
      </c>
      <c r="AA15" s="153">
        <f>SUM(AA16:AA18)</f>
        <v>78121214</v>
      </c>
    </row>
    <row r="16" spans="1:27" ht="13.5">
      <c r="A16" s="138" t="s">
        <v>85</v>
      </c>
      <c r="B16" s="136"/>
      <c r="C16" s="155">
        <v>29945968</v>
      </c>
      <c r="D16" s="155"/>
      <c r="E16" s="156">
        <v>28818198</v>
      </c>
      <c r="F16" s="60">
        <v>61540468</v>
      </c>
      <c r="G16" s="60">
        <v>5573103</v>
      </c>
      <c r="H16" s="60">
        <v>435621</v>
      </c>
      <c r="I16" s="60">
        <v>5366637</v>
      </c>
      <c r="J16" s="60">
        <v>11375361</v>
      </c>
      <c r="K16" s="60">
        <v>2518793</v>
      </c>
      <c r="L16" s="60">
        <v>1604505</v>
      </c>
      <c r="M16" s="60">
        <v>1799881</v>
      </c>
      <c r="N16" s="60">
        <v>5923179</v>
      </c>
      <c r="O16" s="60">
        <v>1033441</v>
      </c>
      <c r="P16" s="60">
        <v>1815945</v>
      </c>
      <c r="Q16" s="60">
        <v>1754577</v>
      </c>
      <c r="R16" s="60">
        <v>4603963</v>
      </c>
      <c r="S16" s="60">
        <v>2100638</v>
      </c>
      <c r="T16" s="60">
        <v>2586643</v>
      </c>
      <c r="U16" s="60">
        <v>2516976</v>
      </c>
      <c r="V16" s="60">
        <v>7204257</v>
      </c>
      <c r="W16" s="60">
        <v>29106760</v>
      </c>
      <c r="X16" s="60">
        <v>61540468</v>
      </c>
      <c r="Y16" s="60">
        <v>-32433708</v>
      </c>
      <c r="Z16" s="140">
        <v>-52.7</v>
      </c>
      <c r="AA16" s="155">
        <v>61540468</v>
      </c>
    </row>
    <row r="17" spans="1:27" ht="13.5">
      <c r="A17" s="138" t="s">
        <v>86</v>
      </c>
      <c r="B17" s="136"/>
      <c r="C17" s="155">
        <v>5992679</v>
      </c>
      <c r="D17" s="155"/>
      <c r="E17" s="156">
        <v>7628120</v>
      </c>
      <c r="F17" s="60">
        <v>16580746</v>
      </c>
      <c r="G17" s="60">
        <v>949948</v>
      </c>
      <c r="H17" s="60"/>
      <c r="I17" s="60">
        <v>1576642</v>
      </c>
      <c r="J17" s="60">
        <v>2526590</v>
      </c>
      <c r="K17" s="60">
        <v>2235410</v>
      </c>
      <c r="L17" s="60">
        <v>1841403</v>
      </c>
      <c r="M17" s="60">
        <v>910804</v>
      </c>
      <c r="N17" s="60">
        <v>4987617</v>
      </c>
      <c r="O17" s="60">
        <v>226853</v>
      </c>
      <c r="P17" s="60"/>
      <c r="Q17" s="60">
        <v>1070945</v>
      </c>
      <c r="R17" s="60">
        <v>1297798</v>
      </c>
      <c r="S17" s="60">
        <v>590469</v>
      </c>
      <c r="T17" s="60">
        <v>3517711</v>
      </c>
      <c r="U17" s="60">
        <v>2022217</v>
      </c>
      <c r="V17" s="60">
        <v>6130397</v>
      </c>
      <c r="W17" s="60">
        <v>14942402</v>
      </c>
      <c r="X17" s="60">
        <v>16580746</v>
      </c>
      <c r="Y17" s="60">
        <v>-1638344</v>
      </c>
      <c r="Z17" s="140">
        <v>-9.88</v>
      </c>
      <c r="AA17" s="155">
        <v>16580746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202540790</v>
      </c>
      <c r="D19" s="153">
        <f>SUM(D20:D23)</f>
        <v>0</v>
      </c>
      <c r="E19" s="154">
        <f t="shared" si="3"/>
        <v>230912687</v>
      </c>
      <c r="F19" s="100">
        <f t="shared" si="3"/>
        <v>236780460</v>
      </c>
      <c r="G19" s="100">
        <f t="shared" si="3"/>
        <v>35380619</v>
      </c>
      <c r="H19" s="100">
        <f t="shared" si="3"/>
        <v>12135686</v>
      </c>
      <c r="I19" s="100">
        <f t="shared" si="3"/>
        <v>10847018</v>
      </c>
      <c r="J19" s="100">
        <f t="shared" si="3"/>
        <v>58363323</v>
      </c>
      <c r="K19" s="100">
        <f t="shared" si="3"/>
        <v>19543588</v>
      </c>
      <c r="L19" s="100">
        <f t="shared" si="3"/>
        <v>34106377</v>
      </c>
      <c r="M19" s="100">
        <f t="shared" si="3"/>
        <v>10008812</v>
      </c>
      <c r="N19" s="100">
        <f t="shared" si="3"/>
        <v>63658777</v>
      </c>
      <c r="O19" s="100">
        <f t="shared" si="3"/>
        <v>7779065</v>
      </c>
      <c r="P19" s="100">
        <f t="shared" si="3"/>
        <v>12698101</v>
      </c>
      <c r="Q19" s="100">
        <f t="shared" si="3"/>
        <v>27602439</v>
      </c>
      <c r="R19" s="100">
        <f t="shared" si="3"/>
        <v>48079605</v>
      </c>
      <c r="S19" s="100">
        <f t="shared" si="3"/>
        <v>16828178</v>
      </c>
      <c r="T19" s="100">
        <f t="shared" si="3"/>
        <v>16316747</v>
      </c>
      <c r="U19" s="100">
        <f t="shared" si="3"/>
        <v>13864692</v>
      </c>
      <c r="V19" s="100">
        <f t="shared" si="3"/>
        <v>47009617</v>
      </c>
      <c r="W19" s="100">
        <f t="shared" si="3"/>
        <v>217111322</v>
      </c>
      <c r="X19" s="100">
        <f t="shared" si="3"/>
        <v>236780460</v>
      </c>
      <c r="Y19" s="100">
        <f t="shared" si="3"/>
        <v>-19669138</v>
      </c>
      <c r="Z19" s="137">
        <f>+IF(X19&lt;&gt;0,+(Y19/X19)*100,0)</f>
        <v>-8.306909277902408</v>
      </c>
      <c r="AA19" s="153">
        <f>SUM(AA20:AA23)</f>
        <v>236780460</v>
      </c>
    </row>
    <row r="20" spans="1:27" ht="13.5">
      <c r="A20" s="138" t="s">
        <v>89</v>
      </c>
      <c r="B20" s="136"/>
      <c r="C20" s="155">
        <v>96648087</v>
      </c>
      <c r="D20" s="155"/>
      <c r="E20" s="156">
        <v>106677034</v>
      </c>
      <c r="F20" s="60">
        <v>106429415</v>
      </c>
      <c r="G20" s="60">
        <v>17631075</v>
      </c>
      <c r="H20" s="60">
        <v>5428919</v>
      </c>
      <c r="I20" s="60">
        <v>5724399</v>
      </c>
      <c r="J20" s="60">
        <v>28784393</v>
      </c>
      <c r="K20" s="60">
        <v>5583299</v>
      </c>
      <c r="L20" s="60">
        <v>14933942</v>
      </c>
      <c r="M20" s="60">
        <v>5711799</v>
      </c>
      <c r="N20" s="60">
        <v>26229040</v>
      </c>
      <c r="O20" s="60">
        <v>4652988</v>
      </c>
      <c r="P20" s="60">
        <v>4200715</v>
      </c>
      <c r="Q20" s="60">
        <v>14288323</v>
      </c>
      <c r="R20" s="60">
        <v>23142026</v>
      </c>
      <c r="S20" s="60">
        <v>7536847</v>
      </c>
      <c r="T20" s="60">
        <v>5301525</v>
      </c>
      <c r="U20" s="60">
        <v>6207106</v>
      </c>
      <c r="V20" s="60">
        <v>19045478</v>
      </c>
      <c r="W20" s="60">
        <v>97200937</v>
      </c>
      <c r="X20" s="60">
        <v>106429415</v>
      </c>
      <c r="Y20" s="60">
        <v>-9228478</v>
      </c>
      <c r="Z20" s="140">
        <v>-8.67</v>
      </c>
      <c r="AA20" s="155">
        <v>106429415</v>
      </c>
    </row>
    <row r="21" spans="1:27" ht="13.5">
      <c r="A21" s="138" t="s">
        <v>90</v>
      </c>
      <c r="B21" s="136"/>
      <c r="C21" s="155">
        <v>68626874</v>
      </c>
      <c r="D21" s="155"/>
      <c r="E21" s="156">
        <v>86735684</v>
      </c>
      <c r="F21" s="60">
        <v>87367236</v>
      </c>
      <c r="G21" s="60">
        <v>8440172</v>
      </c>
      <c r="H21" s="60">
        <v>5426545</v>
      </c>
      <c r="I21" s="60">
        <v>3356707</v>
      </c>
      <c r="J21" s="60">
        <v>17223424</v>
      </c>
      <c r="K21" s="60">
        <v>12683260</v>
      </c>
      <c r="L21" s="60">
        <v>11473044</v>
      </c>
      <c r="M21" s="60">
        <v>2933072</v>
      </c>
      <c r="N21" s="60">
        <v>27089376</v>
      </c>
      <c r="O21" s="60">
        <v>1839893</v>
      </c>
      <c r="P21" s="60">
        <v>6782202</v>
      </c>
      <c r="Q21" s="60">
        <v>7075586</v>
      </c>
      <c r="R21" s="60">
        <v>15697681</v>
      </c>
      <c r="S21" s="60">
        <v>7959219</v>
      </c>
      <c r="T21" s="60">
        <v>6391314</v>
      </c>
      <c r="U21" s="60">
        <v>5902777</v>
      </c>
      <c r="V21" s="60">
        <v>20253310</v>
      </c>
      <c r="W21" s="60">
        <v>80263791</v>
      </c>
      <c r="X21" s="60">
        <v>87367236</v>
      </c>
      <c r="Y21" s="60">
        <v>-7103445</v>
      </c>
      <c r="Z21" s="140">
        <v>-8.13</v>
      </c>
      <c r="AA21" s="155">
        <v>87367236</v>
      </c>
    </row>
    <row r="22" spans="1:27" ht="13.5">
      <c r="A22" s="138" t="s">
        <v>91</v>
      </c>
      <c r="B22" s="136"/>
      <c r="C22" s="157">
        <v>16972240</v>
      </c>
      <c r="D22" s="157"/>
      <c r="E22" s="158">
        <v>16473627</v>
      </c>
      <c r="F22" s="159">
        <v>21957467</v>
      </c>
      <c r="G22" s="159">
        <v>3132138</v>
      </c>
      <c r="H22" s="159">
        <v>766864</v>
      </c>
      <c r="I22" s="159">
        <v>1251215</v>
      </c>
      <c r="J22" s="159">
        <v>5150217</v>
      </c>
      <c r="K22" s="159">
        <v>765715</v>
      </c>
      <c r="L22" s="159">
        <v>2654774</v>
      </c>
      <c r="M22" s="159">
        <v>766773</v>
      </c>
      <c r="N22" s="159">
        <v>4187262</v>
      </c>
      <c r="O22" s="159">
        <v>766340</v>
      </c>
      <c r="P22" s="159">
        <v>1197066</v>
      </c>
      <c r="Q22" s="159">
        <v>2326050</v>
      </c>
      <c r="R22" s="159">
        <v>4289456</v>
      </c>
      <c r="S22" s="159">
        <v>821336</v>
      </c>
      <c r="T22" s="159">
        <v>4107361</v>
      </c>
      <c r="U22" s="159">
        <v>1121964</v>
      </c>
      <c r="V22" s="159">
        <v>6050661</v>
      </c>
      <c r="W22" s="159">
        <v>19677596</v>
      </c>
      <c r="X22" s="159">
        <v>21957467</v>
      </c>
      <c r="Y22" s="159">
        <v>-2279871</v>
      </c>
      <c r="Z22" s="141">
        <v>-10.38</v>
      </c>
      <c r="AA22" s="157">
        <v>21957467</v>
      </c>
    </row>
    <row r="23" spans="1:27" ht="13.5">
      <c r="A23" s="138" t="s">
        <v>92</v>
      </c>
      <c r="B23" s="136"/>
      <c r="C23" s="155">
        <v>20293589</v>
      </c>
      <c r="D23" s="155"/>
      <c r="E23" s="156">
        <v>21026342</v>
      </c>
      <c r="F23" s="60">
        <v>21026342</v>
      </c>
      <c r="G23" s="60">
        <v>6177234</v>
      </c>
      <c r="H23" s="60">
        <v>513358</v>
      </c>
      <c r="I23" s="60">
        <v>514697</v>
      </c>
      <c r="J23" s="60">
        <v>7205289</v>
      </c>
      <c r="K23" s="60">
        <v>511314</v>
      </c>
      <c r="L23" s="60">
        <v>5044617</v>
      </c>
      <c r="M23" s="60">
        <v>597168</v>
      </c>
      <c r="N23" s="60">
        <v>6153099</v>
      </c>
      <c r="O23" s="60">
        <v>519844</v>
      </c>
      <c r="P23" s="60">
        <v>518118</v>
      </c>
      <c r="Q23" s="60">
        <v>3912480</v>
      </c>
      <c r="R23" s="60">
        <v>4950442</v>
      </c>
      <c r="S23" s="60">
        <v>510776</v>
      </c>
      <c r="T23" s="60">
        <v>516547</v>
      </c>
      <c r="U23" s="60">
        <v>632845</v>
      </c>
      <c r="V23" s="60">
        <v>1660168</v>
      </c>
      <c r="W23" s="60">
        <v>19968998</v>
      </c>
      <c r="X23" s="60">
        <v>21026342</v>
      </c>
      <c r="Y23" s="60">
        <v>-1057344</v>
      </c>
      <c r="Z23" s="140">
        <v>-5.03</v>
      </c>
      <c r="AA23" s="155">
        <v>21026342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281771791</v>
      </c>
      <c r="D25" s="168">
        <f>+D5+D9+D15+D19+D24</f>
        <v>0</v>
      </c>
      <c r="E25" s="169">
        <f t="shared" si="4"/>
        <v>322107665</v>
      </c>
      <c r="F25" s="73">
        <f t="shared" si="4"/>
        <v>371623000</v>
      </c>
      <c r="G25" s="73">
        <f t="shared" si="4"/>
        <v>63694977</v>
      </c>
      <c r="H25" s="73">
        <f t="shared" si="4"/>
        <v>14651129</v>
      </c>
      <c r="I25" s="73">
        <f t="shared" si="4"/>
        <v>15940836</v>
      </c>
      <c r="J25" s="73">
        <f t="shared" si="4"/>
        <v>94286942</v>
      </c>
      <c r="K25" s="73">
        <f t="shared" si="4"/>
        <v>26668724</v>
      </c>
      <c r="L25" s="73">
        <f t="shared" si="4"/>
        <v>43141955</v>
      </c>
      <c r="M25" s="73">
        <f t="shared" si="4"/>
        <v>14631292</v>
      </c>
      <c r="N25" s="73">
        <f t="shared" si="4"/>
        <v>84441971</v>
      </c>
      <c r="O25" s="73">
        <f t="shared" si="4"/>
        <v>11410500</v>
      </c>
      <c r="P25" s="73">
        <f t="shared" si="4"/>
        <v>15694877</v>
      </c>
      <c r="Q25" s="73">
        <f t="shared" si="4"/>
        <v>35198050</v>
      </c>
      <c r="R25" s="73">
        <f t="shared" si="4"/>
        <v>62303427</v>
      </c>
      <c r="S25" s="73">
        <f t="shared" si="4"/>
        <v>21197048</v>
      </c>
      <c r="T25" s="73">
        <f t="shared" si="4"/>
        <v>24958398</v>
      </c>
      <c r="U25" s="73">
        <f t="shared" si="4"/>
        <v>19977734</v>
      </c>
      <c r="V25" s="73">
        <f t="shared" si="4"/>
        <v>66133180</v>
      </c>
      <c r="W25" s="73">
        <f t="shared" si="4"/>
        <v>307165520</v>
      </c>
      <c r="X25" s="73">
        <f t="shared" si="4"/>
        <v>371623000</v>
      </c>
      <c r="Y25" s="73">
        <f t="shared" si="4"/>
        <v>-64457480</v>
      </c>
      <c r="Z25" s="170">
        <f>+IF(X25&lt;&gt;0,+(Y25/X25)*100,0)</f>
        <v>-17.344857557255605</v>
      </c>
      <c r="AA25" s="168">
        <f>+AA5+AA9+AA15+AA19+AA24</f>
        <v>371623000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52268743</v>
      </c>
      <c r="D28" s="153">
        <f>SUM(D29:D31)</f>
        <v>0</v>
      </c>
      <c r="E28" s="154">
        <f t="shared" si="5"/>
        <v>56908035</v>
      </c>
      <c r="F28" s="100">
        <f t="shared" si="5"/>
        <v>67173454</v>
      </c>
      <c r="G28" s="100">
        <f t="shared" si="5"/>
        <v>3764937</v>
      </c>
      <c r="H28" s="100">
        <f t="shared" si="5"/>
        <v>3589637</v>
      </c>
      <c r="I28" s="100">
        <f t="shared" si="5"/>
        <v>4171475</v>
      </c>
      <c r="J28" s="100">
        <f t="shared" si="5"/>
        <v>11526049</v>
      </c>
      <c r="K28" s="100">
        <f t="shared" si="5"/>
        <v>7116780</v>
      </c>
      <c r="L28" s="100">
        <f t="shared" si="5"/>
        <v>3507392</v>
      </c>
      <c r="M28" s="100">
        <f t="shared" si="5"/>
        <v>5465806</v>
      </c>
      <c r="N28" s="100">
        <f t="shared" si="5"/>
        <v>16089978</v>
      </c>
      <c r="O28" s="100">
        <f t="shared" si="5"/>
        <v>9786148</v>
      </c>
      <c r="P28" s="100">
        <f t="shared" si="5"/>
        <v>4125873</v>
      </c>
      <c r="Q28" s="100">
        <f t="shared" si="5"/>
        <v>8332983</v>
      </c>
      <c r="R28" s="100">
        <f t="shared" si="5"/>
        <v>22245004</v>
      </c>
      <c r="S28" s="100">
        <f t="shared" si="5"/>
        <v>1942947</v>
      </c>
      <c r="T28" s="100">
        <f t="shared" si="5"/>
        <v>5493521</v>
      </c>
      <c r="U28" s="100">
        <f t="shared" si="5"/>
        <v>7247020</v>
      </c>
      <c r="V28" s="100">
        <f t="shared" si="5"/>
        <v>14683488</v>
      </c>
      <c r="W28" s="100">
        <f t="shared" si="5"/>
        <v>64544519</v>
      </c>
      <c r="X28" s="100">
        <f t="shared" si="5"/>
        <v>67173454</v>
      </c>
      <c r="Y28" s="100">
        <f t="shared" si="5"/>
        <v>-2628935</v>
      </c>
      <c r="Z28" s="137">
        <f>+IF(X28&lt;&gt;0,+(Y28/X28)*100,0)</f>
        <v>-3.9136516636467737</v>
      </c>
      <c r="AA28" s="153">
        <f>SUM(AA29:AA31)</f>
        <v>67173454</v>
      </c>
    </row>
    <row r="29" spans="1:27" ht="13.5">
      <c r="A29" s="138" t="s">
        <v>75</v>
      </c>
      <c r="B29" s="136"/>
      <c r="C29" s="155">
        <v>14849903</v>
      </c>
      <c r="D29" s="155"/>
      <c r="E29" s="156">
        <v>16597167</v>
      </c>
      <c r="F29" s="60">
        <v>25652663</v>
      </c>
      <c r="G29" s="60">
        <v>1446852</v>
      </c>
      <c r="H29" s="60">
        <v>1896165</v>
      </c>
      <c r="I29" s="60">
        <v>1134552</v>
      </c>
      <c r="J29" s="60">
        <v>4477569</v>
      </c>
      <c r="K29" s="60">
        <v>2727366</v>
      </c>
      <c r="L29" s="60">
        <v>970408</v>
      </c>
      <c r="M29" s="60">
        <v>1379588</v>
      </c>
      <c r="N29" s="60">
        <v>5077362</v>
      </c>
      <c r="O29" s="60">
        <v>7558648</v>
      </c>
      <c r="P29" s="60">
        <v>1194355</v>
      </c>
      <c r="Q29" s="60">
        <v>2921855</v>
      </c>
      <c r="R29" s="60">
        <v>11674858</v>
      </c>
      <c r="S29" s="60">
        <v>809511</v>
      </c>
      <c r="T29" s="60">
        <v>1196002</v>
      </c>
      <c r="U29" s="60">
        <v>2106006</v>
      </c>
      <c r="V29" s="60">
        <v>4111519</v>
      </c>
      <c r="W29" s="60">
        <v>25341308</v>
      </c>
      <c r="X29" s="60">
        <v>25652663</v>
      </c>
      <c r="Y29" s="60">
        <v>-311355</v>
      </c>
      <c r="Z29" s="140">
        <v>-1.21</v>
      </c>
      <c r="AA29" s="155">
        <v>25652663</v>
      </c>
    </row>
    <row r="30" spans="1:27" ht="13.5">
      <c r="A30" s="138" t="s">
        <v>76</v>
      </c>
      <c r="B30" s="136"/>
      <c r="C30" s="157">
        <v>28984063</v>
      </c>
      <c r="D30" s="157"/>
      <c r="E30" s="158">
        <v>25840344</v>
      </c>
      <c r="F30" s="159">
        <v>26550111</v>
      </c>
      <c r="G30" s="159">
        <v>1289772</v>
      </c>
      <c r="H30" s="159">
        <v>1192668</v>
      </c>
      <c r="I30" s="159">
        <v>2047462</v>
      </c>
      <c r="J30" s="159">
        <v>4529902</v>
      </c>
      <c r="K30" s="159">
        <v>2653065</v>
      </c>
      <c r="L30" s="159">
        <v>1545314</v>
      </c>
      <c r="M30" s="159">
        <v>2974366</v>
      </c>
      <c r="N30" s="159">
        <v>7172745</v>
      </c>
      <c r="O30" s="159">
        <v>1940935</v>
      </c>
      <c r="P30" s="159">
        <v>1738802</v>
      </c>
      <c r="Q30" s="159">
        <v>3424978</v>
      </c>
      <c r="R30" s="159">
        <v>7104715</v>
      </c>
      <c r="S30" s="159">
        <v>646892</v>
      </c>
      <c r="T30" s="159">
        <v>3182223</v>
      </c>
      <c r="U30" s="159">
        <v>3110247</v>
      </c>
      <c r="V30" s="159">
        <v>6939362</v>
      </c>
      <c r="W30" s="159">
        <v>25746724</v>
      </c>
      <c r="X30" s="159">
        <v>26550111</v>
      </c>
      <c r="Y30" s="159">
        <v>-803387</v>
      </c>
      <c r="Z30" s="141">
        <v>-3.03</v>
      </c>
      <c r="AA30" s="157">
        <v>26550111</v>
      </c>
    </row>
    <row r="31" spans="1:27" ht="13.5">
      <c r="A31" s="138" t="s">
        <v>77</v>
      </c>
      <c r="B31" s="136"/>
      <c r="C31" s="155">
        <v>8434777</v>
      </c>
      <c r="D31" s="155"/>
      <c r="E31" s="156">
        <v>14470524</v>
      </c>
      <c r="F31" s="60">
        <v>14970680</v>
      </c>
      <c r="G31" s="60">
        <v>1028313</v>
      </c>
      <c r="H31" s="60">
        <v>500804</v>
      </c>
      <c r="I31" s="60">
        <v>989461</v>
      </c>
      <c r="J31" s="60">
        <v>2518578</v>
      </c>
      <c r="K31" s="60">
        <v>1736349</v>
      </c>
      <c r="L31" s="60">
        <v>991670</v>
      </c>
      <c r="M31" s="60">
        <v>1111852</v>
      </c>
      <c r="N31" s="60">
        <v>3839871</v>
      </c>
      <c r="O31" s="60">
        <v>286565</v>
      </c>
      <c r="P31" s="60">
        <v>1192716</v>
      </c>
      <c r="Q31" s="60">
        <v>1986150</v>
      </c>
      <c r="R31" s="60">
        <v>3465431</v>
      </c>
      <c r="S31" s="60">
        <v>486544</v>
      </c>
      <c r="T31" s="60">
        <v>1115296</v>
      </c>
      <c r="U31" s="60">
        <v>2030767</v>
      </c>
      <c r="V31" s="60">
        <v>3632607</v>
      </c>
      <c r="W31" s="60">
        <v>13456487</v>
      </c>
      <c r="X31" s="60">
        <v>14970680</v>
      </c>
      <c r="Y31" s="60">
        <v>-1514193</v>
      </c>
      <c r="Z31" s="140">
        <v>-10.11</v>
      </c>
      <c r="AA31" s="155">
        <v>14970680</v>
      </c>
    </row>
    <row r="32" spans="1:27" ht="13.5">
      <c r="A32" s="135" t="s">
        <v>78</v>
      </c>
      <c r="B32" s="136"/>
      <c r="C32" s="153">
        <f aca="true" t="shared" si="6" ref="C32:Y32">SUM(C33:C37)</f>
        <v>27956315</v>
      </c>
      <c r="D32" s="153">
        <f>SUM(D33:D37)</f>
        <v>0</v>
      </c>
      <c r="E32" s="154">
        <f t="shared" si="6"/>
        <v>33808258</v>
      </c>
      <c r="F32" s="100">
        <f t="shared" si="6"/>
        <v>36298883</v>
      </c>
      <c r="G32" s="100">
        <f t="shared" si="6"/>
        <v>2755080</v>
      </c>
      <c r="H32" s="100">
        <f t="shared" si="6"/>
        <v>969669</v>
      </c>
      <c r="I32" s="100">
        <f t="shared" si="6"/>
        <v>3223243</v>
      </c>
      <c r="J32" s="100">
        <f t="shared" si="6"/>
        <v>6947992</v>
      </c>
      <c r="K32" s="100">
        <f t="shared" si="6"/>
        <v>4886606</v>
      </c>
      <c r="L32" s="100">
        <f t="shared" si="6"/>
        <v>2883922</v>
      </c>
      <c r="M32" s="100">
        <f t="shared" si="6"/>
        <v>3352202</v>
      </c>
      <c r="N32" s="100">
        <f t="shared" si="6"/>
        <v>11122730</v>
      </c>
      <c r="O32" s="100">
        <f t="shared" si="6"/>
        <v>729806</v>
      </c>
      <c r="P32" s="100">
        <f t="shared" si="6"/>
        <v>2665233</v>
      </c>
      <c r="Q32" s="100">
        <f t="shared" si="6"/>
        <v>4086536</v>
      </c>
      <c r="R32" s="100">
        <f t="shared" si="6"/>
        <v>7481575</v>
      </c>
      <c r="S32" s="100">
        <f t="shared" si="6"/>
        <v>1039402</v>
      </c>
      <c r="T32" s="100">
        <f t="shared" si="6"/>
        <v>2841073</v>
      </c>
      <c r="U32" s="100">
        <f t="shared" si="6"/>
        <v>5449457</v>
      </c>
      <c r="V32" s="100">
        <f t="shared" si="6"/>
        <v>9329932</v>
      </c>
      <c r="W32" s="100">
        <f t="shared" si="6"/>
        <v>34882229</v>
      </c>
      <c r="X32" s="100">
        <f t="shared" si="6"/>
        <v>36298883</v>
      </c>
      <c r="Y32" s="100">
        <f t="shared" si="6"/>
        <v>-1416654</v>
      </c>
      <c r="Z32" s="137">
        <f>+IF(X32&lt;&gt;0,+(Y32/X32)*100,0)</f>
        <v>-3.902748192003594</v>
      </c>
      <c r="AA32" s="153">
        <f>SUM(AA33:AA37)</f>
        <v>36298883</v>
      </c>
    </row>
    <row r="33" spans="1:27" ht="13.5">
      <c r="A33" s="138" t="s">
        <v>79</v>
      </c>
      <c r="B33" s="136"/>
      <c r="C33" s="155">
        <v>6512580</v>
      </c>
      <c r="D33" s="155"/>
      <c r="E33" s="156">
        <v>12306099</v>
      </c>
      <c r="F33" s="60">
        <v>13777494</v>
      </c>
      <c r="G33" s="60">
        <v>1048599</v>
      </c>
      <c r="H33" s="60">
        <v>330272</v>
      </c>
      <c r="I33" s="60">
        <v>1232563</v>
      </c>
      <c r="J33" s="60">
        <v>2611434</v>
      </c>
      <c r="K33" s="60">
        <v>1662429</v>
      </c>
      <c r="L33" s="60">
        <v>1457549</v>
      </c>
      <c r="M33" s="60">
        <v>1141196</v>
      </c>
      <c r="N33" s="60">
        <v>4261174</v>
      </c>
      <c r="O33" s="60">
        <v>427673</v>
      </c>
      <c r="P33" s="60">
        <v>1027243</v>
      </c>
      <c r="Q33" s="60">
        <v>1800829</v>
      </c>
      <c r="R33" s="60">
        <v>3255745</v>
      </c>
      <c r="S33" s="60">
        <v>382547</v>
      </c>
      <c r="T33" s="60">
        <v>1085983</v>
      </c>
      <c r="U33" s="60">
        <v>2020563</v>
      </c>
      <c r="V33" s="60">
        <v>3489093</v>
      </c>
      <c r="W33" s="60">
        <v>13617446</v>
      </c>
      <c r="X33" s="60">
        <v>13777494</v>
      </c>
      <c r="Y33" s="60">
        <v>-160048</v>
      </c>
      <c r="Z33" s="140">
        <v>-1.16</v>
      </c>
      <c r="AA33" s="155">
        <v>13777494</v>
      </c>
    </row>
    <row r="34" spans="1:27" ht="13.5">
      <c r="A34" s="138" t="s">
        <v>80</v>
      </c>
      <c r="B34" s="136"/>
      <c r="C34" s="155">
        <v>8797277</v>
      </c>
      <c r="D34" s="155"/>
      <c r="E34" s="156">
        <v>8133564</v>
      </c>
      <c r="F34" s="60">
        <v>9191429</v>
      </c>
      <c r="G34" s="60">
        <v>675122</v>
      </c>
      <c r="H34" s="60">
        <v>131386</v>
      </c>
      <c r="I34" s="60">
        <v>804006</v>
      </c>
      <c r="J34" s="60">
        <v>1610514</v>
      </c>
      <c r="K34" s="60">
        <v>1286070</v>
      </c>
      <c r="L34" s="60">
        <v>532243</v>
      </c>
      <c r="M34" s="60">
        <v>989618</v>
      </c>
      <c r="N34" s="60">
        <v>2807931</v>
      </c>
      <c r="O34" s="60">
        <v>81419</v>
      </c>
      <c r="P34" s="60">
        <v>702812</v>
      </c>
      <c r="Q34" s="60">
        <v>729991</v>
      </c>
      <c r="R34" s="60">
        <v>1514222</v>
      </c>
      <c r="S34" s="60">
        <v>302156</v>
      </c>
      <c r="T34" s="60">
        <v>841090</v>
      </c>
      <c r="U34" s="60">
        <v>1513158</v>
      </c>
      <c r="V34" s="60">
        <v>2656404</v>
      </c>
      <c r="W34" s="60">
        <v>8589071</v>
      </c>
      <c r="X34" s="60">
        <v>9191429</v>
      </c>
      <c r="Y34" s="60">
        <v>-602358</v>
      </c>
      <c r="Z34" s="140">
        <v>-6.55</v>
      </c>
      <c r="AA34" s="155">
        <v>9191429</v>
      </c>
    </row>
    <row r="35" spans="1:27" ht="13.5">
      <c r="A35" s="138" t="s">
        <v>81</v>
      </c>
      <c r="B35" s="136"/>
      <c r="C35" s="155">
        <v>12120518</v>
      </c>
      <c r="D35" s="155"/>
      <c r="E35" s="156">
        <v>12651377</v>
      </c>
      <c r="F35" s="60">
        <v>12844835</v>
      </c>
      <c r="G35" s="60">
        <v>1018549</v>
      </c>
      <c r="H35" s="60">
        <v>454143</v>
      </c>
      <c r="I35" s="60">
        <v>1159005</v>
      </c>
      <c r="J35" s="60">
        <v>2631697</v>
      </c>
      <c r="K35" s="60">
        <v>1903973</v>
      </c>
      <c r="L35" s="60">
        <v>843748</v>
      </c>
      <c r="M35" s="60">
        <v>1196048</v>
      </c>
      <c r="N35" s="60">
        <v>3943769</v>
      </c>
      <c r="O35" s="60">
        <v>201153</v>
      </c>
      <c r="P35" s="60">
        <v>903947</v>
      </c>
      <c r="Q35" s="60">
        <v>1511260</v>
      </c>
      <c r="R35" s="60">
        <v>2616360</v>
      </c>
      <c r="S35" s="60">
        <v>322945</v>
      </c>
      <c r="T35" s="60">
        <v>880720</v>
      </c>
      <c r="U35" s="60">
        <v>1886119</v>
      </c>
      <c r="V35" s="60">
        <v>3089784</v>
      </c>
      <c r="W35" s="60">
        <v>12281610</v>
      </c>
      <c r="X35" s="60">
        <v>12844835</v>
      </c>
      <c r="Y35" s="60">
        <v>-563225</v>
      </c>
      <c r="Z35" s="140">
        <v>-4.38</v>
      </c>
      <c r="AA35" s="155">
        <v>12844835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525940</v>
      </c>
      <c r="D37" s="157"/>
      <c r="E37" s="158">
        <v>717218</v>
      </c>
      <c r="F37" s="159">
        <v>485125</v>
      </c>
      <c r="G37" s="159">
        <v>12810</v>
      </c>
      <c r="H37" s="159">
        <v>53868</v>
      </c>
      <c r="I37" s="159">
        <v>27669</v>
      </c>
      <c r="J37" s="159">
        <v>94347</v>
      </c>
      <c r="K37" s="159">
        <v>34134</v>
      </c>
      <c r="L37" s="159">
        <v>50382</v>
      </c>
      <c r="M37" s="159">
        <v>25340</v>
      </c>
      <c r="N37" s="159">
        <v>109856</v>
      </c>
      <c r="O37" s="159">
        <v>19561</v>
      </c>
      <c r="P37" s="159">
        <v>31231</v>
      </c>
      <c r="Q37" s="159">
        <v>44456</v>
      </c>
      <c r="R37" s="159">
        <v>95248</v>
      </c>
      <c r="S37" s="159">
        <v>31754</v>
      </c>
      <c r="T37" s="159">
        <v>33280</v>
      </c>
      <c r="U37" s="159">
        <v>29617</v>
      </c>
      <c r="V37" s="159">
        <v>94651</v>
      </c>
      <c r="W37" s="159">
        <v>394102</v>
      </c>
      <c r="X37" s="159">
        <v>485125</v>
      </c>
      <c r="Y37" s="159">
        <v>-91023</v>
      </c>
      <c r="Z37" s="141">
        <v>-18.76</v>
      </c>
      <c r="AA37" s="157">
        <v>485125</v>
      </c>
    </row>
    <row r="38" spans="1:27" ht="13.5">
      <c r="A38" s="135" t="s">
        <v>84</v>
      </c>
      <c r="B38" s="142"/>
      <c r="C38" s="153">
        <f aca="true" t="shared" si="7" ref="C38:Y38">SUM(C39:C41)</f>
        <v>36656270</v>
      </c>
      <c r="D38" s="153">
        <f>SUM(D39:D41)</f>
        <v>0</v>
      </c>
      <c r="E38" s="154">
        <f t="shared" si="7"/>
        <v>35663817</v>
      </c>
      <c r="F38" s="100">
        <f t="shared" si="7"/>
        <v>52667270</v>
      </c>
      <c r="G38" s="100">
        <f t="shared" si="7"/>
        <v>6112869</v>
      </c>
      <c r="H38" s="100">
        <f t="shared" si="7"/>
        <v>1249816</v>
      </c>
      <c r="I38" s="100">
        <f t="shared" si="7"/>
        <v>4741291</v>
      </c>
      <c r="J38" s="100">
        <f t="shared" si="7"/>
        <v>12103976</v>
      </c>
      <c r="K38" s="100">
        <f t="shared" si="7"/>
        <v>3950406</v>
      </c>
      <c r="L38" s="100">
        <f t="shared" si="7"/>
        <v>1786564</v>
      </c>
      <c r="M38" s="100">
        <f t="shared" si="7"/>
        <v>3891735</v>
      </c>
      <c r="N38" s="100">
        <f t="shared" si="7"/>
        <v>9628705</v>
      </c>
      <c r="O38" s="100">
        <f t="shared" si="7"/>
        <v>1359180</v>
      </c>
      <c r="P38" s="100">
        <f t="shared" si="7"/>
        <v>2873824</v>
      </c>
      <c r="Q38" s="100">
        <f t="shared" si="7"/>
        <v>8496249</v>
      </c>
      <c r="R38" s="100">
        <f t="shared" si="7"/>
        <v>12729253</v>
      </c>
      <c r="S38" s="100">
        <f t="shared" si="7"/>
        <v>2628271</v>
      </c>
      <c r="T38" s="100">
        <f t="shared" si="7"/>
        <v>4452928</v>
      </c>
      <c r="U38" s="100">
        <f t="shared" si="7"/>
        <v>3166168</v>
      </c>
      <c r="V38" s="100">
        <f t="shared" si="7"/>
        <v>10247367</v>
      </c>
      <c r="W38" s="100">
        <f t="shared" si="7"/>
        <v>44709301</v>
      </c>
      <c r="X38" s="100">
        <f t="shared" si="7"/>
        <v>52667270</v>
      </c>
      <c r="Y38" s="100">
        <f t="shared" si="7"/>
        <v>-7957969</v>
      </c>
      <c r="Z38" s="137">
        <f>+IF(X38&lt;&gt;0,+(Y38/X38)*100,0)</f>
        <v>-15.109894627156487</v>
      </c>
      <c r="AA38" s="153">
        <f>SUM(AA39:AA41)</f>
        <v>52667270</v>
      </c>
    </row>
    <row r="39" spans="1:27" ht="13.5">
      <c r="A39" s="138" t="s">
        <v>85</v>
      </c>
      <c r="B39" s="136"/>
      <c r="C39" s="155">
        <v>11293513</v>
      </c>
      <c r="D39" s="155"/>
      <c r="E39" s="156">
        <v>12643367</v>
      </c>
      <c r="F39" s="60">
        <v>29647590</v>
      </c>
      <c r="G39" s="60">
        <v>5418594</v>
      </c>
      <c r="H39" s="60">
        <v>633791</v>
      </c>
      <c r="I39" s="60">
        <v>4014171</v>
      </c>
      <c r="J39" s="60">
        <v>10066556</v>
      </c>
      <c r="K39" s="60">
        <v>2602017</v>
      </c>
      <c r="L39" s="60">
        <v>1041032</v>
      </c>
      <c r="M39" s="60">
        <v>3027751</v>
      </c>
      <c r="N39" s="60">
        <v>6670800</v>
      </c>
      <c r="O39" s="60">
        <v>1114422</v>
      </c>
      <c r="P39" s="60">
        <v>1995207</v>
      </c>
      <c r="Q39" s="60">
        <v>3288166</v>
      </c>
      <c r="R39" s="60">
        <v>6397795</v>
      </c>
      <c r="S39" s="60">
        <v>1071814</v>
      </c>
      <c r="T39" s="60">
        <v>2486127</v>
      </c>
      <c r="U39" s="60">
        <v>1785565</v>
      </c>
      <c r="V39" s="60">
        <v>5343506</v>
      </c>
      <c r="W39" s="60">
        <v>28478657</v>
      </c>
      <c r="X39" s="60">
        <v>29647590</v>
      </c>
      <c r="Y39" s="60">
        <v>-1168933</v>
      </c>
      <c r="Z39" s="140">
        <v>-3.94</v>
      </c>
      <c r="AA39" s="155">
        <v>29647590</v>
      </c>
    </row>
    <row r="40" spans="1:27" ht="13.5">
      <c r="A40" s="138" t="s">
        <v>86</v>
      </c>
      <c r="B40" s="136"/>
      <c r="C40" s="155">
        <v>25362757</v>
      </c>
      <c r="D40" s="155"/>
      <c r="E40" s="156">
        <v>23020450</v>
      </c>
      <c r="F40" s="60">
        <v>23019680</v>
      </c>
      <c r="G40" s="60">
        <v>694275</v>
      </c>
      <c r="H40" s="60">
        <v>616025</v>
      </c>
      <c r="I40" s="60">
        <v>727120</v>
      </c>
      <c r="J40" s="60">
        <v>2037420</v>
      </c>
      <c r="K40" s="60">
        <v>1348389</v>
      </c>
      <c r="L40" s="60">
        <v>745532</v>
      </c>
      <c r="M40" s="60">
        <v>863984</v>
      </c>
      <c r="N40" s="60">
        <v>2957905</v>
      </c>
      <c r="O40" s="60">
        <v>244758</v>
      </c>
      <c r="P40" s="60">
        <v>878617</v>
      </c>
      <c r="Q40" s="60">
        <v>5208083</v>
      </c>
      <c r="R40" s="60">
        <v>6331458</v>
      </c>
      <c r="S40" s="60">
        <v>1556457</v>
      </c>
      <c r="T40" s="60">
        <v>1966801</v>
      </c>
      <c r="U40" s="60">
        <v>1380603</v>
      </c>
      <c r="V40" s="60">
        <v>4903861</v>
      </c>
      <c r="W40" s="60">
        <v>16230644</v>
      </c>
      <c r="X40" s="60">
        <v>23019680</v>
      </c>
      <c r="Y40" s="60">
        <v>-6789036</v>
      </c>
      <c r="Z40" s="140">
        <v>-29.49</v>
      </c>
      <c r="AA40" s="155">
        <v>23019680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161095830</v>
      </c>
      <c r="D42" s="153">
        <f>SUM(D43:D46)</f>
        <v>0</v>
      </c>
      <c r="E42" s="154">
        <f t="shared" si="8"/>
        <v>144666491</v>
      </c>
      <c r="F42" s="100">
        <f t="shared" si="8"/>
        <v>149415086</v>
      </c>
      <c r="G42" s="100">
        <f t="shared" si="8"/>
        <v>8826675</v>
      </c>
      <c r="H42" s="100">
        <f t="shared" si="8"/>
        <v>9983616</v>
      </c>
      <c r="I42" s="100">
        <f t="shared" si="8"/>
        <v>11654120</v>
      </c>
      <c r="J42" s="100">
        <f t="shared" si="8"/>
        <v>30464411</v>
      </c>
      <c r="K42" s="100">
        <f t="shared" si="8"/>
        <v>8454699</v>
      </c>
      <c r="L42" s="100">
        <f t="shared" si="8"/>
        <v>6267796</v>
      </c>
      <c r="M42" s="100">
        <f t="shared" si="8"/>
        <v>11503504</v>
      </c>
      <c r="N42" s="100">
        <f t="shared" si="8"/>
        <v>26225999</v>
      </c>
      <c r="O42" s="100">
        <f t="shared" si="8"/>
        <v>5196011</v>
      </c>
      <c r="P42" s="100">
        <f t="shared" si="8"/>
        <v>8889884</v>
      </c>
      <c r="Q42" s="100">
        <f t="shared" si="8"/>
        <v>29412443</v>
      </c>
      <c r="R42" s="100">
        <f t="shared" si="8"/>
        <v>43498338</v>
      </c>
      <c r="S42" s="100">
        <f t="shared" si="8"/>
        <v>9867591</v>
      </c>
      <c r="T42" s="100">
        <f t="shared" si="8"/>
        <v>11832031</v>
      </c>
      <c r="U42" s="100">
        <f t="shared" si="8"/>
        <v>13300989</v>
      </c>
      <c r="V42" s="100">
        <f t="shared" si="8"/>
        <v>35000611</v>
      </c>
      <c r="W42" s="100">
        <f t="shared" si="8"/>
        <v>135189359</v>
      </c>
      <c r="X42" s="100">
        <f t="shared" si="8"/>
        <v>149415086</v>
      </c>
      <c r="Y42" s="100">
        <f t="shared" si="8"/>
        <v>-14225727</v>
      </c>
      <c r="Z42" s="137">
        <f>+IF(X42&lt;&gt;0,+(Y42/X42)*100,0)</f>
        <v>-9.520944223798123</v>
      </c>
      <c r="AA42" s="153">
        <f>SUM(AA43:AA46)</f>
        <v>149415086</v>
      </c>
    </row>
    <row r="43" spans="1:27" ht="13.5">
      <c r="A43" s="138" t="s">
        <v>89</v>
      </c>
      <c r="B43" s="136"/>
      <c r="C43" s="155">
        <v>88374269</v>
      </c>
      <c r="D43" s="155"/>
      <c r="E43" s="156">
        <v>81868244</v>
      </c>
      <c r="F43" s="60">
        <v>79561372</v>
      </c>
      <c r="G43" s="60">
        <v>7151204</v>
      </c>
      <c r="H43" s="60">
        <v>7490386</v>
      </c>
      <c r="I43" s="60">
        <v>7821756</v>
      </c>
      <c r="J43" s="60">
        <v>22463346</v>
      </c>
      <c r="K43" s="60">
        <v>5529927</v>
      </c>
      <c r="L43" s="60">
        <v>4896864</v>
      </c>
      <c r="M43" s="60">
        <v>4999624</v>
      </c>
      <c r="N43" s="60">
        <v>15426415</v>
      </c>
      <c r="O43" s="60">
        <v>3964522</v>
      </c>
      <c r="P43" s="60">
        <v>4822910</v>
      </c>
      <c r="Q43" s="60">
        <v>11069988</v>
      </c>
      <c r="R43" s="60">
        <v>19857420</v>
      </c>
      <c r="S43" s="60">
        <v>5591402</v>
      </c>
      <c r="T43" s="60">
        <v>6288993</v>
      </c>
      <c r="U43" s="60">
        <v>5208814</v>
      </c>
      <c r="V43" s="60">
        <v>17089209</v>
      </c>
      <c r="W43" s="60">
        <v>74836390</v>
      </c>
      <c r="X43" s="60">
        <v>79561372</v>
      </c>
      <c r="Y43" s="60">
        <v>-4724982</v>
      </c>
      <c r="Z43" s="140">
        <v>-5.94</v>
      </c>
      <c r="AA43" s="155">
        <v>79561372</v>
      </c>
    </row>
    <row r="44" spans="1:27" ht="13.5">
      <c r="A44" s="138" t="s">
        <v>90</v>
      </c>
      <c r="B44" s="136"/>
      <c r="C44" s="155">
        <v>46974527</v>
      </c>
      <c r="D44" s="155"/>
      <c r="E44" s="156">
        <v>40678014</v>
      </c>
      <c r="F44" s="60">
        <v>48540884</v>
      </c>
      <c r="G44" s="60">
        <v>176413</v>
      </c>
      <c r="H44" s="60">
        <v>2035509</v>
      </c>
      <c r="I44" s="60">
        <v>2573882</v>
      </c>
      <c r="J44" s="60">
        <v>4785804</v>
      </c>
      <c r="K44" s="60">
        <v>512003</v>
      </c>
      <c r="L44" s="60">
        <v>263277</v>
      </c>
      <c r="M44" s="60">
        <v>4619968</v>
      </c>
      <c r="N44" s="60">
        <v>5395248</v>
      </c>
      <c r="O44" s="60">
        <v>673634</v>
      </c>
      <c r="P44" s="60">
        <v>2762141</v>
      </c>
      <c r="Q44" s="60">
        <v>14716152</v>
      </c>
      <c r="R44" s="60">
        <v>18151927</v>
      </c>
      <c r="S44" s="60">
        <v>3394565</v>
      </c>
      <c r="T44" s="60">
        <v>3933178</v>
      </c>
      <c r="U44" s="60">
        <v>5587364</v>
      </c>
      <c r="V44" s="60">
        <v>12915107</v>
      </c>
      <c r="W44" s="60">
        <v>41248086</v>
      </c>
      <c r="X44" s="60">
        <v>48540884</v>
      </c>
      <c r="Y44" s="60">
        <v>-7292798</v>
      </c>
      <c r="Z44" s="140">
        <v>-15.02</v>
      </c>
      <c r="AA44" s="155">
        <v>48540884</v>
      </c>
    </row>
    <row r="45" spans="1:27" ht="13.5">
      <c r="A45" s="138" t="s">
        <v>91</v>
      </c>
      <c r="B45" s="136"/>
      <c r="C45" s="157">
        <v>12260477</v>
      </c>
      <c r="D45" s="157"/>
      <c r="E45" s="158">
        <v>5947698</v>
      </c>
      <c r="F45" s="159">
        <v>4544965</v>
      </c>
      <c r="G45" s="159">
        <v>484373</v>
      </c>
      <c r="H45" s="159">
        <v>223342</v>
      </c>
      <c r="I45" s="159">
        <v>280659</v>
      </c>
      <c r="J45" s="159">
        <v>988374</v>
      </c>
      <c r="K45" s="159">
        <v>463867</v>
      </c>
      <c r="L45" s="159">
        <v>225798</v>
      </c>
      <c r="M45" s="159">
        <v>357504</v>
      </c>
      <c r="N45" s="159">
        <v>1047169</v>
      </c>
      <c r="O45" s="159">
        <v>139280</v>
      </c>
      <c r="P45" s="159">
        <v>249432</v>
      </c>
      <c r="Q45" s="159">
        <v>429329</v>
      </c>
      <c r="R45" s="159">
        <v>818041</v>
      </c>
      <c r="S45" s="159">
        <v>63256</v>
      </c>
      <c r="T45" s="159">
        <v>319163</v>
      </c>
      <c r="U45" s="159">
        <v>634075</v>
      </c>
      <c r="V45" s="159">
        <v>1016494</v>
      </c>
      <c r="W45" s="159">
        <v>3870078</v>
      </c>
      <c r="X45" s="159">
        <v>4544965</v>
      </c>
      <c r="Y45" s="159">
        <v>-674887</v>
      </c>
      <c r="Z45" s="141">
        <v>-14.85</v>
      </c>
      <c r="AA45" s="157">
        <v>4544965</v>
      </c>
    </row>
    <row r="46" spans="1:27" ht="13.5">
      <c r="A46" s="138" t="s">
        <v>92</v>
      </c>
      <c r="B46" s="136"/>
      <c r="C46" s="155">
        <v>13486557</v>
      </c>
      <c r="D46" s="155"/>
      <c r="E46" s="156">
        <v>16172535</v>
      </c>
      <c r="F46" s="60">
        <v>16767865</v>
      </c>
      <c r="G46" s="60">
        <v>1014685</v>
      </c>
      <c r="H46" s="60">
        <v>234379</v>
      </c>
      <c r="I46" s="60">
        <v>977823</v>
      </c>
      <c r="J46" s="60">
        <v>2226887</v>
      </c>
      <c r="K46" s="60">
        <v>1948902</v>
      </c>
      <c r="L46" s="60">
        <v>881857</v>
      </c>
      <c r="M46" s="60">
        <v>1526408</v>
      </c>
      <c r="N46" s="60">
        <v>4357167</v>
      </c>
      <c r="O46" s="60">
        <v>418575</v>
      </c>
      <c r="P46" s="60">
        <v>1055401</v>
      </c>
      <c r="Q46" s="60">
        <v>3196974</v>
      </c>
      <c r="R46" s="60">
        <v>4670950</v>
      </c>
      <c r="S46" s="60">
        <v>818368</v>
      </c>
      <c r="T46" s="60">
        <v>1290697</v>
      </c>
      <c r="U46" s="60">
        <v>1870736</v>
      </c>
      <c r="V46" s="60">
        <v>3979801</v>
      </c>
      <c r="W46" s="60">
        <v>15234805</v>
      </c>
      <c r="X46" s="60">
        <v>16767865</v>
      </c>
      <c r="Y46" s="60">
        <v>-1533060</v>
      </c>
      <c r="Z46" s="140">
        <v>-9.14</v>
      </c>
      <c r="AA46" s="155">
        <v>16767865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277977158</v>
      </c>
      <c r="D48" s="168">
        <f>+D28+D32+D38+D42+D47</f>
        <v>0</v>
      </c>
      <c r="E48" s="169">
        <f t="shared" si="9"/>
        <v>271046601</v>
      </c>
      <c r="F48" s="73">
        <f t="shared" si="9"/>
        <v>305554693</v>
      </c>
      <c r="G48" s="73">
        <f t="shared" si="9"/>
        <v>21459561</v>
      </c>
      <c r="H48" s="73">
        <f t="shared" si="9"/>
        <v>15792738</v>
      </c>
      <c r="I48" s="73">
        <f t="shared" si="9"/>
        <v>23790129</v>
      </c>
      <c r="J48" s="73">
        <f t="shared" si="9"/>
        <v>61042428</v>
      </c>
      <c r="K48" s="73">
        <f t="shared" si="9"/>
        <v>24408491</v>
      </c>
      <c r="L48" s="73">
        <f t="shared" si="9"/>
        <v>14445674</v>
      </c>
      <c r="M48" s="73">
        <f t="shared" si="9"/>
        <v>24213247</v>
      </c>
      <c r="N48" s="73">
        <f t="shared" si="9"/>
        <v>63067412</v>
      </c>
      <c r="O48" s="73">
        <f t="shared" si="9"/>
        <v>17071145</v>
      </c>
      <c r="P48" s="73">
        <f t="shared" si="9"/>
        <v>18554814</v>
      </c>
      <c r="Q48" s="73">
        <f t="shared" si="9"/>
        <v>50328211</v>
      </c>
      <c r="R48" s="73">
        <f t="shared" si="9"/>
        <v>85954170</v>
      </c>
      <c r="S48" s="73">
        <f t="shared" si="9"/>
        <v>15478211</v>
      </c>
      <c r="T48" s="73">
        <f t="shared" si="9"/>
        <v>24619553</v>
      </c>
      <c r="U48" s="73">
        <f t="shared" si="9"/>
        <v>29163634</v>
      </c>
      <c r="V48" s="73">
        <f t="shared" si="9"/>
        <v>69261398</v>
      </c>
      <c r="W48" s="73">
        <f t="shared" si="9"/>
        <v>279325408</v>
      </c>
      <c r="X48" s="73">
        <f t="shared" si="9"/>
        <v>305554693</v>
      </c>
      <c r="Y48" s="73">
        <f t="shared" si="9"/>
        <v>-26229285</v>
      </c>
      <c r="Z48" s="170">
        <f>+IF(X48&lt;&gt;0,+(Y48/X48)*100,0)</f>
        <v>-8.58415386864963</v>
      </c>
      <c r="AA48" s="168">
        <f>+AA28+AA32+AA38+AA42+AA47</f>
        <v>305554693</v>
      </c>
    </row>
    <row r="49" spans="1:27" ht="13.5">
      <c r="A49" s="148" t="s">
        <v>49</v>
      </c>
      <c r="B49" s="149"/>
      <c r="C49" s="171">
        <f aca="true" t="shared" si="10" ref="C49:Y49">+C25-C48</f>
        <v>3794633</v>
      </c>
      <c r="D49" s="171">
        <f>+D25-D48</f>
        <v>0</v>
      </c>
      <c r="E49" s="172">
        <f t="shared" si="10"/>
        <v>51061064</v>
      </c>
      <c r="F49" s="173">
        <f t="shared" si="10"/>
        <v>66068307</v>
      </c>
      <c r="G49" s="173">
        <f t="shared" si="10"/>
        <v>42235416</v>
      </c>
      <c r="H49" s="173">
        <f t="shared" si="10"/>
        <v>-1141609</v>
      </c>
      <c r="I49" s="173">
        <f t="shared" si="10"/>
        <v>-7849293</v>
      </c>
      <c r="J49" s="173">
        <f t="shared" si="10"/>
        <v>33244514</v>
      </c>
      <c r="K49" s="173">
        <f t="shared" si="10"/>
        <v>2260233</v>
      </c>
      <c r="L49" s="173">
        <f t="shared" si="10"/>
        <v>28696281</v>
      </c>
      <c r="M49" s="173">
        <f t="shared" si="10"/>
        <v>-9581955</v>
      </c>
      <c r="N49" s="173">
        <f t="shared" si="10"/>
        <v>21374559</v>
      </c>
      <c r="O49" s="173">
        <f t="shared" si="10"/>
        <v>-5660645</v>
      </c>
      <c r="P49" s="173">
        <f t="shared" si="10"/>
        <v>-2859937</v>
      </c>
      <c r="Q49" s="173">
        <f t="shared" si="10"/>
        <v>-15130161</v>
      </c>
      <c r="R49" s="173">
        <f t="shared" si="10"/>
        <v>-23650743</v>
      </c>
      <c r="S49" s="173">
        <f t="shared" si="10"/>
        <v>5718837</v>
      </c>
      <c r="T49" s="173">
        <f t="shared" si="10"/>
        <v>338845</v>
      </c>
      <c r="U49" s="173">
        <f t="shared" si="10"/>
        <v>-9185900</v>
      </c>
      <c r="V49" s="173">
        <f t="shared" si="10"/>
        <v>-3128218</v>
      </c>
      <c r="W49" s="173">
        <f t="shared" si="10"/>
        <v>27840112</v>
      </c>
      <c r="X49" s="173">
        <f>IF(F25=F48,0,X25-X48)</f>
        <v>66068307</v>
      </c>
      <c r="Y49" s="173">
        <f t="shared" si="10"/>
        <v>-38228195</v>
      </c>
      <c r="Z49" s="174">
        <f>+IF(X49&lt;&gt;0,+(Y49/X49)*100,0)</f>
        <v>-57.86162342558588</v>
      </c>
      <c r="AA49" s="171">
        <f>+AA25-AA48</f>
        <v>66068307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16889433</v>
      </c>
      <c r="D5" s="155">
        <v>0</v>
      </c>
      <c r="E5" s="156">
        <v>27017749</v>
      </c>
      <c r="F5" s="60">
        <v>27017749</v>
      </c>
      <c r="G5" s="60">
        <v>15918967</v>
      </c>
      <c r="H5" s="60">
        <v>879350</v>
      </c>
      <c r="I5" s="60">
        <v>-2960465</v>
      </c>
      <c r="J5" s="60">
        <v>13837852</v>
      </c>
      <c r="K5" s="60">
        <v>873363</v>
      </c>
      <c r="L5" s="60">
        <v>879350</v>
      </c>
      <c r="M5" s="60">
        <v>879350</v>
      </c>
      <c r="N5" s="60">
        <v>2632063</v>
      </c>
      <c r="O5" s="60">
        <v>879350</v>
      </c>
      <c r="P5" s="60">
        <v>530255</v>
      </c>
      <c r="Q5" s="60">
        <v>879350</v>
      </c>
      <c r="R5" s="60">
        <v>2288955</v>
      </c>
      <c r="S5" s="60">
        <v>879350</v>
      </c>
      <c r="T5" s="60">
        <v>896589</v>
      </c>
      <c r="U5" s="60">
        <v>0</v>
      </c>
      <c r="V5" s="60">
        <v>1775939</v>
      </c>
      <c r="W5" s="60">
        <v>20534809</v>
      </c>
      <c r="X5" s="60">
        <v>27017749</v>
      </c>
      <c r="Y5" s="60">
        <v>-6482940</v>
      </c>
      <c r="Z5" s="140">
        <v>-24</v>
      </c>
      <c r="AA5" s="155">
        <v>27017749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65868294</v>
      </c>
      <c r="D7" s="155">
        <v>0</v>
      </c>
      <c r="E7" s="156">
        <v>48551420</v>
      </c>
      <c r="F7" s="60">
        <v>48551420</v>
      </c>
      <c r="G7" s="60">
        <v>3612743</v>
      </c>
      <c r="H7" s="60">
        <v>3505052</v>
      </c>
      <c r="I7" s="60">
        <v>3684207</v>
      </c>
      <c r="J7" s="60">
        <v>10802002</v>
      </c>
      <c r="K7" s="60">
        <v>3352390</v>
      </c>
      <c r="L7" s="60">
        <v>3730871</v>
      </c>
      <c r="M7" s="60">
        <v>3510946</v>
      </c>
      <c r="N7" s="60">
        <v>10594207</v>
      </c>
      <c r="O7" s="60">
        <v>3139656</v>
      </c>
      <c r="P7" s="60">
        <v>3091819</v>
      </c>
      <c r="Q7" s="60">
        <v>5271189</v>
      </c>
      <c r="R7" s="60">
        <v>11502664</v>
      </c>
      <c r="S7" s="60">
        <v>3969000</v>
      </c>
      <c r="T7" s="60">
        <v>2919231</v>
      </c>
      <c r="U7" s="60">
        <v>3763485</v>
      </c>
      <c r="V7" s="60">
        <v>10651716</v>
      </c>
      <c r="W7" s="60">
        <v>43550589</v>
      </c>
      <c r="X7" s="60">
        <v>48551420</v>
      </c>
      <c r="Y7" s="60">
        <v>-5000831</v>
      </c>
      <c r="Z7" s="140">
        <v>-10.3</v>
      </c>
      <c r="AA7" s="155">
        <v>48551420</v>
      </c>
    </row>
    <row r="8" spans="1:27" ht="13.5">
      <c r="A8" s="183" t="s">
        <v>104</v>
      </c>
      <c r="B8" s="182"/>
      <c r="C8" s="155">
        <v>13787943</v>
      </c>
      <c r="D8" s="155">
        <v>0</v>
      </c>
      <c r="E8" s="156">
        <v>18445687</v>
      </c>
      <c r="F8" s="60">
        <v>18445687</v>
      </c>
      <c r="G8" s="60">
        <v>748566</v>
      </c>
      <c r="H8" s="60">
        <v>1034965</v>
      </c>
      <c r="I8" s="60">
        <v>1240862</v>
      </c>
      <c r="J8" s="60">
        <v>3024393</v>
      </c>
      <c r="K8" s="60">
        <v>2506743</v>
      </c>
      <c r="L8" s="60">
        <v>1714936</v>
      </c>
      <c r="M8" s="60">
        <v>1340426</v>
      </c>
      <c r="N8" s="60">
        <v>5562105</v>
      </c>
      <c r="O8" s="60">
        <v>1248263</v>
      </c>
      <c r="P8" s="60">
        <v>3238328</v>
      </c>
      <c r="Q8" s="60">
        <v>-667298</v>
      </c>
      <c r="R8" s="60">
        <v>3819293</v>
      </c>
      <c r="S8" s="60">
        <v>4132918</v>
      </c>
      <c r="T8" s="60">
        <v>1649380</v>
      </c>
      <c r="U8" s="60">
        <v>-2415424</v>
      </c>
      <c r="V8" s="60">
        <v>3366874</v>
      </c>
      <c r="W8" s="60">
        <v>15772665</v>
      </c>
      <c r="X8" s="60">
        <v>18445687</v>
      </c>
      <c r="Y8" s="60">
        <v>-2673022</v>
      </c>
      <c r="Z8" s="140">
        <v>-14.49</v>
      </c>
      <c r="AA8" s="155">
        <v>18445687</v>
      </c>
    </row>
    <row r="9" spans="1:27" ht="13.5">
      <c r="A9" s="183" t="s">
        <v>105</v>
      </c>
      <c r="B9" s="182"/>
      <c r="C9" s="155">
        <v>8742658</v>
      </c>
      <c r="D9" s="155">
        <v>0</v>
      </c>
      <c r="E9" s="156">
        <v>9500920</v>
      </c>
      <c r="F9" s="60">
        <v>9500920</v>
      </c>
      <c r="G9" s="60">
        <v>772181</v>
      </c>
      <c r="H9" s="60">
        <v>766864</v>
      </c>
      <c r="I9" s="60">
        <v>768375</v>
      </c>
      <c r="J9" s="60">
        <v>2307420</v>
      </c>
      <c r="K9" s="60">
        <v>765715</v>
      </c>
      <c r="L9" s="60">
        <v>766901</v>
      </c>
      <c r="M9" s="60">
        <v>766773</v>
      </c>
      <c r="N9" s="60">
        <v>2299389</v>
      </c>
      <c r="O9" s="60">
        <v>766340</v>
      </c>
      <c r="P9" s="60">
        <v>766748</v>
      </c>
      <c r="Q9" s="60">
        <v>766534</v>
      </c>
      <c r="R9" s="60">
        <v>2299622</v>
      </c>
      <c r="S9" s="60">
        <v>765182</v>
      </c>
      <c r="T9" s="60">
        <v>767102</v>
      </c>
      <c r="U9" s="60">
        <v>766266</v>
      </c>
      <c r="V9" s="60">
        <v>2298550</v>
      </c>
      <c r="W9" s="60">
        <v>9204981</v>
      </c>
      <c r="X9" s="60">
        <v>9500920</v>
      </c>
      <c r="Y9" s="60">
        <v>-295939</v>
      </c>
      <c r="Z9" s="140">
        <v>-3.11</v>
      </c>
      <c r="AA9" s="155">
        <v>9500920</v>
      </c>
    </row>
    <row r="10" spans="1:27" ht="13.5">
      <c r="A10" s="183" t="s">
        <v>106</v>
      </c>
      <c r="B10" s="182"/>
      <c r="C10" s="155">
        <v>5936423</v>
      </c>
      <c r="D10" s="155">
        <v>0</v>
      </c>
      <c r="E10" s="156">
        <v>7373235</v>
      </c>
      <c r="F10" s="54">
        <v>7373235</v>
      </c>
      <c r="G10" s="54">
        <v>515869</v>
      </c>
      <c r="H10" s="54">
        <v>512858</v>
      </c>
      <c r="I10" s="54">
        <v>514197</v>
      </c>
      <c r="J10" s="54">
        <v>1542924</v>
      </c>
      <c r="K10" s="54">
        <v>510814</v>
      </c>
      <c r="L10" s="54">
        <v>515646</v>
      </c>
      <c r="M10" s="54">
        <v>595032</v>
      </c>
      <c r="N10" s="54">
        <v>1621492</v>
      </c>
      <c r="O10" s="54">
        <v>519344</v>
      </c>
      <c r="P10" s="54">
        <v>517618</v>
      </c>
      <c r="Q10" s="54">
        <v>515719</v>
      </c>
      <c r="R10" s="54">
        <v>1552681</v>
      </c>
      <c r="S10" s="54">
        <v>510276</v>
      </c>
      <c r="T10" s="54">
        <v>516047</v>
      </c>
      <c r="U10" s="54">
        <v>632192</v>
      </c>
      <c r="V10" s="54">
        <v>1658515</v>
      </c>
      <c r="W10" s="54">
        <v>6375612</v>
      </c>
      <c r="X10" s="54">
        <v>7373235</v>
      </c>
      <c r="Y10" s="54">
        <v>-997623</v>
      </c>
      <c r="Z10" s="184">
        <v>-13.53</v>
      </c>
      <c r="AA10" s="130">
        <v>7373235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1265072</v>
      </c>
      <c r="D12" s="155">
        <v>0</v>
      </c>
      <c r="E12" s="156">
        <v>2680411</v>
      </c>
      <c r="F12" s="60">
        <v>1731221</v>
      </c>
      <c r="G12" s="60">
        <v>60048</v>
      </c>
      <c r="H12" s="60">
        <v>95330</v>
      </c>
      <c r="I12" s="60">
        <v>92581</v>
      </c>
      <c r="J12" s="60">
        <v>247959</v>
      </c>
      <c r="K12" s="60">
        <v>104446</v>
      </c>
      <c r="L12" s="60">
        <v>71078</v>
      </c>
      <c r="M12" s="60">
        <v>113823</v>
      </c>
      <c r="N12" s="60">
        <v>289347</v>
      </c>
      <c r="O12" s="60">
        <v>91744</v>
      </c>
      <c r="P12" s="60">
        <v>94832</v>
      </c>
      <c r="Q12" s="60">
        <v>76178</v>
      </c>
      <c r="R12" s="60">
        <v>262754</v>
      </c>
      <c r="S12" s="60">
        <v>66421</v>
      </c>
      <c r="T12" s="60">
        <v>78964</v>
      </c>
      <c r="U12" s="60">
        <v>68791</v>
      </c>
      <c r="V12" s="60">
        <v>214176</v>
      </c>
      <c r="W12" s="60">
        <v>1014236</v>
      </c>
      <c r="X12" s="60">
        <v>1731221</v>
      </c>
      <c r="Y12" s="60">
        <v>-716985</v>
      </c>
      <c r="Z12" s="140">
        <v>-41.41</v>
      </c>
      <c r="AA12" s="155">
        <v>1731221</v>
      </c>
    </row>
    <row r="13" spans="1:27" ht="13.5">
      <c r="A13" s="181" t="s">
        <v>109</v>
      </c>
      <c r="B13" s="185"/>
      <c r="C13" s="155">
        <v>1714060</v>
      </c>
      <c r="D13" s="155">
        <v>0</v>
      </c>
      <c r="E13" s="156">
        <v>762700</v>
      </c>
      <c r="F13" s="60">
        <v>1462700</v>
      </c>
      <c r="G13" s="60">
        <v>88989</v>
      </c>
      <c r="H13" s="60">
        <v>154255</v>
      </c>
      <c r="I13" s="60">
        <v>149931</v>
      </c>
      <c r="J13" s="60">
        <v>393175</v>
      </c>
      <c r="K13" s="60">
        <v>112091</v>
      </c>
      <c r="L13" s="60">
        <v>95762</v>
      </c>
      <c r="M13" s="60">
        <v>121852</v>
      </c>
      <c r="N13" s="60">
        <v>329705</v>
      </c>
      <c r="O13" s="60">
        <v>109254</v>
      </c>
      <c r="P13" s="60">
        <v>107012</v>
      </c>
      <c r="Q13" s="60">
        <v>0</v>
      </c>
      <c r="R13" s="60">
        <v>216266</v>
      </c>
      <c r="S13" s="60">
        <v>67332</v>
      </c>
      <c r="T13" s="60">
        <v>379450</v>
      </c>
      <c r="U13" s="60">
        <v>280</v>
      </c>
      <c r="V13" s="60">
        <v>447062</v>
      </c>
      <c r="W13" s="60">
        <v>1386208</v>
      </c>
      <c r="X13" s="60">
        <v>1462700</v>
      </c>
      <c r="Y13" s="60">
        <v>-76492</v>
      </c>
      <c r="Z13" s="140">
        <v>-5.23</v>
      </c>
      <c r="AA13" s="155">
        <v>1462700</v>
      </c>
    </row>
    <row r="14" spans="1:27" ht="13.5">
      <c r="A14" s="181" t="s">
        <v>110</v>
      </c>
      <c r="B14" s="185"/>
      <c r="C14" s="155">
        <v>636884</v>
      </c>
      <c r="D14" s="155">
        <v>0</v>
      </c>
      <c r="E14" s="156">
        <v>564680</v>
      </c>
      <c r="F14" s="60">
        <v>1064680</v>
      </c>
      <c r="G14" s="60">
        <v>72076</v>
      </c>
      <c r="H14" s="60">
        <v>70892</v>
      </c>
      <c r="I14" s="60">
        <v>99979</v>
      </c>
      <c r="J14" s="60">
        <v>242947</v>
      </c>
      <c r="K14" s="60">
        <v>97140</v>
      </c>
      <c r="L14" s="60">
        <v>96552</v>
      </c>
      <c r="M14" s="60">
        <v>96885</v>
      </c>
      <c r="N14" s="60">
        <v>290577</v>
      </c>
      <c r="O14" s="60">
        <v>95575</v>
      </c>
      <c r="P14" s="60">
        <v>-169344</v>
      </c>
      <c r="Q14" s="60">
        <v>95538</v>
      </c>
      <c r="R14" s="60">
        <v>21769</v>
      </c>
      <c r="S14" s="60">
        <v>135112</v>
      </c>
      <c r="T14" s="60">
        <v>134568</v>
      </c>
      <c r="U14" s="60">
        <v>134260</v>
      </c>
      <c r="V14" s="60">
        <v>403940</v>
      </c>
      <c r="W14" s="60">
        <v>959233</v>
      </c>
      <c r="X14" s="60">
        <v>1064680</v>
      </c>
      <c r="Y14" s="60">
        <v>-105447</v>
      </c>
      <c r="Z14" s="140">
        <v>-9.9</v>
      </c>
      <c r="AA14" s="155">
        <v>1064680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4814028</v>
      </c>
      <c r="D16" s="155">
        <v>0</v>
      </c>
      <c r="E16" s="156">
        <v>4057061</v>
      </c>
      <c r="F16" s="60">
        <v>4057061</v>
      </c>
      <c r="G16" s="60">
        <v>284517</v>
      </c>
      <c r="H16" s="60">
        <v>244975</v>
      </c>
      <c r="I16" s="60">
        <v>370518</v>
      </c>
      <c r="J16" s="60">
        <v>900010</v>
      </c>
      <c r="K16" s="60">
        <v>156759</v>
      </c>
      <c r="L16" s="60">
        <v>277347</v>
      </c>
      <c r="M16" s="60">
        <v>131266</v>
      </c>
      <c r="N16" s="60">
        <v>565372</v>
      </c>
      <c r="O16" s="60">
        <v>102985</v>
      </c>
      <c r="P16" s="60">
        <v>130110</v>
      </c>
      <c r="Q16" s="60">
        <v>44963</v>
      </c>
      <c r="R16" s="60">
        <v>278058</v>
      </c>
      <c r="S16" s="60">
        <v>16769</v>
      </c>
      <c r="T16" s="60">
        <v>433103</v>
      </c>
      <c r="U16" s="60">
        <v>148150</v>
      </c>
      <c r="V16" s="60">
        <v>598022</v>
      </c>
      <c r="W16" s="60">
        <v>2341462</v>
      </c>
      <c r="X16" s="60">
        <v>4057061</v>
      </c>
      <c r="Y16" s="60">
        <v>-1715599</v>
      </c>
      <c r="Z16" s="140">
        <v>-42.29</v>
      </c>
      <c r="AA16" s="155">
        <v>4057061</v>
      </c>
    </row>
    <row r="17" spans="1:27" ht="13.5">
      <c r="A17" s="181" t="s">
        <v>113</v>
      </c>
      <c r="B17" s="185"/>
      <c r="C17" s="155">
        <v>3418722</v>
      </c>
      <c r="D17" s="155">
        <v>0</v>
      </c>
      <c r="E17" s="156">
        <v>2153275</v>
      </c>
      <c r="F17" s="60">
        <v>2455275</v>
      </c>
      <c r="G17" s="60">
        <v>163621</v>
      </c>
      <c r="H17" s="60">
        <v>176418</v>
      </c>
      <c r="I17" s="60">
        <v>117360</v>
      </c>
      <c r="J17" s="60">
        <v>457399</v>
      </c>
      <c r="K17" s="60">
        <v>294179</v>
      </c>
      <c r="L17" s="60">
        <v>149715</v>
      </c>
      <c r="M17" s="60">
        <v>185572</v>
      </c>
      <c r="N17" s="60">
        <v>629466</v>
      </c>
      <c r="O17" s="60">
        <v>150671</v>
      </c>
      <c r="P17" s="60">
        <v>118123</v>
      </c>
      <c r="Q17" s="60">
        <v>371184</v>
      </c>
      <c r="R17" s="60">
        <v>639978</v>
      </c>
      <c r="S17" s="60">
        <v>172620</v>
      </c>
      <c r="T17" s="60">
        <v>223031</v>
      </c>
      <c r="U17" s="60">
        <v>377358</v>
      </c>
      <c r="V17" s="60">
        <v>773009</v>
      </c>
      <c r="W17" s="60">
        <v>2499852</v>
      </c>
      <c r="X17" s="60">
        <v>2455275</v>
      </c>
      <c r="Y17" s="60">
        <v>44577</v>
      </c>
      <c r="Z17" s="140">
        <v>1.82</v>
      </c>
      <c r="AA17" s="155">
        <v>2455275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1368747</v>
      </c>
      <c r="F18" s="60">
        <v>1468747</v>
      </c>
      <c r="G18" s="60">
        <v>120167</v>
      </c>
      <c r="H18" s="60">
        <v>111429</v>
      </c>
      <c r="I18" s="60">
        <v>87716</v>
      </c>
      <c r="J18" s="60">
        <v>319312</v>
      </c>
      <c r="K18" s="60">
        <v>200581</v>
      </c>
      <c r="L18" s="60">
        <v>124665</v>
      </c>
      <c r="M18" s="60">
        <v>105018</v>
      </c>
      <c r="N18" s="60">
        <v>430264</v>
      </c>
      <c r="O18" s="60">
        <v>107846</v>
      </c>
      <c r="P18" s="60">
        <v>92783</v>
      </c>
      <c r="Q18" s="60">
        <v>194816</v>
      </c>
      <c r="R18" s="60">
        <v>395445</v>
      </c>
      <c r="S18" s="60">
        <v>52653</v>
      </c>
      <c r="T18" s="60">
        <v>162811</v>
      </c>
      <c r="U18" s="60">
        <v>212508</v>
      </c>
      <c r="V18" s="60">
        <v>427972</v>
      </c>
      <c r="W18" s="60">
        <v>1572993</v>
      </c>
      <c r="X18" s="60">
        <v>1468747</v>
      </c>
      <c r="Y18" s="60">
        <v>104246</v>
      </c>
      <c r="Z18" s="140">
        <v>7.1</v>
      </c>
      <c r="AA18" s="155">
        <v>1468747</v>
      </c>
    </row>
    <row r="19" spans="1:27" ht="13.5">
      <c r="A19" s="181" t="s">
        <v>34</v>
      </c>
      <c r="B19" s="185"/>
      <c r="C19" s="155">
        <v>101029807</v>
      </c>
      <c r="D19" s="155">
        <v>0</v>
      </c>
      <c r="E19" s="156">
        <v>84471000</v>
      </c>
      <c r="F19" s="60">
        <v>100317725</v>
      </c>
      <c r="G19" s="60">
        <v>35460754</v>
      </c>
      <c r="H19" s="60">
        <v>197205</v>
      </c>
      <c r="I19" s="60">
        <v>3688763</v>
      </c>
      <c r="J19" s="60">
        <v>39346722</v>
      </c>
      <c r="K19" s="60">
        <v>741530</v>
      </c>
      <c r="L19" s="60">
        <v>24962138</v>
      </c>
      <c r="M19" s="60">
        <v>2557856</v>
      </c>
      <c r="N19" s="60">
        <v>28261524</v>
      </c>
      <c r="O19" s="60">
        <v>1726478</v>
      </c>
      <c r="P19" s="60">
        <v>1206300</v>
      </c>
      <c r="Q19" s="60">
        <v>20409431</v>
      </c>
      <c r="R19" s="60">
        <v>23342209</v>
      </c>
      <c r="S19" s="60">
        <v>928063</v>
      </c>
      <c r="T19" s="60">
        <v>2104725</v>
      </c>
      <c r="U19" s="60">
        <v>2536775</v>
      </c>
      <c r="V19" s="60">
        <v>5569563</v>
      </c>
      <c r="W19" s="60">
        <v>96520018</v>
      </c>
      <c r="X19" s="60">
        <v>100317725</v>
      </c>
      <c r="Y19" s="60">
        <v>-3797707</v>
      </c>
      <c r="Z19" s="140">
        <v>-3.79</v>
      </c>
      <c r="AA19" s="155">
        <v>100317725</v>
      </c>
    </row>
    <row r="20" spans="1:27" ht="13.5">
      <c r="A20" s="181" t="s">
        <v>35</v>
      </c>
      <c r="B20" s="185"/>
      <c r="C20" s="155">
        <v>5280727</v>
      </c>
      <c r="D20" s="155">
        <v>0</v>
      </c>
      <c r="E20" s="156">
        <v>47036780</v>
      </c>
      <c r="F20" s="54">
        <v>75807840</v>
      </c>
      <c r="G20" s="54">
        <v>3435602</v>
      </c>
      <c r="H20" s="54">
        <v>2256579</v>
      </c>
      <c r="I20" s="54">
        <v>4631300</v>
      </c>
      <c r="J20" s="54">
        <v>10323481</v>
      </c>
      <c r="K20" s="54">
        <v>1606613</v>
      </c>
      <c r="L20" s="54">
        <v>2967395</v>
      </c>
      <c r="M20" s="54">
        <v>2694257</v>
      </c>
      <c r="N20" s="54">
        <v>7268265</v>
      </c>
      <c r="O20" s="54">
        <v>2059455</v>
      </c>
      <c r="P20" s="54">
        <v>1396019</v>
      </c>
      <c r="Q20" s="54">
        <v>1811012</v>
      </c>
      <c r="R20" s="54">
        <v>5266486</v>
      </c>
      <c r="S20" s="54">
        <v>4747806</v>
      </c>
      <c r="T20" s="54">
        <v>2888718</v>
      </c>
      <c r="U20" s="54">
        <v>2946814</v>
      </c>
      <c r="V20" s="54">
        <v>10583338</v>
      </c>
      <c r="W20" s="54">
        <v>33441570</v>
      </c>
      <c r="X20" s="54">
        <v>75807840</v>
      </c>
      <c r="Y20" s="54">
        <v>-42366270</v>
      </c>
      <c r="Z20" s="184">
        <v>-55.89</v>
      </c>
      <c r="AA20" s="130">
        <v>75807840</v>
      </c>
    </row>
    <row r="21" spans="1:27" ht="13.5">
      <c r="A21" s="181" t="s">
        <v>115</v>
      </c>
      <c r="B21" s="185"/>
      <c r="C21" s="155">
        <v>1047709</v>
      </c>
      <c r="D21" s="155">
        <v>0</v>
      </c>
      <c r="E21" s="156">
        <v>1000000</v>
      </c>
      <c r="F21" s="60">
        <v>500000</v>
      </c>
      <c r="G21" s="60">
        <v>0</v>
      </c>
      <c r="H21" s="60">
        <v>0</v>
      </c>
      <c r="I21" s="82">
        <v>0</v>
      </c>
      <c r="J21" s="60">
        <v>0</v>
      </c>
      <c r="K21" s="60">
        <v>130820</v>
      </c>
      <c r="L21" s="60">
        <v>88370</v>
      </c>
      <c r="M21" s="60">
        <v>0</v>
      </c>
      <c r="N21" s="60">
        <v>219190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219190</v>
      </c>
      <c r="X21" s="60">
        <v>500000</v>
      </c>
      <c r="Y21" s="60">
        <v>-280810</v>
      </c>
      <c r="Z21" s="140">
        <v>-56.16</v>
      </c>
      <c r="AA21" s="155">
        <v>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230431760</v>
      </c>
      <c r="D22" s="188">
        <f>SUM(D5:D21)</f>
        <v>0</v>
      </c>
      <c r="E22" s="189">
        <f t="shared" si="0"/>
        <v>254983665</v>
      </c>
      <c r="F22" s="190">
        <f t="shared" si="0"/>
        <v>299754260</v>
      </c>
      <c r="G22" s="190">
        <f t="shared" si="0"/>
        <v>61254100</v>
      </c>
      <c r="H22" s="190">
        <f t="shared" si="0"/>
        <v>10006172</v>
      </c>
      <c r="I22" s="190">
        <f t="shared" si="0"/>
        <v>12485324</v>
      </c>
      <c r="J22" s="190">
        <f t="shared" si="0"/>
        <v>83745596</v>
      </c>
      <c r="K22" s="190">
        <f t="shared" si="0"/>
        <v>11453184</v>
      </c>
      <c r="L22" s="190">
        <f t="shared" si="0"/>
        <v>36440726</v>
      </c>
      <c r="M22" s="190">
        <f t="shared" si="0"/>
        <v>13099056</v>
      </c>
      <c r="N22" s="190">
        <f t="shared" si="0"/>
        <v>60992966</v>
      </c>
      <c r="O22" s="190">
        <f t="shared" si="0"/>
        <v>10996961</v>
      </c>
      <c r="P22" s="190">
        <f t="shared" si="0"/>
        <v>11120603</v>
      </c>
      <c r="Q22" s="190">
        <f t="shared" si="0"/>
        <v>29768616</v>
      </c>
      <c r="R22" s="190">
        <f t="shared" si="0"/>
        <v>51886180</v>
      </c>
      <c r="S22" s="190">
        <f t="shared" si="0"/>
        <v>16443502</v>
      </c>
      <c r="T22" s="190">
        <f t="shared" si="0"/>
        <v>13153719</v>
      </c>
      <c r="U22" s="190">
        <f t="shared" si="0"/>
        <v>9171455</v>
      </c>
      <c r="V22" s="190">
        <f t="shared" si="0"/>
        <v>38768676</v>
      </c>
      <c r="W22" s="190">
        <f t="shared" si="0"/>
        <v>235393418</v>
      </c>
      <c r="X22" s="190">
        <f t="shared" si="0"/>
        <v>299754260</v>
      </c>
      <c r="Y22" s="190">
        <f t="shared" si="0"/>
        <v>-64360842</v>
      </c>
      <c r="Z22" s="191">
        <f>+IF(X22&lt;&gt;0,+(Y22/X22)*100,0)</f>
        <v>-21.47120177708233</v>
      </c>
      <c r="AA22" s="188">
        <f>SUM(AA5:AA21)</f>
        <v>299754260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58726879</v>
      </c>
      <c r="D25" s="155">
        <v>0</v>
      </c>
      <c r="E25" s="156">
        <v>72168614</v>
      </c>
      <c r="F25" s="60">
        <v>67506787</v>
      </c>
      <c r="G25" s="60">
        <v>4908019</v>
      </c>
      <c r="H25" s="60">
        <v>189897</v>
      </c>
      <c r="I25" s="60">
        <v>5102645</v>
      </c>
      <c r="J25" s="60">
        <v>10200561</v>
      </c>
      <c r="K25" s="60">
        <v>10493812</v>
      </c>
      <c r="L25" s="60">
        <v>5303054</v>
      </c>
      <c r="M25" s="60">
        <v>6368855</v>
      </c>
      <c r="N25" s="60">
        <v>22165721</v>
      </c>
      <c r="O25" s="60">
        <v>0</v>
      </c>
      <c r="P25" s="60">
        <v>5570192</v>
      </c>
      <c r="Q25" s="60">
        <v>10573698</v>
      </c>
      <c r="R25" s="60">
        <v>16143890</v>
      </c>
      <c r="S25" s="60">
        <v>0</v>
      </c>
      <c r="T25" s="60">
        <v>5391391</v>
      </c>
      <c r="U25" s="60">
        <v>12263081</v>
      </c>
      <c r="V25" s="60">
        <v>17654472</v>
      </c>
      <c r="W25" s="60">
        <v>66164644</v>
      </c>
      <c r="X25" s="60">
        <v>67506787</v>
      </c>
      <c r="Y25" s="60">
        <v>-1342143</v>
      </c>
      <c r="Z25" s="140">
        <v>-1.99</v>
      </c>
      <c r="AA25" s="155">
        <v>67506787</v>
      </c>
    </row>
    <row r="26" spans="1:27" ht="13.5">
      <c r="A26" s="183" t="s">
        <v>38</v>
      </c>
      <c r="B26" s="182"/>
      <c r="C26" s="155">
        <v>6418885</v>
      </c>
      <c r="D26" s="155">
        <v>0</v>
      </c>
      <c r="E26" s="156">
        <v>6719259</v>
      </c>
      <c r="F26" s="60">
        <v>6719259</v>
      </c>
      <c r="G26" s="60">
        <v>519497</v>
      </c>
      <c r="H26" s="60">
        <v>0</v>
      </c>
      <c r="I26" s="60">
        <v>509947</v>
      </c>
      <c r="J26" s="60">
        <v>1029444</v>
      </c>
      <c r="K26" s="60">
        <v>1023769</v>
      </c>
      <c r="L26" s="60">
        <v>515000</v>
      </c>
      <c r="M26" s="60">
        <v>515000</v>
      </c>
      <c r="N26" s="60">
        <v>2053769</v>
      </c>
      <c r="O26" s="60">
        <v>0</v>
      </c>
      <c r="P26" s="60">
        <v>515749</v>
      </c>
      <c r="Q26" s="60">
        <v>1444069</v>
      </c>
      <c r="R26" s="60">
        <v>1959818</v>
      </c>
      <c r="S26" s="60">
        <v>0</v>
      </c>
      <c r="T26" s="60">
        <v>555542</v>
      </c>
      <c r="U26" s="60">
        <v>1144901</v>
      </c>
      <c r="V26" s="60">
        <v>1700443</v>
      </c>
      <c r="W26" s="60">
        <v>6743474</v>
      </c>
      <c r="X26" s="60">
        <v>6719259</v>
      </c>
      <c r="Y26" s="60">
        <v>24215</v>
      </c>
      <c r="Z26" s="140">
        <v>0.36</v>
      </c>
      <c r="AA26" s="155">
        <v>6719259</v>
      </c>
    </row>
    <row r="27" spans="1:27" ht="13.5">
      <c r="A27" s="183" t="s">
        <v>118</v>
      </c>
      <c r="B27" s="182"/>
      <c r="C27" s="155">
        <v>9813610</v>
      </c>
      <c r="D27" s="155">
        <v>0</v>
      </c>
      <c r="E27" s="156">
        <v>504840</v>
      </c>
      <c r="F27" s="60">
        <v>504840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504840</v>
      </c>
      <c r="Y27" s="60">
        <v>-504840</v>
      </c>
      <c r="Z27" s="140">
        <v>-100</v>
      </c>
      <c r="AA27" s="155">
        <v>504840</v>
      </c>
    </row>
    <row r="28" spans="1:27" ht="13.5">
      <c r="A28" s="183" t="s">
        <v>39</v>
      </c>
      <c r="B28" s="182"/>
      <c r="C28" s="155">
        <v>53099218</v>
      </c>
      <c r="D28" s="155">
        <v>0</v>
      </c>
      <c r="E28" s="156">
        <v>37783025</v>
      </c>
      <c r="F28" s="60">
        <v>37783025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21706306</v>
      </c>
      <c r="R28" s="60">
        <v>21706306</v>
      </c>
      <c r="S28" s="60">
        <v>7296906</v>
      </c>
      <c r="T28" s="60">
        <v>3687235</v>
      </c>
      <c r="U28" s="60">
        <v>0</v>
      </c>
      <c r="V28" s="60">
        <v>10984141</v>
      </c>
      <c r="W28" s="60">
        <v>32690447</v>
      </c>
      <c r="X28" s="60">
        <v>37783025</v>
      </c>
      <c r="Y28" s="60">
        <v>-5092578</v>
      </c>
      <c r="Z28" s="140">
        <v>-13.48</v>
      </c>
      <c r="AA28" s="155">
        <v>37783025</v>
      </c>
    </row>
    <row r="29" spans="1:27" ht="13.5">
      <c r="A29" s="183" t="s">
        <v>40</v>
      </c>
      <c r="B29" s="182"/>
      <c r="C29" s="155">
        <v>4661124</v>
      </c>
      <c r="D29" s="155">
        <v>0</v>
      </c>
      <c r="E29" s="156">
        <v>7136830</v>
      </c>
      <c r="F29" s="60">
        <v>2842140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1363440</v>
      </c>
      <c r="U29" s="60">
        <v>1291108</v>
      </c>
      <c r="V29" s="60">
        <v>2654548</v>
      </c>
      <c r="W29" s="60">
        <v>2654548</v>
      </c>
      <c r="X29" s="60">
        <v>2842140</v>
      </c>
      <c r="Y29" s="60">
        <v>-187592</v>
      </c>
      <c r="Z29" s="140">
        <v>-6.6</v>
      </c>
      <c r="AA29" s="155">
        <v>2842140</v>
      </c>
    </row>
    <row r="30" spans="1:27" ht="13.5">
      <c r="A30" s="183" t="s">
        <v>119</v>
      </c>
      <c r="B30" s="182"/>
      <c r="C30" s="155">
        <v>53340094</v>
      </c>
      <c r="D30" s="155">
        <v>0</v>
      </c>
      <c r="E30" s="156">
        <v>58209428</v>
      </c>
      <c r="F30" s="60">
        <v>60279858</v>
      </c>
      <c r="G30" s="60">
        <v>6488417</v>
      </c>
      <c r="H30" s="60">
        <v>6934285</v>
      </c>
      <c r="I30" s="60">
        <v>7217808</v>
      </c>
      <c r="J30" s="60">
        <v>20640510</v>
      </c>
      <c r="K30" s="60">
        <v>3777058</v>
      </c>
      <c r="L30" s="60">
        <v>4235674</v>
      </c>
      <c r="M30" s="60">
        <v>4094508</v>
      </c>
      <c r="N30" s="60">
        <v>12107240</v>
      </c>
      <c r="O30" s="60">
        <v>3764477</v>
      </c>
      <c r="P30" s="60">
        <v>4178340</v>
      </c>
      <c r="Q30" s="60">
        <v>3658277</v>
      </c>
      <c r="R30" s="60">
        <v>11601094</v>
      </c>
      <c r="S30" s="60">
        <v>3195933</v>
      </c>
      <c r="T30" s="60">
        <v>4043879</v>
      </c>
      <c r="U30" s="60">
        <v>3702761</v>
      </c>
      <c r="V30" s="60">
        <v>10942573</v>
      </c>
      <c r="W30" s="60">
        <v>55291417</v>
      </c>
      <c r="X30" s="60">
        <v>60279858</v>
      </c>
      <c r="Y30" s="60">
        <v>-4988441</v>
      </c>
      <c r="Z30" s="140">
        <v>-8.28</v>
      </c>
      <c r="AA30" s="155">
        <v>60279858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3628000</v>
      </c>
      <c r="F32" s="60">
        <v>7608720</v>
      </c>
      <c r="G32" s="60">
        <v>310393</v>
      </c>
      <c r="H32" s="60">
        <v>314543</v>
      </c>
      <c r="I32" s="60">
        <v>568312</v>
      </c>
      <c r="J32" s="60">
        <v>1193248</v>
      </c>
      <c r="K32" s="60">
        <v>298687</v>
      </c>
      <c r="L32" s="60">
        <v>647635</v>
      </c>
      <c r="M32" s="60">
        <v>348864</v>
      </c>
      <c r="N32" s="60">
        <v>1295186</v>
      </c>
      <c r="O32" s="60">
        <v>348864</v>
      </c>
      <c r="P32" s="60">
        <v>590864</v>
      </c>
      <c r="Q32" s="60">
        <v>590864</v>
      </c>
      <c r="R32" s="60">
        <v>1530592</v>
      </c>
      <c r="S32" s="60">
        <v>598488</v>
      </c>
      <c r="T32" s="60">
        <v>598488</v>
      </c>
      <c r="U32" s="60">
        <v>598488</v>
      </c>
      <c r="V32" s="60">
        <v>1795464</v>
      </c>
      <c r="W32" s="60">
        <v>5814490</v>
      </c>
      <c r="X32" s="60">
        <v>7608720</v>
      </c>
      <c r="Y32" s="60">
        <v>-1794230</v>
      </c>
      <c r="Z32" s="140">
        <v>-23.58</v>
      </c>
      <c r="AA32" s="155">
        <v>7608720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89668999</v>
      </c>
      <c r="D34" s="155">
        <v>0</v>
      </c>
      <c r="E34" s="156">
        <v>84896605</v>
      </c>
      <c r="F34" s="60">
        <v>122310064</v>
      </c>
      <c r="G34" s="60">
        <v>9233235</v>
      </c>
      <c r="H34" s="60">
        <v>8354013</v>
      </c>
      <c r="I34" s="60">
        <v>10391417</v>
      </c>
      <c r="J34" s="60">
        <v>27978665</v>
      </c>
      <c r="K34" s="60">
        <v>8815165</v>
      </c>
      <c r="L34" s="60">
        <v>3744311</v>
      </c>
      <c r="M34" s="60">
        <v>12886020</v>
      </c>
      <c r="N34" s="60">
        <v>25445496</v>
      </c>
      <c r="O34" s="60">
        <v>12957804</v>
      </c>
      <c r="P34" s="60">
        <v>7699669</v>
      </c>
      <c r="Q34" s="60">
        <v>12354997</v>
      </c>
      <c r="R34" s="60">
        <v>33012470</v>
      </c>
      <c r="S34" s="60">
        <v>4386884</v>
      </c>
      <c r="T34" s="60">
        <v>8979578</v>
      </c>
      <c r="U34" s="60">
        <v>10163295</v>
      </c>
      <c r="V34" s="60">
        <v>23529757</v>
      </c>
      <c r="W34" s="60">
        <v>109966388</v>
      </c>
      <c r="X34" s="60">
        <v>122310064</v>
      </c>
      <c r="Y34" s="60">
        <v>-12343676</v>
      </c>
      <c r="Z34" s="140">
        <v>-10.09</v>
      </c>
      <c r="AA34" s="155">
        <v>122310064</v>
      </c>
    </row>
    <row r="35" spans="1:27" ht="13.5">
      <c r="A35" s="181" t="s">
        <v>122</v>
      </c>
      <c r="B35" s="185"/>
      <c r="C35" s="155">
        <v>2248349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277977158</v>
      </c>
      <c r="D36" s="188">
        <f>SUM(D25:D35)</f>
        <v>0</v>
      </c>
      <c r="E36" s="189">
        <f t="shared" si="1"/>
        <v>271046601</v>
      </c>
      <c r="F36" s="190">
        <f t="shared" si="1"/>
        <v>305554693</v>
      </c>
      <c r="G36" s="190">
        <f t="shared" si="1"/>
        <v>21459561</v>
      </c>
      <c r="H36" s="190">
        <f t="shared" si="1"/>
        <v>15792738</v>
      </c>
      <c r="I36" s="190">
        <f t="shared" si="1"/>
        <v>23790129</v>
      </c>
      <c r="J36" s="190">
        <f t="shared" si="1"/>
        <v>61042428</v>
      </c>
      <c r="K36" s="190">
        <f t="shared" si="1"/>
        <v>24408491</v>
      </c>
      <c r="L36" s="190">
        <f t="shared" si="1"/>
        <v>14445674</v>
      </c>
      <c r="M36" s="190">
        <f t="shared" si="1"/>
        <v>24213247</v>
      </c>
      <c r="N36" s="190">
        <f t="shared" si="1"/>
        <v>63067412</v>
      </c>
      <c r="O36" s="190">
        <f t="shared" si="1"/>
        <v>17071145</v>
      </c>
      <c r="P36" s="190">
        <f t="shared" si="1"/>
        <v>18554814</v>
      </c>
      <c r="Q36" s="190">
        <f t="shared" si="1"/>
        <v>50328211</v>
      </c>
      <c r="R36" s="190">
        <f t="shared" si="1"/>
        <v>85954170</v>
      </c>
      <c r="S36" s="190">
        <f t="shared" si="1"/>
        <v>15478211</v>
      </c>
      <c r="T36" s="190">
        <f t="shared" si="1"/>
        <v>24619553</v>
      </c>
      <c r="U36" s="190">
        <f t="shared" si="1"/>
        <v>29163634</v>
      </c>
      <c r="V36" s="190">
        <f t="shared" si="1"/>
        <v>69261398</v>
      </c>
      <c r="W36" s="190">
        <f t="shared" si="1"/>
        <v>279325408</v>
      </c>
      <c r="X36" s="190">
        <f t="shared" si="1"/>
        <v>305554693</v>
      </c>
      <c r="Y36" s="190">
        <f t="shared" si="1"/>
        <v>-26229285</v>
      </c>
      <c r="Z36" s="191">
        <f>+IF(X36&lt;&gt;0,+(Y36/X36)*100,0)</f>
        <v>-8.58415386864963</v>
      </c>
      <c r="AA36" s="188">
        <f>SUM(AA25:AA35)</f>
        <v>305554693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-47545398</v>
      </c>
      <c r="D38" s="199">
        <f>+D22-D36</f>
        <v>0</v>
      </c>
      <c r="E38" s="200">
        <f t="shared" si="2"/>
        <v>-16062936</v>
      </c>
      <c r="F38" s="106">
        <f t="shared" si="2"/>
        <v>-5800433</v>
      </c>
      <c r="G38" s="106">
        <f t="shared" si="2"/>
        <v>39794539</v>
      </c>
      <c r="H38" s="106">
        <f t="shared" si="2"/>
        <v>-5786566</v>
      </c>
      <c r="I38" s="106">
        <f t="shared" si="2"/>
        <v>-11304805</v>
      </c>
      <c r="J38" s="106">
        <f t="shared" si="2"/>
        <v>22703168</v>
      </c>
      <c r="K38" s="106">
        <f t="shared" si="2"/>
        <v>-12955307</v>
      </c>
      <c r="L38" s="106">
        <f t="shared" si="2"/>
        <v>21995052</v>
      </c>
      <c r="M38" s="106">
        <f t="shared" si="2"/>
        <v>-11114191</v>
      </c>
      <c r="N38" s="106">
        <f t="shared" si="2"/>
        <v>-2074446</v>
      </c>
      <c r="O38" s="106">
        <f t="shared" si="2"/>
        <v>-6074184</v>
      </c>
      <c r="P38" s="106">
        <f t="shared" si="2"/>
        <v>-7434211</v>
      </c>
      <c r="Q38" s="106">
        <f t="shared" si="2"/>
        <v>-20559595</v>
      </c>
      <c r="R38" s="106">
        <f t="shared" si="2"/>
        <v>-34067990</v>
      </c>
      <c r="S38" s="106">
        <f t="shared" si="2"/>
        <v>965291</v>
      </c>
      <c r="T38" s="106">
        <f t="shared" si="2"/>
        <v>-11465834</v>
      </c>
      <c r="U38" s="106">
        <f t="shared" si="2"/>
        <v>-19992179</v>
      </c>
      <c r="V38" s="106">
        <f t="shared" si="2"/>
        <v>-30492722</v>
      </c>
      <c r="W38" s="106">
        <f t="shared" si="2"/>
        <v>-43931990</v>
      </c>
      <c r="X38" s="106">
        <f>IF(F22=F36,0,X22-X36)</f>
        <v>-5800433</v>
      </c>
      <c r="Y38" s="106">
        <f t="shared" si="2"/>
        <v>-38131557</v>
      </c>
      <c r="Z38" s="201">
        <f>+IF(X38&lt;&gt;0,+(Y38/X38)*100,0)</f>
        <v>657.3915602507606</v>
      </c>
      <c r="AA38" s="199">
        <f>+AA22-AA36</f>
        <v>-5800433</v>
      </c>
    </row>
    <row r="39" spans="1:27" ht="13.5">
      <c r="A39" s="181" t="s">
        <v>46</v>
      </c>
      <c r="B39" s="185"/>
      <c r="C39" s="155">
        <v>51340031</v>
      </c>
      <c r="D39" s="155">
        <v>0</v>
      </c>
      <c r="E39" s="156">
        <v>67124000</v>
      </c>
      <c r="F39" s="60">
        <v>71868740</v>
      </c>
      <c r="G39" s="60">
        <v>2440877</v>
      </c>
      <c r="H39" s="60">
        <v>4644957</v>
      </c>
      <c r="I39" s="60">
        <v>3455512</v>
      </c>
      <c r="J39" s="60">
        <v>10541346</v>
      </c>
      <c r="K39" s="60">
        <v>15215540</v>
      </c>
      <c r="L39" s="60">
        <v>6701229</v>
      </c>
      <c r="M39" s="60">
        <v>1532236</v>
      </c>
      <c r="N39" s="60">
        <v>23449005</v>
      </c>
      <c r="O39" s="60">
        <v>413539</v>
      </c>
      <c r="P39" s="60">
        <v>4574274</v>
      </c>
      <c r="Q39" s="60">
        <v>5429434</v>
      </c>
      <c r="R39" s="60">
        <v>10417247</v>
      </c>
      <c r="S39" s="60">
        <v>4753546</v>
      </c>
      <c r="T39" s="60">
        <v>11804679</v>
      </c>
      <c r="U39" s="60">
        <v>10806279</v>
      </c>
      <c r="V39" s="60">
        <v>27364504</v>
      </c>
      <c r="W39" s="60">
        <v>71772102</v>
      </c>
      <c r="X39" s="60">
        <v>71868740</v>
      </c>
      <c r="Y39" s="60">
        <v>-96638</v>
      </c>
      <c r="Z39" s="140">
        <v>-0.13</v>
      </c>
      <c r="AA39" s="155">
        <v>71868740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3794633</v>
      </c>
      <c r="D42" s="206">
        <f>SUM(D38:D41)</f>
        <v>0</v>
      </c>
      <c r="E42" s="207">
        <f t="shared" si="3"/>
        <v>51061064</v>
      </c>
      <c r="F42" s="88">
        <f t="shared" si="3"/>
        <v>66068307</v>
      </c>
      <c r="G42" s="88">
        <f t="shared" si="3"/>
        <v>42235416</v>
      </c>
      <c r="H42" s="88">
        <f t="shared" si="3"/>
        <v>-1141609</v>
      </c>
      <c r="I42" s="88">
        <f t="shared" si="3"/>
        <v>-7849293</v>
      </c>
      <c r="J42" s="88">
        <f t="shared" si="3"/>
        <v>33244514</v>
      </c>
      <c r="K42" s="88">
        <f t="shared" si="3"/>
        <v>2260233</v>
      </c>
      <c r="L42" s="88">
        <f t="shared" si="3"/>
        <v>28696281</v>
      </c>
      <c r="M42" s="88">
        <f t="shared" si="3"/>
        <v>-9581955</v>
      </c>
      <c r="N42" s="88">
        <f t="shared" si="3"/>
        <v>21374559</v>
      </c>
      <c r="O42" s="88">
        <f t="shared" si="3"/>
        <v>-5660645</v>
      </c>
      <c r="P42" s="88">
        <f t="shared" si="3"/>
        <v>-2859937</v>
      </c>
      <c r="Q42" s="88">
        <f t="shared" si="3"/>
        <v>-15130161</v>
      </c>
      <c r="R42" s="88">
        <f t="shared" si="3"/>
        <v>-23650743</v>
      </c>
      <c r="S42" s="88">
        <f t="shared" si="3"/>
        <v>5718837</v>
      </c>
      <c r="T42" s="88">
        <f t="shared" si="3"/>
        <v>338845</v>
      </c>
      <c r="U42" s="88">
        <f t="shared" si="3"/>
        <v>-9185900</v>
      </c>
      <c r="V42" s="88">
        <f t="shared" si="3"/>
        <v>-3128218</v>
      </c>
      <c r="W42" s="88">
        <f t="shared" si="3"/>
        <v>27840112</v>
      </c>
      <c r="X42" s="88">
        <f t="shared" si="3"/>
        <v>66068307</v>
      </c>
      <c r="Y42" s="88">
        <f t="shared" si="3"/>
        <v>-38228195</v>
      </c>
      <c r="Z42" s="208">
        <f>+IF(X42&lt;&gt;0,+(Y42/X42)*100,0)</f>
        <v>-57.86162342558588</v>
      </c>
      <c r="AA42" s="206">
        <f>SUM(AA38:AA41)</f>
        <v>66068307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3794633</v>
      </c>
      <c r="D44" s="210">
        <f>+D42-D43</f>
        <v>0</v>
      </c>
      <c r="E44" s="211">
        <f t="shared" si="4"/>
        <v>51061064</v>
      </c>
      <c r="F44" s="77">
        <f t="shared" si="4"/>
        <v>66068307</v>
      </c>
      <c r="G44" s="77">
        <f t="shared" si="4"/>
        <v>42235416</v>
      </c>
      <c r="H44" s="77">
        <f t="shared" si="4"/>
        <v>-1141609</v>
      </c>
      <c r="I44" s="77">
        <f t="shared" si="4"/>
        <v>-7849293</v>
      </c>
      <c r="J44" s="77">
        <f t="shared" si="4"/>
        <v>33244514</v>
      </c>
      <c r="K44" s="77">
        <f t="shared" si="4"/>
        <v>2260233</v>
      </c>
      <c r="L44" s="77">
        <f t="shared" si="4"/>
        <v>28696281</v>
      </c>
      <c r="M44" s="77">
        <f t="shared" si="4"/>
        <v>-9581955</v>
      </c>
      <c r="N44" s="77">
        <f t="shared" si="4"/>
        <v>21374559</v>
      </c>
      <c r="O44" s="77">
        <f t="shared" si="4"/>
        <v>-5660645</v>
      </c>
      <c r="P44" s="77">
        <f t="shared" si="4"/>
        <v>-2859937</v>
      </c>
      <c r="Q44" s="77">
        <f t="shared" si="4"/>
        <v>-15130161</v>
      </c>
      <c r="R44" s="77">
        <f t="shared" si="4"/>
        <v>-23650743</v>
      </c>
      <c r="S44" s="77">
        <f t="shared" si="4"/>
        <v>5718837</v>
      </c>
      <c r="T44" s="77">
        <f t="shared" si="4"/>
        <v>338845</v>
      </c>
      <c r="U44" s="77">
        <f t="shared" si="4"/>
        <v>-9185900</v>
      </c>
      <c r="V44" s="77">
        <f t="shared" si="4"/>
        <v>-3128218</v>
      </c>
      <c r="W44" s="77">
        <f t="shared" si="4"/>
        <v>27840112</v>
      </c>
      <c r="X44" s="77">
        <f t="shared" si="4"/>
        <v>66068307</v>
      </c>
      <c r="Y44" s="77">
        <f t="shared" si="4"/>
        <v>-38228195</v>
      </c>
      <c r="Z44" s="212">
        <f>+IF(X44&lt;&gt;0,+(Y44/X44)*100,0)</f>
        <v>-57.86162342558588</v>
      </c>
      <c r="AA44" s="210">
        <f>+AA42-AA43</f>
        <v>66068307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3794633</v>
      </c>
      <c r="D46" s="206">
        <f>SUM(D44:D45)</f>
        <v>0</v>
      </c>
      <c r="E46" s="207">
        <f t="shared" si="5"/>
        <v>51061064</v>
      </c>
      <c r="F46" s="88">
        <f t="shared" si="5"/>
        <v>66068307</v>
      </c>
      <c r="G46" s="88">
        <f t="shared" si="5"/>
        <v>42235416</v>
      </c>
      <c r="H46" s="88">
        <f t="shared" si="5"/>
        <v>-1141609</v>
      </c>
      <c r="I46" s="88">
        <f t="shared" si="5"/>
        <v>-7849293</v>
      </c>
      <c r="J46" s="88">
        <f t="shared" si="5"/>
        <v>33244514</v>
      </c>
      <c r="K46" s="88">
        <f t="shared" si="5"/>
        <v>2260233</v>
      </c>
      <c r="L46" s="88">
        <f t="shared" si="5"/>
        <v>28696281</v>
      </c>
      <c r="M46" s="88">
        <f t="shared" si="5"/>
        <v>-9581955</v>
      </c>
      <c r="N46" s="88">
        <f t="shared" si="5"/>
        <v>21374559</v>
      </c>
      <c r="O46" s="88">
        <f t="shared" si="5"/>
        <v>-5660645</v>
      </c>
      <c r="P46" s="88">
        <f t="shared" si="5"/>
        <v>-2859937</v>
      </c>
      <c r="Q46" s="88">
        <f t="shared" si="5"/>
        <v>-15130161</v>
      </c>
      <c r="R46" s="88">
        <f t="shared" si="5"/>
        <v>-23650743</v>
      </c>
      <c r="S46" s="88">
        <f t="shared" si="5"/>
        <v>5718837</v>
      </c>
      <c r="T46" s="88">
        <f t="shared" si="5"/>
        <v>338845</v>
      </c>
      <c r="U46" s="88">
        <f t="shared" si="5"/>
        <v>-9185900</v>
      </c>
      <c r="V46" s="88">
        <f t="shared" si="5"/>
        <v>-3128218</v>
      </c>
      <c r="W46" s="88">
        <f t="shared" si="5"/>
        <v>27840112</v>
      </c>
      <c r="X46" s="88">
        <f t="shared" si="5"/>
        <v>66068307</v>
      </c>
      <c r="Y46" s="88">
        <f t="shared" si="5"/>
        <v>-38228195</v>
      </c>
      <c r="Z46" s="208">
        <f>+IF(X46&lt;&gt;0,+(Y46/X46)*100,0)</f>
        <v>-57.86162342558588</v>
      </c>
      <c r="AA46" s="206">
        <f>SUM(AA44:AA45)</f>
        <v>66068307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3794633</v>
      </c>
      <c r="D48" s="217">
        <f>SUM(D46:D47)</f>
        <v>0</v>
      </c>
      <c r="E48" s="218">
        <f t="shared" si="6"/>
        <v>51061064</v>
      </c>
      <c r="F48" s="219">
        <f t="shared" si="6"/>
        <v>66068307</v>
      </c>
      <c r="G48" s="219">
        <f t="shared" si="6"/>
        <v>42235416</v>
      </c>
      <c r="H48" s="220">
        <f t="shared" si="6"/>
        <v>-1141609</v>
      </c>
      <c r="I48" s="220">
        <f t="shared" si="6"/>
        <v>-7849293</v>
      </c>
      <c r="J48" s="220">
        <f t="shared" si="6"/>
        <v>33244514</v>
      </c>
      <c r="K48" s="220">
        <f t="shared" si="6"/>
        <v>2260233</v>
      </c>
      <c r="L48" s="220">
        <f t="shared" si="6"/>
        <v>28696281</v>
      </c>
      <c r="M48" s="219">
        <f t="shared" si="6"/>
        <v>-9581955</v>
      </c>
      <c r="N48" s="219">
        <f t="shared" si="6"/>
        <v>21374559</v>
      </c>
      <c r="O48" s="220">
        <f t="shared" si="6"/>
        <v>-5660645</v>
      </c>
      <c r="P48" s="220">
        <f t="shared" si="6"/>
        <v>-2859937</v>
      </c>
      <c r="Q48" s="220">
        <f t="shared" si="6"/>
        <v>-15130161</v>
      </c>
      <c r="R48" s="220">
        <f t="shared" si="6"/>
        <v>-23650743</v>
      </c>
      <c r="S48" s="220">
        <f t="shared" si="6"/>
        <v>5718837</v>
      </c>
      <c r="T48" s="219">
        <f t="shared" si="6"/>
        <v>338845</v>
      </c>
      <c r="U48" s="219">
        <f t="shared" si="6"/>
        <v>-9185900</v>
      </c>
      <c r="V48" s="220">
        <f t="shared" si="6"/>
        <v>-3128218</v>
      </c>
      <c r="W48" s="220">
        <f t="shared" si="6"/>
        <v>27840112</v>
      </c>
      <c r="X48" s="220">
        <f t="shared" si="6"/>
        <v>66068307</v>
      </c>
      <c r="Y48" s="220">
        <f t="shared" si="6"/>
        <v>-38228195</v>
      </c>
      <c r="Z48" s="221">
        <f>+IF(X48&lt;&gt;0,+(Y48/X48)*100,0)</f>
        <v>-57.86162342558588</v>
      </c>
      <c r="AA48" s="222">
        <f>SUM(AA46:AA47)</f>
        <v>66068307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151358</v>
      </c>
      <c r="D5" s="153">
        <f>SUM(D6:D8)</f>
        <v>0</v>
      </c>
      <c r="E5" s="154">
        <f t="shared" si="0"/>
        <v>2245687</v>
      </c>
      <c r="F5" s="100">
        <f t="shared" si="0"/>
        <v>1910687</v>
      </c>
      <c r="G5" s="100">
        <f t="shared" si="0"/>
        <v>0</v>
      </c>
      <c r="H5" s="100">
        <f t="shared" si="0"/>
        <v>1974</v>
      </c>
      <c r="I5" s="100">
        <f t="shared" si="0"/>
        <v>8096</v>
      </c>
      <c r="J5" s="100">
        <f t="shared" si="0"/>
        <v>10070</v>
      </c>
      <c r="K5" s="100">
        <f t="shared" si="0"/>
        <v>301675</v>
      </c>
      <c r="L5" s="100">
        <f t="shared" si="0"/>
        <v>19131</v>
      </c>
      <c r="M5" s="100">
        <f t="shared" si="0"/>
        <v>535032</v>
      </c>
      <c r="N5" s="100">
        <f t="shared" si="0"/>
        <v>855838</v>
      </c>
      <c r="O5" s="100">
        <f t="shared" si="0"/>
        <v>71415</v>
      </c>
      <c r="P5" s="100">
        <f t="shared" si="0"/>
        <v>84257</v>
      </c>
      <c r="Q5" s="100">
        <f t="shared" si="0"/>
        <v>0</v>
      </c>
      <c r="R5" s="100">
        <f t="shared" si="0"/>
        <v>155672</v>
      </c>
      <c r="S5" s="100">
        <f t="shared" si="0"/>
        <v>0</v>
      </c>
      <c r="T5" s="100">
        <f t="shared" si="0"/>
        <v>40593</v>
      </c>
      <c r="U5" s="100">
        <f t="shared" si="0"/>
        <v>0</v>
      </c>
      <c r="V5" s="100">
        <f t="shared" si="0"/>
        <v>40593</v>
      </c>
      <c r="W5" s="100">
        <f t="shared" si="0"/>
        <v>1062173</v>
      </c>
      <c r="X5" s="100">
        <f t="shared" si="0"/>
        <v>1910687</v>
      </c>
      <c r="Y5" s="100">
        <f t="shared" si="0"/>
        <v>-848514</v>
      </c>
      <c r="Z5" s="137">
        <f>+IF(X5&lt;&gt;0,+(Y5/X5)*100,0)</f>
        <v>-44.40884352068131</v>
      </c>
      <c r="AA5" s="153">
        <f>SUM(AA6:AA8)</f>
        <v>1910687</v>
      </c>
    </row>
    <row r="6" spans="1:27" ht="13.5">
      <c r="A6" s="138" t="s">
        <v>75</v>
      </c>
      <c r="B6" s="136"/>
      <c r="C6" s="155"/>
      <c r="D6" s="155"/>
      <c r="E6" s="156">
        <v>690000</v>
      </c>
      <c r="F6" s="60">
        <v>790000</v>
      </c>
      <c r="G6" s="60"/>
      <c r="H6" s="60"/>
      <c r="I6" s="60">
        <v>5596</v>
      </c>
      <c r="J6" s="60">
        <v>5596</v>
      </c>
      <c r="K6" s="60">
        <v>216989</v>
      </c>
      <c r="L6" s="60"/>
      <c r="M6" s="60">
        <v>48148</v>
      </c>
      <c r="N6" s="60">
        <v>265137</v>
      </c>
      <c r="O6" s="60">
        <v>10700</v>
      </c>
      <c r="P6" s="60">
        <v>10700</v>
      </c>
      <c r="Q6" s="60"/>
      <c r="R6" s="60">
        <v>21400</v>
      </c>
      <c r="S6" s="60"/>
      <c r="T6" s="60"/>
      <c r="U6" s="60"/>
      <c r="V6" s="60"/>
      <c r="W6" s="60">
        <v>292133</v>
      </c>
      <c r="X6" s="60">
        <v>790000</v>
      </c>
      <c r="Y6" s="60">
        <v>-497867</v>
      </c>
      <c r="Z6" s="140">
        <v>-63.02</v>
      </c>
      <c r="AA6" s="62">
        <v>790000</v>
      </c>
    </row>
    <row r="7" spans="1:27" ht="13.5">
      <c r="A7" s="138" t="s">
        <v>76</v>
      </c>
      <c r="B7" s="136"/>
      <c r="C7" s="157">
        <v>10000</v>
      </c>
      <c r="D7" s="157"/>
      <c r="E7" s="158">
        <v>632687</v>
      </c>
      <c r="F7" s="159">
        <v>582687</v>
      </c>
      <c r="G7" s="159"/>
      <c r="H7" s="159">
        <v>1974</v>
      </c>
      <c r="I7" s="159">
        <v>2500</v>
      </c>
      <c r="J7" s="159">
        <v>4474</v>
      </c>
      <c r="K7" s="159">
        <v>28835</v>
      </c>
      <c r="L7" s="159">
        <v>4790</v>
      </c>
      <c r="M7" s="159">
        <v>450074</v>
      </c>
      <c r="N7" s="159">
        <v>483699</v>
      </c>
      <c r="O7" s="159">
        <v>23395</v>
      </c>
      <c r="P7" s="159">
        <v>41940</v>
      </c>
      <c r="Q7" s="159"/>
      <c r="R7" s="159">
        <v>65335</v>
      </c>
      <c r="S7" s="159"/>
      <c r="T7" s="159"/>
      <c r="U7" s="159"/>
      <c r="V7" s="159"/>
      <c r="W7" s="159">
        <v>553508</v>
      </c>
      <c r="X7" s="159">
        <v>582687</v>
      </c>
      <c r="Y7" s="159">
        <v>-29179</v>
      </c>
      <c r="Z7" s="141">
        <v>-5.01</v>
      </c>
      <c r="AA7" s="225">
        <v>582687</v>
      </c>
    </row>
    <row r="8" spans="1:27" ht="13.5">
      <c r="A8" s="138" t="s">
        <v>77</v>
      </c>
      <c r="B8" s="136"/>
      <c r="C8" s="155">
        <v>141358</v>
      </c>
      <c r="D8" s="155"/>
      <c r="E8" s="156">
        <v>923000</v>
      </c>
      <c r="F8" s="60">
        <v>538000</v>
      </c>
      <c r="G8" s="60"/>
      <c r="H8" s="60"/>
      <c r="I8" s="60"/>
      <c r="J8" s="60"/>
      <c r="K8" s="60">
        <v>55851</v>
      </c>
      <c r="L8" s="60">
        <v>14341</v>
      </c>
      <c r="M8" s="60">
        <v>36810</v>
      </c>
      <c r="N8" s="60">
        <v>107002</v>
      </c>
      <c r="O8" s="60">
        <v>37320</v>
      </c>
      <c r="P8" s="60">
        <v>31617</v>
      </c>
      <c r="Q8" s="60"/>
      <c r="R8" s="60">
        <v>68937</v>
      </c>
      <c r="S8" s="60"/>
      <c r="T8" s="60">
        <v>40593</v>
      </c>
      <c r="U8" s="60"/>
      <c r="V8" s="60">
        <v>40593</v>
      </c>
      <c r="W8" s="60">
        <v>216532</v>
      </c>
      <c r="X8" s="60">
        <v>538000</v>
      </c>
      <c r="Y8" s="60">
        <v>-321468</v>
      </c>
      <c r="Z8" s="140">
        <v>-59.75</v>
      </c>
      <c r="AA8" s="62">
        <v>538000</v>
      </c>
    </row>
    <row r="9" spans="1:27" ht="13.5">
      <c r="A9" s="135" t="s">
        <v>78</v>
      </c>
      <c r="B9" s="136"/>
      <c r="C9" s="153">
        <f aca="true" t="shared" si="1" ref="C9:Y9">SUM(C10:C14)</f>
        <v>2528693</v>
      </c>
      <c r="D9" s="153">
        <f>SUM(D10:D14)</f>
        <v>0</v>
      </c>
      <c r="E9" s="154">
        <f t="shared" si="1"/>
        <v>3192000</v>
      </c>
      <c r="F9" s="100">
        <f t="shared" si="1"/>
        <v>202000</v>
      </c>
      <c r="G9" s="100">
        <f t="shared" si="1"/>
        <v>0</v>
      </c>
      <c r="H9" s="100">
        <f t="shared" si="1"/>
        <v>337128</v>
      </c>
      <c r="I9" s="100">
        <f t="shared" si="1"/>
        <v>0</v>
      </c>
      <c r="J9" s="100">
        <f t="shared" si="1"/>
        <v>337128</v>
      </c>
      <c r="K9" s="100">
        <f t="shared" si="1"/>
        <v>0</v>
      </c>
      <c r="L9" s="100">
        <f t="shared" si="1"/>
        <v>19836</v>
      </c>
      <c r="M9" s="100">
        <f t="shared" si="1"/>
        <v>0</v>
      </c>
      <c r="N9" s="100">
        <f t="shared" si="1"/>
        <v>19836</v>
      </c>
      <c r="O9" s="100">
        <f t="shared" si="1"/>
        <v>10750</v>
      </c>
      <c r="P9" s="100">
        <f t="shared" si="1"/>
        <v>0</v>
      </c>
      <c r="Q9" s="100">
        <f t="shared" si="1"/>
        <v>49067</v>
      </c>
      <c r="R9" s="100">
        <f t="shared" si="1"/>
        <v>59817</v>
      </c>
      <c r="S9" s="100">
        <f t="shared" si="1"/>
        <v>0</v>
      </c>
      <c r="T9" s="100">
        <f t="shared" si="1"/>
        <v>152857</v>
      </c>
      <c r="U9" s="100">
        <f t="shared" si="1"/>
        <v>0</v>
      </c>
      <c r="V9" s="100">
        <f t="shared" si="1"/>
        <v>152857</v>
      </c>
      <c r="W9" s="100">
        <f t="shared" si="1"/>
        <v>569638</v>
      </c>
      <c r="X9" s="100">
        <f t="shared" si="1"/>
        <v>202000</v>
      </c>
      <c r="Y9" s="100">
        <f t="shared" si="1"/>
        <v>367638</v>
      </c>
      <c r="Z9" s="137">
        <f>+IF(X9&lt;&gt;0,+(Y9/X9)*100,0)</f>
        <v>181.9990099009901</v>
      </c>
      <c r="AA9" s="102">
        <f>SUM(AA10:AA14)</f>
        <v>202000</v>
      </c>
    </row>
    <row r="10" spans="1:27" ht="13.5">
      <c r="A10" s="138" t="s">
        <v>79</v>
      </c>
      <c r="B10" s="136"/>
      <c r="C10" s="155"/>
      <c r="D10" s="155"/>
      <c r="E10" s="156">
        <v>972000</v>
      </c>
      <c r="F10" s="60">
        <v>202000</v>
      </c>
      <c r="G10" s="60"/>
      <c r="H10" s="60"/>
      <c r="I10" s="60"/>
      <c r="J10" s="60"/>
      <c r="K10" s="60"/>
      <c r="L10" s="60">
        <v>19836</v>
      </c>
      <c r="M10" s="60"/>
      <c r="N10" s="60">
        <v>19836</v>
      </c>
      <c r="O10" s="60">
        <v>10750</v>
      </c>
      <c r="P10" s="60"/>
      <c r="Q10" s="60">
        <v>49067</v>
      </c>
      <c r="R10" s="60">
        <v>59817</v>
      </c>
      <c r="S10" s="60"/>
      <c r="T10" s="60">
        <v>152857</v>
      </c>
      <c r="U10" s="60"/>
      <c r="V10" s="60">
        <v>152857</v>
      </c>
      <c r="W10" s="60">
        <v>232510</v>
      </c>
      <c r="X10" s="60">
        <v>202000</v>
      </c>
      <c r="Y10" s="60">
        <v>30510</v>
      </c>
      <c r="Z10" s="140">
        <v>15.1</v>
      </c>
      <c r="AA10" s="62">
        <v>202000</v>
      </c>
    </row>
    <row r="11" spans="1:27" ht="13.5">
      <c r="A11" s="138" t="s">
        <v>80</v>
      </c>
      <c r="B11" s="136"/>
      <c r="C11" s="155"/>
      <c r="D11" s="155"/>
      <c r="E11" s="156">
        <v>1550000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2528693</v>
      </c>
      <c r="D12" s="155"/>
      <c r="E12" s="156">
        <v>670000</v>
      </c>
      <c r="F12" s="60"/>
      <c r="G12" s="60"/>
      <c r="H12" s="60">
        <v>337128</v>
      </c>
      <c r="I12" s="60"/>
      <c r="J12" s="60">
        <v>337128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337128</v>
      </c>
      <c r="X12" s="60"/>
      <c r="Y12" s="60">
        <v>337128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3487050</v>
      </c>
      <c r="D15" s="153">
        <f>SUM(D16:D18)</f>
        <v>0</v>
      </c>
      <c r="E15" s="154">
        <f t="shared" si="2"/>
        <v>31790995</v>
      </c>
      <c r="F15" s="100">
        <f t="shared" si="2"/>
        <v>37084779</v>
      </c>
      <c r="G15" s="100">
        <f t="shared" si="2"/>
        <v>1155260</v>
      </c>
      <c r="H15" s="100">
        <f t="shared" si="2"/>
        <v>335811</v>
      </c>
      <c r="I15" s="100">
        <f t="shared" si="2"/>
        <v>2038142</v>
      </c>
      <c r="J15" s="100">
        <f t="shared" si="2"/>
        <v>3529213</v>
      </c>
      <c r="K15" s="100">
        <f t="shared" si="2"/>
        <v>2427304</v>
      </c>
      <c r="L15" s="100">
        <f t="shared" si="2"/>
        <v>2374953</v>
      </c>
      <c r="M15" s="100">
        <f t="shared" si="2"/>
        <v>1194841</v>
      </c>
      <c r="N15" s="100">
        <f t="shared" si="2"/>
        <v>5997098</v>
      </c>
      <c r="O15" s="100">
        <f t="shared" si="2"/>
        <v>497476</v>
      </c>
      <c r="P15" s="100">
        <f t="shared" si="2"/>
        <v>607242</v>
      </c>
      <c r="Q15" s="100">
        <f t="shared" si="2"/>
        <v>2211797</v>
      </c>
      <c r="R15" s="100">
        <f t="shared" si="2"/>
        <v>3316515</v>
      </c>
      <c r="S15" s="100">
        <f t="shared" si="2"/>
        <v>1296572</v>
      </c>
      <c r="T15" s="100">
        <f t="shared" si="2"/>
        <v>5766584</v>
      </c>
      <c r="U15" s="100">
        <f t="shared" si="2"/>
        <v>3733651</v>
      </c>
      <c r="V15" s="100">
        <f t="shared" si="2"/>
        <v>10796807</v>
      </c>
      <c r="W15" s="100">
        <f t="shared" si="2"/>
        <v>23639633</v>
      </c>
      <c r="X15" s="100">
        <f t="shared" si="2"/>
        <v>37084779</v>
      </c>
      <c r="Y15" s="100">
        <f t="shared" si="2"/>
        <v>-13445146</v>
      </c>
      <c r="Z15" s="137">
        <f>+IF(X15&lt;&gt;0,+(Y15/X15)*100,0)</f>
        <v>-36.255160102207974</v>
      </c>
      <c r="AA15" s="102">
        <f>SUM(AA16:AA18)</f>
        <v>37084779</v>
      </c>
    </row>
    <row r="16" spans="1:27" ht="13.5">
      <c r="A16" s="138" t="s">
        <v>85</v>
      </c>
      <c r="B16" s="136"/>
      <c r="C16" s="155">
        <v>3487050</v>
      </c>
      <c r="D16" s="155"/>
      <c r="E16" s="156">
        <v>20797241</v>
      </c>
      <c r="F16" s="60">
        <v>20658399</v>
      </c>
      <c r="G16" s="60">
        <v>265322</v>
      </c>
      <c r="H16" s="60">
        <v>335811</v>
      </c>
      <c r="I16" s="60">
        <v>461500</v>
      </c>
      <c r="J16" s="60">
        <v>1062633</v>
      </c>
      <c r="K16" s="60">
        <v>192350</v>
      </c>
      <c r="L16" s="60">
        <v>574698</v>
      </c>
      <c r="M16" s="60">
        <v>284037</v>
      </c>
      <c r="N16" s="60">
        <v>1051085</v>
      </c>
      <c r="O16" s="60">
        <v>281476</v>
      </c>
      <c r="P16" s="60">
        <v>607242</v>
      </c>
      <c r="Q16" s="60">
        <v>1171712</v>
      </c>
      <c r="R16" s="60">
        <v>2060430</v>
      </c>
      <c r="S16" s="60">
        <v>706103</v>
      </c>
      <c r="T16" s="60">
        <v>2248873</v>
      </c>
      <c r="U16" s="60">
        <v>1711434</v>
      </c>
      <c r="V16" s="60">
        <v>4666410</v>
      </c>
      <c r="W16" s="60">
        <v>8840558</v>
      </c>
      <c r="X16" s="60">
        <v>20658399</v>
      </c>
      <c r="Y16" s="60">
        <v>-11817841</v>
      </c>
      <c r="Z16" s="140">
        <v>-57.21</v>
      </c>
      <c r="AA16" s="62">
        <v>20658399</v>
      </c>
    </row>
    <row r="17" spans="1:27" ht="13.5">
      <c r="A17" s="138" t="s">
        <v>86</v>
      </c>
      <c r="B17" s="136"/>
      <c r="C17" s="155"/>
      <c r="D17" s="155"/>
      <c r="E17" s="156">
        <v>10993754</v>
      </c>
      <c r="F17" s="60">
        <v>16426380</v>
      </c>
      <c r="G17" s="60">
        <v>889938</v>
      </c>
      <c r="H17" s="60"/>
      <c r="I17" s="60">
        <v>1576642</v>
      </c>
      <c r="J17" s="60">
        <v>2466580</v>
      </c>
      <c r="K17" s="60">
        <v>2234954</v>
      </c>
      <c r="L17" s="60">
        <v>1800255</v>
      </c>
      <c r="M17" s="60">
        <v>910804</v>
      </c>
      <c r="N17" s="60">
        <v>4946013</v>
      </c>
      <c r="O17" s="60">
        <v>216000</v>
      </c>
      <c r="P17" s="60"/>
      <c r="Q17" s="60">
        <v>1040085</v>
      </c>
      <c r="R17" s="60">
        <v>1256085</v>
      </c>
      <c r="S17" s="60">
        <v>590469</v>
      </c>
      <c r="T17" s="60">
        <v>3517711</v>
      </c>
      <c r="U17" s="60">
        <v>2022217</v>
      </c>
      <c r="V17" s="60">
        <v>6130397</v>
      </c>
      <c r="W17" s="60">
        <v>14799075</v>
      </c>
      <c r="X17" s="60">
        <v>16426380</v>
      </c>
      <c r="Y17" s="60">
        <v>-1627305</v>
      </c>
      <c r="Z17" s="140">
        <v>-9.91</v>
      </c>
      <c r="AA17" s="62">
        <v>16426380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59258488</v>
      </c>
      <c r="D19" s="153">
        <f>SUM(D20:D23)</f>
        <v>0</v>
      </c>
      <c r="E19" s="154">
        <f t="shared" si="3"/>
        <v>105574005</v>
      </c>
      <c r="F19" s="100">
        <f t="shared" si="3"/>
        <v>69194962</v>
      </c>
      <c r="G19" s="100">
        <f t="shared" si="3"/>
        <v>1482044</v>
      </c>
      <c r="H19" s="100">
        <f t="shared" si="3"/>
        <v>4331144</v>
      </c>
      <c r="I19" s="100">
        <f t="shared" si="3"/>
        <v>1878870</v>
      </c>
      <c r="J19" s="100">
        <f t="shared" si="3"/>
        <v>7692058</v>
      </c>
      <c r="K19" s="100">
        <f t="shared" si="3"/>
        <v>12815736</v>
      </c>
      <c r="L19" s="100">
        <f t="shared" si="3"/>
        <v>4786417</v>
      </c>
      <c r="M19" s="100">
        <f t="shared" si="3"/>
        <v>576395</v>
      </c>
      <c r="N19" s="100">
        <f t="shared" si="3"/>
        <v>18178548</v>
      </c>
      <c r="O19" s="100">
        <f t="shared" si="3"/>
        <v>4547724</v>
      </c>
      <c r="P19" s="100">
        <f t="shared" si="3"/>
        <v>3967032</v>
      </c>
      <c r="Q19" s="100">
        <f t="shared" si="3"/>
        <v>3235281</v>
      </c>
      <c r="R19" s="100">
        <f t="shared" si="3"/>
        <v>11750037</v>
      </c>
      <c r="S19" s="100">
        <f t="shared" si="3"/>
        <v>3561170</v>
      </c>
      <c r="T19" s="100">
        <f t="shared" si="3"/>
        <v>7937172</v>
      </c>
      <c r="U19" s="100">
        <f t="shared" si="3"/>
        <v>7238763</v>
      </c>
      <c r="V19" s="100">
        <f t="shared" si="3"/>
        <v>18737105</v>
      </c>
      <c r="W19" s="100">
        <f t="shared" si="3"/>
        <v>56357748</v>
      </c>
      <c r="X19" s="100">
        <f t="shared" si="3"/>
        <v>69194962</v>
      </c>
      <c r="Y19" s="100">
        <f t="shared" si="3"/>
        <v>-12837214</v>
      </c>
      <c r="Z19" s="137">
        <f>+IF(X19&lt;&gt;0,+(Y19/X19)*100,0)</f>
        <v>-18.55223795050281</v>
      </c>
      <c r="AA19" s="102">
        <f>SUM(AA20:AA23)</f>
        <v>69194962</v>
      </c>
    </row>
    <row r="20" spans="1:27" ht="13.5">
      <c r="A20" s="138" t="s">
        <v>89</v>
      </c>
      <c r="B20" s="136"/>
      <c r="C20" s="155">
        <v>7735751</v>
      </c>
      <c r="D20" s="155"/>
      <c r="E20" s="156">
        <v>59437655</v>
      </c>
      <c r="F20" s="60">
        <v>6000000</v>
      </c>
      <c r="G20" s="60"/>
      <c r="H20" s="60"/>
      <c r="I20" s="60"/>
      <c r="J20" s="60"/>
      <c r="K20" s="60">
        <v>2000000</v>
      </c>
      <c r="L20" s="60"/>
      <c r="M20" s="60"/>
      <c r="N20" s="60">
        <v>2000000</v>
      </c>
      <c r="O20" s="60">
        <v>4547724</v>
      </c>
      <c r="P20" s="60"/>
      <c r="Q20" s="60"/>
      <c r="R20" s="60">
        <v>4547724</v>
      </c>
      <c r="S20" s="60"/>
      <c r="T20" s="60"/>
      <c r="U20" s="60"/>
      <c r="V20" s="60"/>
      <c r="W20" s="60">
        <v>6547724</v>
      </c>
      <c r="X20" s="60">
        <v>6000000</v>
      </c>
      <c r="Y20" s="60">
        <v>547724</v>
      </c>
      <c r="Z20" s="140">
        <v>9.13</v>
      </c>
      <c r="AA20" s="62">
        <v>6000000</v>
      </c>
    </row>
    <row r="21" spans="1:27" ht="13.5">
      <c r="A21" s="138" t="s">
        <v>90</v>
      </c>
      <c r="B21" s="136"/>
      <c r="C21" s="155">
        <v>51522737</v>
      </c>
      <c r="D21" s="155"/>
      <c r="E21" s="156">
        <v>43936350</v>
      </c>
      <c r="F21" s="60">
        <v>57712122</v>
      </c>
      <c r="G21" s="60">
        <v>1482044</v>
      </c>
      <c r="H21" s="60">
        <v>4331144</v>
      </c>
      <c r="I21" s="60">
        <v>1396030</v>
      </c>
      <c r="J21" s="60">
        <v>7209218</v>
      </c>
      <c r="K21" s="60">
        <v>10815736</v>
      </c>
      <c r="L21" s="60">
        <v>4786417</v>
      </c>
      <c r="M21" s="60">
        <v>576395</v>
      </c>
      <c r="N21" s="60">
        <v>16178548</v>
      </c>
      <c r="O21" s="60"/>
      <c r="P21" s="60">
        <v>3536714</v>
      </c>
      <c r="Q21" s="60">
        <v>3092333</v>
      </c>
      <c r="R21" s="60">
        <v>6629047</v>
      </c>
      <c r="S21" s="60">
        <v>3505169</v>
      </c>
      <c r="T21" s="60">
        <v>4596913</v>
      </c>
      <c r="U21" s="60">
        <v>6883065</v>
      </c>
      <c r="V21" s="60">
        <v>14985147</v>
      </c>
      <c r="W21" s="60">
        <v>45001960</v>
      </c>
      <c r="X21" s="60">
        <v>57712122</v>
      </c>
      <c r="Y21" s="60">
        <v>-12710162</v>
      </c>
      <c r="Z21" s="140">
        <v>-22.02</v>
      </c>
      <c r="AA21" s="62">
        <v>57712122</v>
      </c>
    </row>
    <row r="22" spans="1:27" ht="13.5">
      <c r="A22" s="138" t="s">
        <v>91</v>
      </c>
      <c r="B22" s="136"/>
      <c r="C22" s="157"/>
      <c r="D22" s="157"/>
      <c r="E22" s="158">
        <v>1000000</v>
      </c>
      <c r="F22" s="159">
        <v>5482840</v>
      </c>
      <c r="G22" s="159"/>
      <c r="H22" s="159"/>
      <c r="I22" s="159">
        <v>482840</v>
      </c>
      <c r="J22" s="159">
        <v>482840</v>
      </c>
      <c r="K22" s="159"/>
      <c r="L22" s="159"/>
      <c r="M22" s="159"/>
      <c r="N22" s="159"/>
      <c r="O22" s="159"/>
      <c r="P22" s="159">
        <v>430318</v>
      </c>
      <c r="Q22" s="159">
        <v>142948</v>
      </c>
      <c r="R22" s="159">
        <v>573266</v>
      </c>
      <c r="S22" s="159">
        <v>56001</v>
      </c>
      <c r="T22" s="159">
        <v>3340259</v>
      </c>
      <c r="U22" s="159">
        <v>355698</v>
      </c>
      <c r="V22" s="159">
        <v>3751958</v>
      </c>
      <c r="W22" s="159">
        <v>4808064</v>
      </c>
      <c r="X22" s="159">
        <v>5482840</v>
      </c>
      <c r="Y22" s="159">
        <v>-674776</v>
      </c>
      <c r="Z22" s="141">
        <v>-12.31</v>
      </c>
      <c r="AA22" s="225">
        <v>5482840</v>
      </c>
    </row>
    <row r="23" spans="1:27" ht="13.5">
      <c r="A23" s="138" t="s">
        <v>92</v>
      </c>
      <c r="B23" s="136"/>
      <c r="C23" s="155"/>
      <c r="D23" s="155"/>
      <c r="E23" s="156">
        <v>1200000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65425589</v>
      </c>
      <c r="D25" s="217">
        <f>+D5+D9+D15+D19+D24</f>
        <v>0</v>
      </c>
      <c r="E25" s="230">
        <f t="shared" si="4"/>
        <v>142802687</v>
      </c>
      <c r="F25" s="219">
        <f t="shared" si="4"/>
        <v>108392428</v>
      </c>
      <c r="G25" s="219">
        <f t="shared" si="4"/>
        <v>2637304</v>
      </c>
      <c r="H25" s="219">
        <f t="shared" si="4"/>
        <v>5006057</v>
      </c>
      <c r="I25" s="219">
        <f t="shared" si="4"/>
        <v>3925108</v>
      </c>
      <c r="J25" s="219">
        <f t="shared" si="4"/>
        <v>11568469</v>
      </c>
      <c r="K25" s="219">
        <f t="shared" si="4"/>
        <v>15544715</v>
      </c>
      <c r="L25" s="219">
        <f t="shared" si="4"/>
        <v>7200337</v>
      </c>
      <c r="M25" s="219">
        <f t="shared" si="4"/>
        <v>2306268</v>
      </c>
      <c r="N25" s="219">
        <f t="shared" si="4"/>
        <v>25051320</v>
      </c>
      <c r="O25" s="219">
        <f t="shared" si="4"/>
        <v>5127365</v>
      </c>
      <c r="P25" s="219">
        <f t="shared" si="4"/>
        <v>4658531</v>
      </c>
      <c r="Q25" s="219">
        <f t="shared" si="4"/>
        <v>5496145</v>
      </c>
      <c r="R25" s="219">
        <f t="shared" si="4"/>
        <v>15282041</v>
      </c>
      <c r="S25" s="219">
        <f t="shared" si="4"/>
        <v>4857742</v>
      </c>
      <c r="T25" s="219">
        <f t="shared" si="4"/>
        <v>13897206</v>
      </c>
      <c r="U25" s="219">
        <f t="shared" si="4"/>
        <v>10972414</v>
      </c>
      <c r="V25" s="219">
        <f t="shared" si="4"/>
        <v>29727362</v>
      </c>
      <c r="W25" s="219">
        <f t="shared" si="4"/>
        <v>81629192</v>
      </c>
      <c r="X25" s="219">
        <f t="shared" si="4"/>
        <v>108392428</v>
      </c>
      <c r="Y25" s="219">
        <f t="shared" si="4"/>
        <v>-26763236</v>
      </c>
      <c r="Z25" s="231">
        <f>+IF(X25&lt;&gt;0,+(Y25/X25)*100,0)</f>
        <v>-24.691056832862902</v>
      </c>
      <c r="AA25" s="232">
        <f>+AA5+AA9+AA15+AA19+AA24</f>
        <v>108392428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62745538</v>
      </c>
      <c r="D28" s="155"/>
      <c r="E28" s="156">
        <v>67124000</v>
      </c>
      <c r="F28" s="60">
        <v>71868741</v>
      </c>
      <c r="G28" s="60">
        <v>2440877</v>
      </c>
      <c r="H28" s="60">
        <v>4644957</v>
      </c>
      <c r="I28" s="60">
        <v>3455512</v>
      </c>
      <c r="J28" s="60">
        <v>10541346</v>
      </c>
      <c r="K28" s="60">
        <v>15215540</v>
      </c>
      <c r="L28" s="60">
        <v>6701229</v>
      </c>
      <c r="M28" s="60">
        <v>1532236</v>
      </c>
      <c r="N28" s="60">
        <v>23449005</v>
      </c>
      <c r="O28" s="60">
        <v>413539</v>
      </c>
      <c r="P28" s="60">
        <v>4574274</v>
      </c>
      <c r="Q28" s="60">
        <v>5429434</v>
      </c>
      <c r="R28" s="60">
        <v>10417247</v>
      </c>
      <c r="S28" s="60">
        <v>4753546</v>
      </c>
      <c r="T28" s="60">
        <v>11804679</v>
      </c>
      <c r="U28" s="60">
        <v>10806279</v>
      </c>
      <c r="V28" s="60">
        <v>27364504</v>
      </c>
      <c r="W28" s="60">
        <v>71772102</v>
      </c>
      <c r="X28" s="60">
        <v>71868741</v>
      </c>
      <c r="Y28" s="60">
        <v>-96639</v>
      </c>
      <c r="Z28" s="140">
        <v>-0.13</v>
      </c>
      <c r="AA28" s="155">
        <v>71868741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62745538</v>
      </c>
      <c r="D32" s="210">
        <f>SUM(D28:D31)</f>
        <v>0</v>
      </c>
      <c r="E32" s="211">
        <f t="shared" si="5"/>
        <v>67124000</v>
      </c>
      <c r="F32" s="77">
        <f t="shared" si="5"/>
        <v>71868741</v>
      </c>
      <c r="G32" s="77">
        <f t="shared" si="5"/>
        <v>2440877</v>
      </c>
      <c r="H32" s="77">
        <f t="shared" si="5"/>
        <v>4644957</v>
      </c>
      <c r="I32" s="77">
        <f t="shared" si="5"/>
        <v>3455512</v>
      </c>
      <c r="J32" s="77">
        <f t="shared" si="5"/>
        <v>10541346</v>
      </c>
      <c r="K32" s="77">
        <f t="shared" si="5"/>
        <v>15215540</v>
      </c>
      <c r="L32" s="77">
        <f t="shared" si="5"/>
        <v>6701229</v>
      </c>
      <c r="M32" s="77">
        <f t="shared" si="5"/>
        <v>1532236</v>
      </c>
      <c r="N32" s="77">
        <f t="shared" si="5"/>
        <v>23449005</v>
      </c>
      <c r="O32" s="77">
        <f t="shared" si="5"/>
        <v>413539</v>
      </c>
      <c r="P32" s="77">
        <f t="shared" si="5"/>
        <v>4574274</v>
      </c>
      <c r="Q32" s="77">
        <f t="shared" si="5"/>
        <v>5429434</v>
      </c>
      <c r="R32" s="77">
        <f t="shared" si="5"/>
        <v>10417247</v>
      </c>
      <c r="S32" s="77">
        <f t="shared" si="5"/>
        <v>4753546</v>
      </c>
      <c r="T32" s="77">
        <f t="shared" si="5"/>
        <v>11804679</v>
      </c>
      <c r="U32" s="77">
        <f t="shared" si="5"/>
        <v>10806279</v>
      </c>
      <c r="V32" s="77">
        <f t="shared" si="5"/>
        <v>27364504</v>
      </c>
      <c r="W32" s="77">
        <f t="shared" si="5"/>
        <v>71772102</v>
      </c>
      <c r="X32" s="77">
        <f t="shared" si="5"/>
        <v>71868741</v>
      </c>
      <c r="Y32" s="77">
        <f t="shared" si="5"/>
        <v>-96639</v>
      </c>
      <c r="Z32" s="212">
        <f>+IF(X32&lt;&gt;0,+(Y32/X32)*100,0)</f>
        <v>-0.1344659704001215</v>
      </c>
      <c r="AA32" s="79">
        <f>SUM(AA28:AA31)</f>
        <v>71868741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15000000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15000000</v>
      </c>
      <c r="Y33" s="60">
        <v>-15000000</v>
      </c>
      <c r="Z33" s="140">
        <v>-100</v>
      </c>
      <c r="AA33" s="62">
        <v>15000000</v>
      </c>
    </row>
    <row r="34" spans="1:27" ht="13.5">
      <c r="A34" s="237" t="s">
        <v>52</v>
      </c>
      <c r="B34" s="136" t="s">
        <v>138</v>
      </c>
      <c r="C34" s="155">
        <v>1643994</v>
      </c>
      <c r="D34" s="155"/>
      <c r="E34" s="156">
        <v>67380000</v>
      </c>
      <c r="F34" s="60">
        <v>850000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850000</v>
      </c>
      <c r="Y34" s="60">
        <v>-850000</v>
      </c>
      <c r="Z34" s="140">
        <v>-100</v>
      </c>
      <c r="AA34" s="62">
        <v>850000</v>
      </c>
    </row>
    <row r="35" spans="1:27" ht="13.5">
      <c r="A35" s="237" t="s">
        <v>53</v>
      </c>
      <c r="B35" s="136"/>
      <c r="C35" s="155">
        <v>1036057</v>
      </c>
      <c r="D35" s="155"/>
      <c r="E35" s="156">
        <v>8298687</v>
      </c>
      <c r="F35" s="60">
        <v>20673687</v>
      </c>
      <c r="G35" s="60">
        <v>196427</v>
      </c>
      <c r="H35" s="60">
        <v>361100</v>
      </c>
      <c r="I35" s="60">
        <v>469596</v>
      </c>
      <c r="J35" s="60">
        <v>1027123</v>
      </c>
      <c r="K35" s="60">
        <v>329175</v>
      </c>
      <c r="L35" s="60">
        <v>499108</v>
      </c>
      <c r="M35" s="60">
        <v>774032</v>
      </c>
      <c r="N35" s="60">
        <v>1602315</v>
      </c>
      <c r="O35" s="60">
        <v>4713826</v>
      </c>
      <c r="P35" s="60">
        <v>84257</v>
      </c>
      <c r="Q35" s="60">
        <v>66711</v>
      </c>
      <c r="R35" s="60">
        <v>4864794</v>
      </c>
      <c r="S35" s="60">
        <v>104196</v>
      </c>
      <c r="T35" s="60">
        <v>2092527</v>
      </c>
      <c r="U35" s="60">
        <v>166135</v>
      </c>
      <c r="V35" s="60">
        <v>2362858</v>
      </c>
      <c r="W35" s="60">
        <v>9857090</v>
      </c>
      <c r="X35" s="60">
        <v>20673687</v>
      </c>
      <c r="Y35" s="60">
        <v>-10816597</v>
      </c>
      <c r="Z35" s="140">
        <v>-52.32</v>
      </c>
      <c r="AA35" s="62">
        <v>20673687</v>
      </c>
    </row>
    <row r="36" spans="1:27" ht="13.5">
      <c r="A36" s="238" t="s">
        <v>139</v>
      </c>
      <c r="B36" s="149"/>
      <c r="C36" s="222">
        <f aca="true" t="shared" si="6" ref="C36:Y36">SUM(C32:C35)</f>
        <v>65425589</v>
      </c>
      <c r="D36" s="222">
        <f>SUM(D32:D35)</f>
        <v>0</v>
      </c>
      <c r="E36" s="218">
        <f t="shared" si="6"/>
        <v>142802687</v>
      </c>
      <c r="F36" s="220">
        <f t="shared" si="6"/>
        <v>108392428</v>
      </c>
      <c r="G36" s="220">
        <f t="shared" si="6"/>
        <v>2637304</v>
      </c>
      <c r="H36" s="220">
        <f t="shared" si="6"/>
        <v>5006057</v>
      </c>
      <c r="I36" s="220">
        <f t="shared" si="6"/>
        <v>3925108</v>
      </c>
      <c r="J36" s="220">
        <f t="shared" si="6"/>
        <v>11568469</v>
      </c>
      <c r="K36" s="220">
        <f t="shared" si="6"/>
        <v>15544715</v>
      </c>
      <c r="L36" s="220">
        <f t="shared" si="6"/>
        <v>7200337</v>
      </c>
      <c r="M36" s="220">
        <f t="shared" si="6"/>
        <v>2306268</v>
      </c>
      <c r="N36" s="220">
        <f t="shared" si="6"/>
        <v>25051320</v>
      </c>
      <c r="O36" s="220">
        <f t="shared" si="6"/>
        <v>5127365</v>
      </c>
      <c r="P36" s="220">
        <f t="shared" si="6"/>
        <v>4658531</v>
      </c>
      <c r="Q36" s="220">
        <f t="shared" si="6"/>
        <v>5496145</v>
      </c>
      <c r="R36" s="220">
        <f t="shared" si="6"/>
        <v>15282041</v>
      </c>
      <c r="S36" s="220">
        <f t="shared" si="6"/>
        <v>4857742</v>
      </c>
      <c r="T36" s="220">
        <f t="shared" si="6"/>
        <v>13897206</v>
      </c>
      <c r="U36" s="220">
        <f t="shared" si="6"/>
        <v>10972414</v>
      </c>
      <c r="V36" s="220">
        <f t="shared" si="6"/>
        <v>29727362</v>
      </c>
      <c r="W36" s="220">
        <f t="shared" si="6"/>
        <v>81629192</v>
      </c>
      <c r="X36" s="220">
        <f t="shared" si="6"/>
        <v>108392428</v>
      </c>
      <c r="Y36" s="220">
        <f t="shared" si="6"/>
        <v>-26763236</v>
      </c>
      <c r="Z36" s="221">
        <f>+IF(X36&lt;&gt;0,+(Y36/X36)*100,0)</f>
        <v>-24.691056832862902</v>
      </c>
      <c r="AA36" s="239">
        <f>SUM(AA32:AA35)</f>
        <v>108392428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18170006</v>
      </c>
      <c r="D6" s="155"/>
      <c r="E6" s="59">
        <v>3209782</v>
      </c>
      <c r="F6" s="60">
        <v>7611860</v>
      </c>
      <c r="G6" s="60">
        <v>36359857</v>
      </c>
      <c r="H6" s="60">
        <v>3619671</v>
      </c>
      <c r="I6" s="60">
        <v>14430490</v>
      </c>
      <c r="J6" s="60">
        <v>14430490</v>
      </c>
      <c r="K6" s="60">
        <v>44168169</v>
      </c>
      <c r="L6" s="60">
        <v>66111052</v>
      </c>
      <c r="M6" s="60">
        <v>40771485</v>
      </c>
      <c r="N6" s="60">
        <v>40771485</v>
      </c>
      <c r="O6" s="60">
        <v>42754907</v>
      </c>
      <c r="P6" s="60">
        <v>31143341</v>
      </c>
      <c r="Q6" s="60">
        <v>52781860</v>
      </c>
      <c r="R6" s="60">
        <v>52781860</v>
      </c>
      <c r="S6" s="60">
        <v>48159374</v>
      </c>
      <c r="T6" s="60">
        <v>25682376</v>
      </c>
      <c r="U6" s="60">
        <v>16330435</v>
      </c>
      <c r="V6" s="60">
        <v>16330435</v>
      </c>
      <c r="W6" s="60">
        <v>16330435</v>
      </c>
      <c r="X6" s="60">
        <v>7611860</v>
      </c>
      <c r="Y6" s="60">
        <v>8718575</v>
      </c>
      <c r="Z6" s="140">
        <v>114.54</v>
      </c>
      <c r="AA6" s="62">
        <v>7611860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18744957</v>
      </c>
      <c r="D8" s="155"/>
      <c r="E8" s="59">
        <v>60577885</v>
      </c>
      <c r="F8" s="60">
        <v>28285800</v>
      </c>
      <c r="G8" s="60">
        <v>16400000</v>
      </c>
      <c r="H8" s="60">
        <v>1395306</v>
      </c>
      <c r="I8" s="60">
        <v>4550937</v>
      </c>
      <c r="J8" s="60">
        <v>4550937</v>
      </c>
      <c r="K8" s="60">
        <v>56951724</v>
      </c>
      <c r="L8" s="60">
        <v>58068332</v>
      </c>
      <c r="M8" s="60">
        <v>57691607</v>
      </c>
      <c r="N8" s="60">
        <v>57691607</v>
      </c>
      <c r="O8" s="60">
        <v>56330050</v>
      </c>
      <c r="P8" s="60">
        <v>56827981</v>
      </c>
      <c r="Q8" s="60">
        <v>56886086</v>
      </c>
      <c r="R8" s="60">
        <v>56886086</v>
      </c>
      <c r="S8" s="60">
        <v>61030313</v>
      </c>
      <c r="T8" s="60">
        <v>60918972</v>
      </c>
      <c r="U8" s="60">
        <v>52896930</v>
      </c>
      <c r="V8" s="60">
        <v>52896930</v>
      </c>
      <c r="W8" s="60">
        <v>52896930</v>
      </c>
      <c r="X8" s="60">
        <v>28285800</v>
      </c>
      <c r="Y8" s="60">
        <v>24611130</v>
      </c>
      <c r="Z8" s="140">
        <v>87.01</v>
      </c>
      <c r="AA8" s="62">
        <v>28285800</v>
      </c>
    </row>
    <row r="9" spans="1:27" ht="13.5">
      <c r="A9" s="249" t="s">
        <v>146</v>
      </c>
      <c r="B9" s="182"/>
      <c r="C9" s="155">
        <v>14310548</v>
      </c>
      <c r="D9" s="155"/>
      <c r="E9" s="59">
        <v>11111690</v>
      </c>
      <c r="F9" s="60">
        <v>4769705</v>
      </c>
      <c r="G9" s="60">
        <v>14846</v>
      </c>
      <c r="H9" s="60">
        <v>13366</v>
      </c>
      <c r="I9" s="60">
        <v>11866</v>
      </c>
      <c r="J9" s="60">
        <v>11866</v>
      </c>
      <c r="K9" s="60">
        <v>21150</v>
      </c>
      <c r="L9" s="60">
        <v>11150</v>
      </c>
      <c r="M9" s="60">
        <v>13456</v>
      </c>
      <c r="N9" s="60">
        <v>13456</v>
      </c>
      <c r="O9" s="60">
        <v>18656</v>
      </c>
      <c r="P9" s="60">
        <v>18656</v>
      </c>
      <c r="Q9" s="60">
        <v>3577279</v>
      </c>
      <c r="R9" s="60">
        <v>3577279</v>
      </c>
      <c r="S9" s="60">
        <v>3577279</v>
      </c>
      <c r="T9" s="60">
        <v>397475</v>
      </c>
      <c r="U9" s="60">
        <v>4769705</v>
      </c>
      <c r="V9" s="60">
        <v>4769705</v>
      </c>
      <c r="W9" s="60">
        <v>4769705</v>
      </c>
      <c r="X9" s="60">
        <v>4769705</v>
      </c>
      <c r="Y9" s="60"/>
      <c r="Z9" s="140"/>
      <c r="AA9" s="62">
        <v>4769705</v>
      </c>
    </row>
    <row r="10" spans="1:27" ht="13.5">
      <c r="A10" s="249" t="s">
        <v>147</v>
      </c>
      <c r="B10" s="182"/>
      <c r="C10" s="155">
        <v>270734</v>
      </c>
      <c r="D10" s="155"/>
      <c r="E10" s="59"/>
      <c r="F10" s="60">
        <v>270734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>
        <v>22561</v>
      </c>
      <c r="U10" s="159">
        <v>270734</v>
      </c>
      <c r="V10" s="159">
        <v>270734</v>
      </c>
      <c r="W10" s="159">
        <v>270734</v>
      </c>
      <c r="X10" s="60">
        <v>270734</v>
      </c>
      <c r="Y10" s="159"/>
      <c r="Z10" s="141"/>
      <c r="AA10" s="225">
        <v>270734</v>
      </c>
    </row>
    <row r="11" spans="1:27" ht="13.5">
      <c r="A11" s="249" t="s">
        <v>148</v>
      </c>
      <c r="B11" s="182"/>
      <c r="C11" s="155">
        <v>21527047</v>
      </c>
      <c r="D11" s="155"/>
      <c r="E11" s="59">
        <v>3595743</v>
      </c>
      <c r="F11" s="60">
        <v>21527047</v>
      </c>
      <c r="G11" s="60">
        <v>6325</v>
      </c>
      <c r="H11" s="60">
        <v>480886</v>
      </c>
      <c r="I11" s="60">
        <v>46261</v>
      </c>
      <c r="J11" s="60">
        <v>46261</v>
      </c>
      <c r="K11" s="60">
        <v>377967</v>
      </c>
      <c r="L11" s="60">
        <v>677612</v>
      </c>
      <c r="M11" s="60">
        <v>757612</v>
      </c>
      <c r="N11" s="60">
        <v>757612</v>
      </c>
      <c r="O11" s="60">
        <v>759412</v>
      </c>
      <c r="P11" s="60">
        <v>359412</v>
      </c>
      <c r="Q11" s="60">
        <v>16145285</v>
      </c>
      <c r="R11" s="60">
        <v>16145285</v>
      </c>
      <c r="S11" s="60">
        <v>16145285</v>
      </c>
      <c r="T11" s="60">
        <v>1793921</v>
      </c>
      <c r="U11" s="60">
        <v>21527047</v>
      </c>
      <c r="V11" s="60">
        <v>21527047</v>
      </c>
      <c r="W11" s="60">
        <v>21527047</v>
      </c>
      <c r="X11" s="60">
        <v>21527047</v>
      </c>
      <c r="Y11" s="60"/>
      <c r="Z11" s="140"/>
      <c r="AA11" s="62">
        <v>21527047</v>
      </c>
    </row>
    <row r="12" spans="1:27" ht="13.5">
      <c r="A12" s="250" t="s">
        <v>56</v>
      </c>
      <c r="B12" s="251"/>
      <c r="C12" s="168">
        <f aca="true" t="shared" si="0" ref="C12:Y12">SUM(C6:C11)</f>
        <v>73023292</v>
      </c>
      <c r="D12" s="168">
        <f>SUM(D6:D11)</f>
        <v>0</v>
      </c>
      <c r="E12" s="72">
        <f t="shared" si="0"/>
        <v>78495100</v>
      </c>
      <c r="F12" s="73">
        <f t="shared" si="0"/>
        <v>62465146</v>
      </c>
      <c r="G12" s="73">
        <f t="shared" si="0"/>
        <v>52781028</v>
      </c>
      <c r="H12" s="73">
        <f t="shared" si="0"/>
        <v>5509229</v>
      </c>
      <c r="I12" s="73">
        <f t="shared" si="0"/>
        <v>19039554</v>
      </c>
      <c r="J12" s="73">
        <f t="shared" si="0"/>
        <v>19039554</v>
      </c>
      <c r="K12" s="73">
        <f t="shared" si="0"/>
        <v>101519010</v>
      </c>
      <c r="L12" s="73">
        <f t="shared" si="0"/>
        <v>124868146</v>
      </c>
      <c r="M12" s="73">
        <f t="shared" si="0"/>
        <v>99234160</v>
      </c>
      <c r="N12" s="73">
        <f t="shared" si="0"/>
        <v>99234160</v>
      </c>
      <c r="O12" s="73">
        <f t="shared" si="0"/>
        <v>99863025</v>
      </c>
      <c r="P12" s="73">
        <f t="shared" si="0"/>
        <v>88349390</v>
      </c>
      <c r="Q12" s="73">
        <f t="shared" si="0"/>
        <v>129390510</v>
      </c>
      <c r="R12" s="73">
        <f t="shared" si="0"/>
        <v>129390510</v>
      </c>
      <c r="S12" s="73">
        <f t="shared" si="0"/>
        <v>128912251</v>
      </c>
      <c r="T12" s="73">
        <f t="shared" si="0"/>
        <v>88815305</v>
      </c>
      <c r="U12" s="73">
        <f t="shared" si="0"/>
        <v>95794851</v>
      </c>
      <c r="V12" s="73">
        <f t="shared" si="0"/>
        <v>95794851</v>
      </c>
      <c r="W12" s="73">
        <f t="shared" si="0"/>
        <v>95794851</v>
      </c>
      <c r="X12" s="73">
        <f t="shared" si="0"/>
        <v>62465146</v>
      </c>
      <c r="Y12" s="73">
        <f t="shared" si="0"/>
        <v>33329705</v>
      </c>
      <c r="Z12" s="170">
        <f>+IF(X12&lt;&gt;0,+(Y12/X12)*100,0)</f>
        <v>53.357283436110116</v>
      </c>
      <c r="AA12" s="74">
        <f>SUM(AA6:AA11)</f>
        <v>62465146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432040</v>
      </c>
      <c r="D15" s="155"/>
      <c r="E15" s="59">
        <v>465395</v>
      </c>
      <c r="F15" s="60">
        <v>465395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>
        <v>38783</v>
      </c>
      <c r="U15" s="60">
        <v>465395</v>
      </c>
      <c r="V15" s="60">
        <v>465395</v>
      </c>
      <c r="W15" s="60">
        <v>465395</v>
      </c>
      <c r="X15" s="60">
        <v>465395</v>
      </c>
      <c r="Y15" s="60"/>
      <c r="Z15" s="140"/>
      <c r="AA15" s="62">
        <v>465395</v>
      </c>
    </row>
    <row r="16" spans="1:27" ht="13.5">
      <c r="A16" s="249" t="s">
        <v>151</v>
      </c>
      <c r="B16" s="182"/>
      <c r="C16" s="155"/>
      <c r="D16" s="155"/>
      <c r="E16" s="59">
        <v>30000000</v>
      </c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704000</v>
      </c>
      <c r="D17" s="155"/>
      <c r="E17" s="59">
        <v>1601700</v>
      </c>
      <c r="F17" s="60">
        <v>704000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>
        <v>58666</v>
      </c>
      <c r="U17" s="60">
        <v>704000</v>
      </c>
      <c r="V17" s="60">
        <v>704000</v>
      </c>
      <c r="W17" s="60">
        <v>704000</v>
      </c>
      <c r="X17" s="60">
        <v>704000</v>
      </c>
      <c r="Y17" s="60"/>
      <c r="Z17" s="140"/>
      <c r="AA17" s="62">
        <v>704000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962002060</v>
      </c>
      <c r="D19" s="155"/>
      <c r="E19" s="59">
        <v>1235898662</v>
      </c>
      <c r="F19" s="60">
        <v>1073111829</v>
      </c>
      <c r="G19" s="60">
        <v>2637304</v>
      </c>
      <c r="H19" s="60">
        <v>4999982</v>
      </c>
      <c r="I19" s="60">
        <v>3925107</v>
      </c>
      <c r="J19" s="60">
        <v>3925107</v>
      </c>
      <c r="K19" s="60">
        <v>27113184</v>
      </c>
      <c r="L19" s="60">
        <v>34313521</v>
      </c>
      <c r="M19" s="60">
        <v>36619787</v>
      </c>
      <c r="N19" s="60">
        <v>36619787</v>
      </c>
      <c r="O19" s="60">
        <v>41747000</v>
      </c>
      <c r="P19" s="60">
        <v>46405683</v>
      </c>
      <c r="Q19" s="60">
        <v>1013904000</v>
      </c>
      <c r="R19" s="60">
        <v>1013904000</v>
      </c>
      <c r="S19" s="60">
        <v>1018761742</v>
      </c>
      <c r="T19" s="60">
        <v>89425986</v>
      </c>
      <c r="U19" s="60">
        <v>1046348829</v>
      </c>
      <c r="V19" s="60">
        <v>1046348829</v>
      </c>
      <c r="W19" s="60">
        <v>1046348829</v>
      </c>
      <c r="X19" s="60">
        <v>1073111829</v>
      </c>
      <c r="Y19" s="60">
        <v>-26763000</v>
      </c>
      <c r="Z19" s="140">
        <v>-2.49</v>
      </c>
      <c r="AA19" s="62">
        <v>1073111829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1584840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88501</v>
      </c>
      <c r="D22" s="155"/>
      <c r="E22" s="59">
        <v>93488</v>
      </c>
      <c r="F22" s="60">
        <v>88501</v>
      </c>
      <c r="G22" s="60"/>
      <c r="H22" s="60"/>
      <c r="I22" s="60"/>
      <c r="J22" s="60"/>
      <c r="K22" s="60"/>
      <c r="L22" s="60"/>
      <c r="M22" s="60"/>
      <c r="N22" s="60"/>
      <c r="O22" s="60"/>
      <c r="P22" s="60">
        <v>93488</v>
      </c>
      <c r="Q22" s="60">
        <v>93488</v>
      </c>
      <c r="R22" s="60">
        <v>93488</v>
      </c>
      <c r="S22" s="60">
        <v>93488</v>
      </c>
      <c r="T22" s="60">
        <v>7791</v>
      </c>
      <c r="U22" s="60">
        <v>88501</v>
      </c>
      <c r="V22" s="60">
        <v>88501</v>
      </c>
      <c r="W22" s="60">
        <v>88501</v>
      </c>
      <c r="X22" s="60">
        <v>88501</v>
      </c>
      <c r="Y22" s="60"/>
      <c r="Z22" s="140"/>
      <c r="AA22" s="62">
        <v>88501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964811441</v>
      </c>
      <c r="D24" s="168">
        <f>SUM(D15:D23)</f>
        <v>0</v>
      </c>
      <c r="E24" s="76">
        <f t="shared" si="1"/>
        <v>1268059245</v>
      </c>
      <c r="F24" s="77">
        <f t="shared" si="1"/>
        <v>1074369725</v>
      </c>
      <c r="G24" s="77">
        <f t="shared" si="1"/>
        <v>2637304</v>
      </c>
      <c r="H24" s="77">
        <f t="shared" si="1"/>
        <v>4999982</v>
      </c>
      <c r="I24" s="77">
        <f t="shared" si="1"/>
        <v>3925107</v>
      </c>
      <c r="J24" s="77">
        <f t="shared" si="1"/>
        <v>3925107</v>
      </c>
      <c r="K24" s="77">
        <f t="shared" si="1"/>
        <v>27113184</v>
      </c>
      <c r="L24" s="77">
        <f t="shared" si="1"/>
        <v>34313521</v>
      </c>
      <c r="M24" s="77">
        <f t="shared" si="1"/>
        <v>36619787</v>
      </c>
      <c r="N24" s="77">
        <f t="shared" si="1"/>
        <v>36619787</v>
      </c>
      <c r="O24" s="77">
        <f t="shared" si="1"/>
        <v>41747000</v>
      </c>
      <c r="P24" s="77">
        <f t="shared" si="1"/>
        <v>46499171</v>
      </c>
      <c r="Q24" s="77">
        <f t="shared" si="1"/>
        <v>1013997488</v>
      </c>
      <c r="R24" s="77">
        <f t="shared" si="1"/>
        <v>1013997488</v>
      </c>
      <c r="S24" s="77">
        <f t="shared" si="1"/>
        <v>1018855230</v>
      </c>
      <c r="T24" s="77">
        <f t="shared" si="1"/>
        <v>89531226</v>
      </c>
      <c r="U24" s="77">
        <f t="shared" si="1"/>
        <v>1047606725</v>
      </c>
      <c r="V24" s="77">
        <f t="shared" si="1"/>
        <v>1047606725</v>
      </c>
      <c r="W24" s="77">
        <f t="shared" si="1"/>
        <v>1047606725</v>
      </c>
      <c r="X24" s="77">
        <f t="shared" si="1"/>
        <v>1074369725</v>
      </c>
      <c r="Y24" s="77">
        <f t="shared" si="1"/>
        <v>-26763000</v>
      </c>
      <c r="Z24" s="212">
        <f>+IF(X24&lt;&gt;0,+(Y24/X24)*100,0)</f>
        <v>-2.491041899007346</v>
      </c>
      <c r="AA24" s="79">
        <f>SUM(AA15:AA23)</f>
        <v>1074369725</v>
      </c>
    </row>
    <row r="25" spans="1:27" ht="13.5">
      <c r="A25" s="250" t="s">
        <v>159</v>
      </c>
      <c r="B25" s="251"/>
      <c r="C25" s="168">
        <f aca="true" t="shared" si="2" ref="C25:Y25">+C12+C24</f>
        <v>1037834733</v>
      </c>
      <c r="D25" s="168">
        <f>+D12+D24</f>
        <v>0</v>
      </c>
      <c r="E25" s="72">
        <f t="shared" si="2"/>
        <v>1346554345</v>
      </c>
      <c r="F25" s="73">
        <f t="shared" si="2"/>
        <v>1136834871</v>
      </c>
      <c r="G25" s="73">
        <f t="shared" si="2"/>
        <v>55418332</v>
      </c>
      <c r="H25" s="73">
        <f t="shared" si="2"/>
        <v>10509211</v>
      </c>
      <c r="I25" s="73">
        <f t="shared" si="2"/>
        <v>22964661</v>
      </c>
      <c r="J25" s="73">
        <f t="shared" si="2"/>
        <v>22964661</v>
      </c>
      <c r="K25" s="73">
        <f t="shared" si="2"/>
        <v>128632194</v>
      </c>
      <c r="L25" s="73">
        <f t="shared" si="2"/>
        <v>159181667</v>
      </c>
      <c r="M25" s="73">
        <f t="shared" si="2"/>
        <v>135853947</v>
      </c>
      <c r="N25" s="73">
        <f t="shared" si="2"/>
        <v>135853947</v>
      </c>
      <c r="O25" s="73">
        <f t="shared" si="2"/>
        <v>141610025</v>
      </c>
      <c r="P25" s="73">
        <f t="shared" si="2"/>
        <v>134848561</v>
      </c>
      <c r="Q25" s="73">
        <f t="shared" si="2"/>
        <v>1143387998</v>
      </c>
      <c r="R25" s="73">
        <f t="shared" si="2"/>
        <v>1143387998</v>
      </c>
      <c r="S25" s="73">
        <f t="shared" si="2"/>
        <v>1147767481</v>
      </c>
      <c r="T25" s="73">
        <f t="shared" si="2"/>
        <v>178346531</v>
      </c>
      <c r="U25" s="73">
        <f t="shared" si="2"/>
        <v>1143401576</v>
      </c>
      <c r="V25" s="73">
        <f t="shared" si="2"/>
        <v>1143401576</v>
      </c>
      <c r="W25" s="73">
        <f t="shared" si="2"/>
        <v>1143401576</v>
      </c>
      <c r="X25" s="73">
        <f t="shared" si="2"/>
        <v>1136834871</v>
      </c>
      <c r="Y25" s="73">
        <f t="shared" si="2"/>
        <v>6566705</v>
      </c>
      <c r="Z25" s="170">
        <f>+IF(X25&lt;&gt;0,+(Y25/X25)*100,0)</f>
        <v>0.5776305044393735</v>
      </c>
      <c r="AA25" s="74">
        <f>+AA12+AA24</f>
        <v>1136834871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2733711</v>
      </c>
      <c r="D30" s="155"/>
      <c r="E30" s="59">
        <v>2003255</v>
      </c>
      <c r="F30" s="60">
        <v>2003255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>
        <v>166938</v>
      </c>
      <c r="U30" s="60">
        <v>2003255</v>
      </c>
      <c r="V30" s="60">
        <v>2003255</v>
      </c>
      <c r="W30" s="60">
        <v>2003255</v>
      </c>
      <c r="X30" s="60">
        <v>2003255</v>
      </c>
      <c r="Y30" s="60"/>
      <c r="Z30" s="140"/>
      <c r="AA30" s="62">
        <v>2003255</v>
      </c>
    </row>
    <row r="31" spans="1:27" ht="13.5">
      <c r="A31" s="249" t="s">
        <v>163</v>
      </c>
      <c r="B31" s="182"/>
      <c r="C31" s="155">
        <v>2430997</v>
      </c>
      <c r="D31" s="155"/>
      <c r="E31" s="59">
        <v>4562201</v>
      </c>
      <c r="F31" s="60">
        <v>2562201</v>
      </c>
      <c r="G31" s="60">
        <v>15395</v>
      </c>
      <c r="H31" s="60">
        <v>37320</v>
      </c>
      <c r="I31" s="60">
        <v>27117</v>
      </c>
      <c r="J31" s="60">
        <v>27117</v>
      </c>
      <c r="K31" s="60">
        <v>86545</v>
      </c>
      <c r="L31" s="60">
        <v>466728</v>
      </c>
      <c r="M31" s="60">
        <v>466728</v>
      </c>
      <c r="N31" s="60">
        <v>466728</v>
      </c>
      <c r="O31" s="60">
        <v>484728</v>
      </c>
      <c r="P31" s="60">
        <v>484728</v>
      </c>
      <c r="Q31" s="60">
        <v>1921651</v>
      </c>
      <c r="R31" s="60">
        <v>1921651</v>
      </c>
      <c r="S31" s="60">
        <v>1921651</v>
      </c>
      <c r="T31" s="60">
        <v>213517</v>
      </c>
      <c r="U31" s="60">
        <v>2562201</v>
      </c>
      <c r="V31" s="60">
        <v>2562201</v>
      </c>
      <c r="W31" s="60">
        <v>2562201</v>
      </c>
      <c r="X31" s="60">
        <v>2562201</v>
      </c>
      <c r="Y31" s="60"/>
      <c r="Z31" s="140"/>
      <c r="AA31" s="62">
        <v>2562201</v>
      </c>
    </row>
    <row r="32" spans="1:27" ht="13.5">
      <c r="A32" s="249" t="s">
        <v>164</v>
      </c>
      <c r="B32" s="182"/>
      <c r="C32" s="155">
        <v>44864058</v>
      </c>
      <c r="D32" s="155"/>
      <c r="E32" s="59">
        <v>48865255</v>
      </c>
      <c r="F32" s="60">
        <v>26100255</v>
      </c>
      <c r="G32" s="60">
        <v>375</v>
      </c>
      <c r="H32" s="60">
        <v>375</v>
      </c>
      <c r="I32" s="60">
        <v>375</v>
      </c>
      <c r="J32" s="60">
        <v>375</v>
      </c>
      <c r="K32" s="60">
        <v>60055880</v>
      </c>
      <c r="L32" s="60">
        <v>22558375</v>
      </c>
      <c r="M32" s="60">
        <v>20005087</v>
      </c>
      <c r="N32" s="60">
        <v>20005087</v>
      </c>
      <c r="O32" s="60">
        <v>17589375</v>
      </c>
      <c r="P32" s="60">
        <v>14501255</v>
      </c>
      <c r="Q32" s="60">
        <v>19575191</v>
      </c>
      <c r="R32" s="60">
        <v>19575191</v>
      </c>
      <c r="S32" s="60">
        <v>16692375</v>
      </c>
      <c r="T32" s="60">
        <v>11344297</v>
      </c>
      <c r="U32" s="60">
        <v>7894521</v>
      </c>
      <c r="V32" s="60">
        <v>7894521</v>
      </c>
      <c r="W32" s="60">
        <v>7894521</v>
      </c>
      <c r="X32" s="60">
        <v>26100255</v>
      </c>
      <c r="Y32" s="60">
        <v>-18205734</v>
      </c>
      <c r="Z32" s="140">
        <v>-69.75</v>
      </c>
      <c r="AA32" s="62">
        <v>26100255</v>
      </c>
    </row>
    <row r="33" spans="1:27" ht="13.5">
      <c r="A33" s="249" t="s">
        <v>165</v>
      </c>
      <c r="B33" s="182"/>
      <c r="C33" s="155">
        <v>477860</v>
      </c>
      <c r="D33" s="155"/>
      <c r="E33" s="59">
        <v>3685603</v>
      </c>
      <c r="F33" s="60">
        <v>478603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39884</v>
      </c>
      <c r="U33" s="60">
        <v>478603</v>
      </c>
      <c r="V33" s="60">
        <v>478603</v>
      </c>
      <c r="W33" s="60">
        <v>478603</v>
      </c>
      <c r="X33" s="60">
        <v>478603</v>
      </c>
      <c r="Y33" s="60"/>
      <c r="Z33" s="140"/>
      <c r="AA33" s="62">
        <v>478603</v>
      </c>
    </row>
    <row r="34" spans="1:27" ht="13.5">
      <c r="A34" s="250" t="s">
        <v>58</v>
      </c>
      <c r="B34" s="251"/>
      <c r="C34" s="168">
        <f aca="true" t="shared" si="3" ref="C34:Y34">SUM(C29:C33)</f>
        <v>50506626</v>
      </c>
      <c r="D34" s="168">
        <f>SUM(D29:D33)</f>
        <v>0</v>
      </c>
      <c r="E34" s="72">
        <f t="shared" si="3"/>
        <v>59116314</v>
      </c>
      <c r="F34" s="73">
        <f t="shared" si="3"/>
        <v>31144314</v>
      </c>
      <c r="G34" s="73">
        <f t="shared" si="3"/>
        <v>15770</v>
      </c>
      <c r="H34" s="73">
        <f t="shared" si="3"/>
        <v>37695</v>
      </c>
      <c r="I34" s="73">
        <f t="shared" si="3"/>
        <v>27492</v>
      </c>
      <c r="J34" s="73">
        <f t="shared" si="3"/>
        <v>27492</v>
      </c>
      <c r="K34" s="73">
        <f t="shared" si="3"/>
        <v>60142425</v>
      </c>
      <c r="L34" s="73">
        <f t="shared" si="3"/>
        <v>23025103</v>
      </c>
      <c r="M34" s="73">
        <f t="shared" si="3"/>
        <v>20471815</v>
      </c>
      <c r="N34" s="73">
        <f t="shared" si="3"/>
        <v>20471815</v>
      </c>
      <c r="O34" s="73">
        <f t="shared" si="3"/>
        <v>18074103</v>
      </c>
      <c r="P34" s="73">
        <f t="shared" si="3"/>
        <v>14985983</v>
      </c>
      <c r="Q34" s="73">
        <f t="shared" si="3"/>
        <v>21496842</v>
      </c>
      <c r="R34" s="73">
        <f t="shared" si="3"/>
        <v>21496842</v>
      </c>
      <c r="S34" s="73">
        <f t="shared" si="3"/>
        <v>18614026</v>
      </c>
      <c r="T34" s="73">
        <f t="shared" si="3"/>
        <v>11764636</v>
      </c>
      <c r="U34" s="73">
        <f t="shared" si="3"/>
        <v>12938580</v>
      </c>
      <c r="V34" s="73">
        <f t="shared" si="3"/>
        <v>12938580</v>
      </c>
      <c r="W34" s="73">
        <f t="shared" si="3"/>
        <v>12938580</v>
      </c>
      <c r="X34" s="73">
        <f t="shared" si="3"/>
        <v>31144314</v>
      </c>
      <c r="Y34" s="73">
        <f t="shared" si="3"/>
        <v>-18205734</v>
      </c>
      <c r="Z34" s="170">
        <f>+IF(X34&lt;&gt;0,+(Y34/X34)*100,0)</f>
        <v>-58.456044336054404</v>
      </c>
      <c r="AA34" s="74">
        <f>SUM(AA29:AA33)</f>
        <v>31144314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27679212</v>
      </c>
      <c r="D37" s="155"/>
      <c r="E37" s="59">
        <v>95606963</v>
      </c>
      <c r="F37" s="60">
        <v>27000000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27000000</v>
      </c>
      <c r="Y37" s="60">
        <v>-27000000</v>
      </c>
      <c r="Z37" s="140">
        <v>-100</v>
      </c>
      <c r="AA37" s="62">
        <v>27000000</v>
      </c>
    </row>
    <row r="38" spans="1:27" ht="13.5">
      <c r="A38" s="249" t="s">
        <v>165</v>
      </c>
      <c r="B38" s="182"/>
      <c r="C38" s="155">
        <v>21571971</v>
      </c>
      <c r="D38" s="155"/>
      <c r="E38" s="59">
        <v>9757674</v>
      </c>
      <c r="F38" s="60">
        <v>21787674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>
        <v>1815640</v>
      </c>
      <c r="U38" s="60">
        <v>21787674</v>
      </c>
      <c r="V38" s="60">
        <v>21787674</v>
      </c>
      <c r="W38" s="60">
        <v>21787674</v>
      </c>
      <c r="X38" s="60">
        <v>21787674</v>
      </c>
      <c r="Y38" s="60"/>
      <c r="Z38" s="140"/>
      <c r="AA38" s="62">
        <v>21787674</v>
      </c>
    </row>
    <row r="39" spans="1:27" ht="13.5">
      <c r="A39" s="250" t="s">
        <v>59</v>
      </c>
      <c r="B39" s="253"/>
      <c r="C39" s="168">
        <f aca="true" t="shared" si="4" ref="C39:Y39">SUM(C37:C38)</f>
        <v>49251183</v>
      </c>
      <c r="D39" s="168">
        <f>SUM(D37:D38)</f>
        <v>0</v>
      </c>
      <c r="E39" s="76">
        <f t="shared" si="4"/>
        <v>105364637</v>
      </c>
      <c r="F39" s="77">
        <f t="shared" si="4"/>
        <v>48787674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1815640</v>
      </c>
      <c r="U39" s="77">
        <f t="shared" si="4"/>
        <v>21787674</v>
      </c>
      <c r="V39" s="77">
        <f t="shared" si="4"/>
        <v>21787674</v>
      </c>
      <c r="W39" s="77">
        <f t="shared" si="4"/>
        <v>21787674</v>
      </c>
      <c r="X39" s="77">
        <f t="shared" si="4"/>
        <v>48787674</v>
      </c>
      <c r="Y39" s="77">
        <f t="shared" si="4"/>
        <v>-27000000</v>
      </c>
      <c r="Z39" s="212">
        <f>+IF(X39&lt;&gt;0,+(Y39/X39)*100,0)</f>
        <v>-55.341847205095284</v>
      </c>
      <c r="AA39" s="79">
        <f>SUM(AA37:AA38)</f>
        <v>48787674</v>
      </c>
    </row>
    <row r="40" spans="1:27" ht="13.5">
      <c r="A40" s="250" t="s">
        <v>167</v>
      </c>
      <c r="B40" s="251"/>
      <c r="C40" s="168">
        <f aca="true" t="shared" si="5" ref="C40:Y40">+C34+C39</f>
        <v>99757809</v>
      </c>
      <c r="D40" s="168">
        <f>+D34+D39</f>
        <v>0</v>
      </c>
      <c r="E40" s="72">
        <f t="shared" si="5"/>
        <v>164480951</v>
      </c>
      <c r="F40" s="73">
        <f t="shared" si="5"/>
        <v>79931988</v>
      </c>
      <c r="G40" s="73">
        <f t="shared" si="5"/>
        <v>15770</v>
      </c>
      <c r="H40" s="73">
        <f t="shared" si="5"/>
        <v>37695</v>
      </c>
      <c r="I40" s="73">
        <f t="shared" si="5"/>
        <v>27492</v>
      </c>
      <c r="J40" s="73">
        <f t="shared" si="5"/>
        <v>27492</v>
      </c>
      <c r="K40" s="73">
        <f t="shared" si="5"/>
        <v>60142425</v>
      </c>
      <c r="L40" s="73">
        <f t="shared" si="5"/>
        <v>23025103</v>
      </c>
      <c r="M40" s="73">
        <f t="shared" si="5"/>
        <v>20471815</v>
      </c>
      <c r="N40" s="73">
        <f t="shared" si="5"/>
        <v>20471815</v>
      </c>
      <c r="O40" s="73">
        <f t="shared" si="5"/>
        <v>18074103</v>
      </c>
      <c r="P40" s="73">
        <f t="shared" si="5"/>
        <v>14985983</v>
      </c>
      <c r="Q40" s="73">
        <f t="shared" si="5"/>
        <v>21496842</v>
      </c>
      <c r="R40" s="73">
        <f t="shared" si="5"/>
        <v>21496842</v>
      </c>
      <c r="S40" s="73">
        <f t="shared" si="5"/>
        <v>18614026</v>
      </c>
      <c r="T40" s="73">
        <f t="shared" si="5"/>
        <v>13580276</v>
      </c>
      <c r="U40" s="73">
        <f t="shared" si="5"/>
        <v>34726254</v>
      </c>
      <c r="V40" s="73">
        <f t="shared" si="5"/>
        <v>34726254</v>
      </c>
      <c r="W40" s="73">
        <f t="shared" si="5"/>
        <v>34726254</v>
      </c>
      <c r="X40" s="73">
        <f t="shared" si="5"/>
        <v>79931988</v>
      </c>
      <c r="Y40" s="73">
        <f t="shared" si="5"/>
        <v>-45205734</v>
      </c>
      <c r="Z40" s="170">
        <f>+IF(X40&lt;&gt;0,+(Y40/X40)*100,0)</f>
        <v>-56.55524794403962</v>
      </c>
      <c r="AA40" s="74">
        <f>+AA34+AA39</f>
        <v>79931988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938076924</v>
      </c>
      <c r="D42" s="257">
        <f>+D25-D40</f>
        <v>0</v>
      </c>
      <c r="E42" s="258">
        <f t="shared" si="6"/>
        <v>1182073394</v>
      </c>
      <c r="F42" s="259">
        <f t="shared" si="6"/>
        <v>1056902883</v>
      </c>
      <c r="G42" s="259">
        <f t="shared" si="6"/>
        <v>55402562</v>
      </c>
      <c r="H42" s="259">
        <f t="shared" si="6"/>
        <v>10471516</v>
      </c>
      <c r="I42" s="259">
        <f t="shared" si="6"/>
        <v>22937169</v>
      </c>
      <c r="J42" s="259">
        <f t="shared" si="6"/>
        <v>22937169</v>
      </c>
      <c r="K42" s="259">
        <f t="shared" si="6"/>
        <v>68489769</v>
      </c>
      <c r="L42" s="259">
        <f t="shared" si="6"/>
        <v>136156564</v>
      </c>
      <c r="M42" s="259">
        <f t="shared" si="6"/>
        <v>115382132</v>
      </c>
      <c r="N42" s="259">
        <f t="shared" si="6"/>
        <v>115382132</v>
      </c>
      <c r="O42" s="259">
        <f t="shared" si="6"/>
        <v>123535922</v>
      </c>
      <c r="P42" s="259">
        <f t="shared" si="6"/>
        <v>119862578</v>
      </c>
      <c r="Q42" s="259">
        <f t="shared" si="6"/>
        <v>1121891156</v>
      </c>
      <c r="R42" s="259">
        <f t="shared" si="6"/>
        <v>1121891156</v>
      </c>
      <c r="S42" s="259">
        <f t="shared" si="6"/>
        <v>1129153455</v>
      </c>
      <c r="T42" s="259">
        <f t="shared" si="6"/>
        <v>164766255</v>
      </c>
      <c r="U42" s="259">
        <f t="shared" si="6"/>
        <v>1108675322</v>
      </c>
      <c r="V42" s="259">
        <f t="shared" si="6"/>
        <v>1108675322</v>
      </c>
      <c r="W42" s="259">
        <f t="shared" si="6"/>
        <v>1108675322</v>
      </c>
      <c r="X42" s="259">
        <f t="shared" si="6"/>
        <v>1056902883</v>
      </c>
      <c r="Y42" s="259">
        <f t="shared" si="6"/>
        <v>51772439</v>
      </c>
      <c r="Z42" s="260">
        <f>+IF(X42&lt;&gt;0,+(Y42/X42)*100,0)</f>
        <v>4.8985048515569245</v>
      </c>
      <c r="AA42" s="261">
        <f>+AA25-AA40</f>
        <v>1056902883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938076924</v>
      </c>
      <c r="D45" s="155"/>
      <c r="E45" s="59">
        <v>1182073394</v>
      </c>
      <c r="F45" s="60">
        <v>1056902883</v>
      </c>
      <c r="G45" s="60">
        <v>55402562</v>
      </c>
      <c r="H45" s="60">
        <v>10471516</v>
      </c>
      <c r="I45" s="60">
        <v>22937169</v>
      </c>
      <c r="J45" s="60">
        <v>22937169</v>
      </c>
      <c r="K45" s="60">
        <v>68489769</v>
      </c>
      <c r="L45" s="60">
        <v>136156564</v>
      </c>
      <c r="M45" s="60">
        <v>115382132</v>
      </c>
      <c r="N45" s="60">
        <v>115382132</v>
      </c>
      <c r="O45" s="60">
        <v>123535922</v>
      </c>
      <c r="P45" s="60">
        <v>119862578</v>
      </c>
      <c r="Q45" s="60">
        <v>1121891156</v>
      </c>
      <c r="R45" s="60">
        <v>1121891156</v>
      </c>
      <c r="S45" s="60">
        <v>1129153455</v>
      </c>
      <c r="T45" s="60">
        <v>164766255</v>
      </c>
      <c r="U45" s="60">
        <v>1108675322</v>
      </c>
      <c r="V45" s="60">
        <v>1108675322</v>
      </c>
      <c r="W45" s="60">
        <v>1108675322</v>
      </c>
      <c r="X45" s="60">
        <v>1056902883</v>
      </c>
      <c r="Y45" s="60">
        <v>51772439</v>
      </c>
      <c r="Z45" s="139">
        <v>4.9</v>
      </c>
      <c r="AA45" s="62">
        <v>1056902883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938076924</v>
      </c>
      <c r="D48" s="217">
        <f>SUM(D45:D47)</f>
        <v>0</v>
      </c>
      <c r="E48" s="264">
        <f t="shared" si="7"/>
        <v>1182073394</v>
      </c>
      <c r="F48" s="219">
        <f t="shared" si="7"/>
        <v>1056902883</v>
      </c>
      <c r="G48" s="219">
        <f t="shared" si="7"/>
        <v>55402562</v>
      </c>
      <c r="H48" s="219">
        <f t="shared" si="7"/>
        <v>10471516</v>
      </c>
      <c r="I48" s="219">
        <f t="shared" si="7"/>
        <v>22937169</v>
      </c>
      <c r="J48" s="219">
        <f t="shared" si="7"/>
        <v>22937169</v>
      </c>
      <c r="K48" s="219">
        <f t="shared" si="7"/>
        <v>68489769</v>
      </c>
      <c r="L48" s="219">
        <f t="shared" si="7"/>
        <v>136156564</v>
      </c>
      <c r="M48" s="219">
        <f t="shared" si="7"/>
        <v>115382132</v>
      </c>
      <c r="N48" s="219">
        <f t="shared" si="7"/>
        <v>115382132</v>
      </c>
      <c r="O48" s="219">
        <f t="shared" si="7"/>
        <v>123535922</v>
      </c>
      <c r="P48" s="219">
        <f t="shared" si="7"/>
        <v>119862578</v>
      </c>
      <c r="Q48" s="219">
        <f t="shared" si="7"/>
        <v>1121891156</v>
      </c>
      <c r="R48" s="219">
        <f t="shared" si="7"/>
        <v>1121891156</v>
      </c>
      <c r="S48" s="219">
        <f t="shared" si="7"/>
        <v>1129153455</v>
      </c>
      <c r="T48" s="219">
        <f t="shared" si="7"/>
        <v>164766255</v>
      </c>
      <c r="U48" s="219">
        <f t="shared" si="7"/>
        <v>1108675322</v>
      </c>
      <c r="V48" s="219">
        <f t="shared" si="7"/>
        <v>1108675322</v>
      </c>
      <c r="W48" s="219">
        <f t="shared" si="7"/>
        <v>1108675322</v>
      </c>
      <c r="X48" s="219">
        <f t="shared" si="7"/>
        <v>1056902883</v>
      </c>
      <c r="Y48" s="219">
        <f t="shared" si="7"/>
        <v>51772439</v>
      </c>
      <c r="Z48" s="265">
        <f>+IF(X48&lt;&gt;0,+(Y48/X48)*100,0)</f>
        <v>4.8985048515569245</v>
      </c>
      <c r="AA48" s="232">
        <f>SUM(AA45:AA47)</f>
        <v>1056902883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125170306</v>
      </c>
      <c r="D6" s="155"/>
      <c r="E6" s="59">
        <v>119053797</v>
      </c>
      <c r="F6" s="60">
        <v>173334511</v>
      </c>
      <c r="G6" s="60">
        <v>6886071</v>
      </c>
      <c r="H6" s="60">
        <v>21174892</v>
      </c>
      <c r="I6" s="60">
        <v>15170421</v>
      </c>
      <c r="J6" s="60">
        <v>43231384</v>
      </c>
      <c r="K6" s="60">
        <v>16372516</v>
      </c>
      <c r="L6" s="60">
        <v>13894685</v>
      </c>
      <c r="M6" s="60">
        <v>11728772</v>
      </c>
      <c r="N6" s="60">
        <v>41995973</v>
      </c>
      <c r="O6" s="60">
        <v>27740758</v>
      </c>
      <c r="P6" s="60">
        <v>11956302</v>
      </c>
      <c r="Q6" s="60">
        <v>32879145</v>
      </c>
      <c r="R6" s="60">
        <v>72576205</v>
      </c>
      <c r="S6" s="60">
        <v>21676297</v>
      </c>
      <c r="T6" s="60">
        <v>10151584</v>
      </c>
      <c r="U6" s="60">
        <v>24636979</v>
      </c>
      <c r="V6" s="60">
        <v>56464860</v>
      </c>
      <c r="W6" s="60">
        <v>214268422</v>
      </c>
      <c r="X6" s="60">
        <v>173334511</v>
      </c>
      <c r="Y6" s="60">
        <v>40933911</v>
      </c>
      <c r="Z6" s="140">
        <v>23.62</v>
      </c>
      <c r="AA6" s="62">
        <v>173334511</v>
      </c>
    </row>
    <row r="7" spans="1:27" ht="13.5">
      <c r="A7" s="249" t="s">
        <v>178</v>
      </c>
      <c r="B7" s="182"/>
      <c r="C7" s="155">
        <v>107429957</v>
      </c>
      <c r="D7" s="155"/>
      <c r="E7" s="59">
        <v>84471000</v>
      </c>
      <c r="F7" s="60">
        <v>100317725</v>
      </c>
      <c r="G7" s="60">
        <v>35714000</v>
      </c>
      <c r="H7" s="60">
        <v>2304433</v>
      </c>
      <c r="I7" s="60">
        <v>18198314</v>
      </c>
      <c r="J7" s="60">
        <v>56216747</v>
      </c>
      <c r="K7" s="60">
        <v>3000000</v>
      </c>
      <c r="L7" s="60">
        <v>27530000</v>
      </c>
      <c r="M7" s="60">
        <v>1519589</v>
      </c>
      <c r="N7" s="60">
        <v>32049589</v>
      </c>
      <c r="O7" s="60">
        <v>1660333</v>
      </c>
      <c r="P7" s="60">
        <v>770000</v>
      </c>
      <c r="Q7" s="60">
        <v>22607000</v>
      </c>
      <c r="R7" s="60">
        <v>25037333</v>
      </c>
      <c r="S7" s="60"/>
      <c r="T7" s="60">
        <v>1713108</v>
      </c>
      <c r="U7" s="60"/>
      <c r="V7" s="60">
        <v>1713108</v>
      </c>
      <c r="W7" s="60">
        <v>115016777</v>
      </c>
      <c r="X7" s="60">
        <v>100317725</v>
      </c>
      <c r="Y7" s="60">
        <v>14699052</v>
      </c>
      <c r="Z7" s="140">
        <v>14.65</v>
      </c>
      <c r="AA7" s="62">
        <v>100317725</v>
      </c>
    </row>
    <row r="8" spans="1:27" ht="13.5">
      <c r="A8" s="249" t="s">
        <v>179</v>
      </c>
      <c r="B8" s="182"/>
      <c r="C8" s="155">
        <v>55163000</v>
      </c>
      <c r="D8" s="155"/>
      <c r="E8" s="59">
        <v>67124000</v>
      </c>
      <c r="F8" s="60">
        <v>71868741</v>
      </c>
      <c r="G8" s="60">
        <v>10264000</v>
      </c>
      <c r="H8" s="60">
        <v>3543000</v>
      </c>
      <c r="I8" s="60"/>
      <c r="J8" s="60">
        <v>13807000</v>
      </c>
      <c r="K8" s="60">
        <v>22213000</v>
      </c>
      <c r="L8" s="60"/>
      <c r="M8" s="60"/>
      <c r="N8" s="60">
        <v>22213000</v>
      </c>
      <c r="O8" s="60"/>
      <c r="P8" s="60"/>
      <c r="Q8" s="60">
        <v>21894000</v>
      </c>
      <c r="R8" s="60">
        <v>21894000</v>
      </c>
      <c r="S8" s="60"/>
      <c r="T8" s="60"/>
      <c r="U8" s="60"/>
      <c r="V8" s="60"/>
      <c r="W8" s="60">
        <v>57914000</v>
      </c>
      <c r="X8" s="60">
        <v>71868741</v>
      </c>
      <c r="Y8" s="60">
        <v>-13954741</v>
      </c>
      <c r="Z8" s="140">
        <v>-19.42</v>
      </c>
      <c r="AA8" s="62">
        <v>71868741</v>
      </c>
    </row>
    <row r="9" spans="1:27" ht="13.5">
      <c r="A9" s="249" t="s">
        <v>180</v>
      </c>
      <c r="B9" s="182"/>
      <c r="C9" s="155">
        <v>2350944</v>
      </c>
      <c r="D9" s="155"/>
      <c r="E9" s="59">
        <v>1158486</v>
      </c>
      <c r="F9" s="60">
        <v>2527380</v>
      </c>
      <c r="G9" s="60">
        <v>161065</v>
      </c>
      <c r="H9" s="60">
        <v>225147</v>
      </c>
      <c r="I9" s="60">
        <v>249910</v>
      </c>
      <c r="J9" s="60">
        <v>636122</v>
      </c>
      <c r="K9" s="60">
        <v>209231</v>
      </c>
      <c r="L9" s="60">
        <v>192314</v>
      </c>
      <c r="M9" s="60">
        <v>218737</v>
      </c>
      <c r="N9" s="60">
        <v>620282</v>
      </c>
      <c r="O9" s="60">
        <v>204829</v>
      </c>
      <c r="P9" s="60">
        <v>-62332</v>
      </c>
      <c r="Q9" s="60">
        <v>95538</v>
      </c>
      <c r="R9" s="60">
        <v>238035</v>
      </c>
      <c r="S9" s="60">
        <v>202444</v>
      </c>
      <c r="T9" s="60">
        <v>514018</v>
      </c>
      <c r="U9" s="60">
        <v>134540</v>
      </c>
      <c r="V9" s="60">
        <v>851002</v>
      </c>
      <c r="W9" s="60">
        <v>2345441</v>
      </c>
      <c r="X9" s="60">
        <v>2527380</v>
      </c>
      <c r="Y9" s="60">
        <v>-181939</v>
      </c>
      <c r="Z9" s="140">
        <v>-7.2</v>
      </c>
      <c r="AA9" s="62">
        <v>2527380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-217485584</v>
      </c>
      <c r="D12" s="155"/>
      <c r="E12" s="59">
        <v>-247345586</v>
      </c>
      <c r="F12" s="60">
        <v>-282248621</v>
      </c>
      <c r="G12" s="60">
        <v>-31924005</v>
      </c>
      <c r="H12" s="60">
        <v>-18609319</v>
      </c>
      <c r="I12" s="60">
        <v>-15263048</v>
      </c>
      <c r="J12" s="60">
        <v>-65796372</v>
      </c>
      <c r="K12" s="60">
        <v>-36466522</v>
      </c>
      <c r="L12" s="60">
        <v>-14445674</v>
      </c>
      <c r="M12" s="60">
        <v>-35540474</v>
      </c>
      <c r="N12" s="60">
        <v>-86452670</v>
      </c>
      <c r="O12" s="60">
        <v>-22482438</v>
      </c>
      <c r="P12" s="60">
        <v>-19603036</v>
      </c>
      <c r="Q12" s="60">
        <v>-50328211</v>
      </c>
      <c r="R12" s="60">
        <v>-92413685</v>
      </c>
      <c r="S12" s="60">
        <v>-21630677</v>
      </c>
      <c r="T12" s="60">
        <v>-19568878</v>
      </c>
      <c r="U12" s="60">
        <v>-21925593</v>
      </c>
      <c r="V12" s="60">
        <v>-63125148</v>
      </c>
      <c r="W12" s="60">
        <v>-307787875</v>
      </c>
      <c r="X12" s="60">
        <v>-282248621</v>
      </c>
      <c r="Y12" s="60">
        <v>-25539254</v>
      </c>
      <c r="Z12" s="140">
        <v>9.05</v>
      </c>
      <c r="AA12" s="62">
        <v>-282248621</v>
      </c>
    </row>
    <row r="13" spans="1:27" ht="13.5">
      <c r="A13" s="249" t="s">
        <v>40</v>
      </c>
      <c r="B13" s="182"/>
      <c r="C13" s="155">
        <v>-4661124</v>
      </c>
      <c r="D13" s="155"/>
      <c r="E13" s="59">
        <v>-7136829</v>
      </c>
      <c r="F13" s="60">
        <v>-2842140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>
        <v>-1363440</v>
      </c>
      <c r="U13" s="60">
        <v>-1291108</v>
      </c>
      <c r="V13" s="60">
        <v>-2654548</v>
      </c>
      <c r="W13" s="60">
        <v>-2654548</v>
      </c>
      <c r="X13" s="60">
        <v>-2842140</v>
      </c>
      <c r="Y13" s="60">
        <v>187592</v>
      </c>
      <c r="Z13" s="140">
        <v>-6.6</v>
      </c>
      <c r="AA13" s="62">
        <v>-2842140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67967499</v>
      </c>
      <c r="D15" s="168">
        <f>SUM(D6:D14)</f>
        <v>0</v>
      </c>
      <c r="E15" s="72">
        <f t="shared" si="0"/>
        <v>17324868</v>
      </c>
      <c r="F15" s="73">
        <f t="shared" si="0"/>
        <v>62957596</v>
      </c>
      <c r="G15" s="73">
        <f t="shared" si="0"/>
        <v>21101131</v>
      </c>
      <c r="H15" s="73">
        <f t="shared" si="0"/>
        <v>8638153</v>
      </c>
      <c r="I15" s="73">
        <f t="shared" si="0"/>
        <v>18355597</v>
      </c>
      <c r="J15" s="73">
        <f t="shared" si="0"/>
        <v>48094881</v>
      </c>
      <c r="K15" s="73">
        <f t="shared" si="0"/>
        <v>5328225</v>
      </c>
      <c r="L15" s="73">
        <f t="shared" si="0"/>
        <v>27171325</v>
      </c>
      <c r="M15" s="73">
        <f t="shared" si="0"/>
        <v>-22073376</v>
      </c>
      <c r="N15" s="73">
        <f t="shared" si="0"/>
        <v>10426174</v>
      </c>
      <c r="O15" s="73">
        <f t="shared" si="0"/>
        <v>7123482</v>
      </c>
      <c r="P15" s="73">
        <f t="shared" si="0"/>
        <v>-6939066</v>
      </c>
      <c r="Q15" s="73">
        <f t="shared" si="0"/>
        <v>27147472</v>
      </c>
      <c r="R15" s="73">
        <f t="shared" si="0"/>
        <v>27331888</v>
      </c>
      <c r="S15" s="73">
        <f t="shared" si="0"/>
        <v>248064</v>
      </c>
      <c r="T15" s="73">
        <f t="shared" si="0"/>
        <v>-8553608</v>
      </c>
      <c r="U15" s="73">
        <f t="shared" si="0"/>
        <v>1554818</v>
      </c>
      <c r="V15" s="73">
        <f t="shared" si="0"/>
        <v>-6750726</v>
      </c>
      <c r="W15" s="73">
        <f t="shared" si="0"/>
        <v>79102217</v>
      </c>
      <c r="X15" s="73">
        <f t="shared" si="0"/>
        <v>62957596</v>
      </c>
      <c r="Y15" s="73">
        <f t="shared" si="0"/>
        <v>16144621</v>
      </c>
      <c r="Z15" s="170">
        <f>+IF(X15&lt;&gt;0,+(Y15/X15)*100,0)</f>
        <v>25.64364274646065</v>
      </c>
      <c r="AA15" s="74">
        <f>SUM(AA6:AA14)</f>
        <v>62957596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605000</v>
      </c>
      <c r="F19" s="60">
        <v>375000</v>
      </c>
      <c r="G19" s="159"/>
      <c r="H19" s="159"/>
      <c r="I19" s="159"/>
      <c r="J19" s="60"/>
      <c r="K19" s="159"/>
      <c r="L19" s="159">
        <v>88370</v>
      </c>
      <c r="M19" s="60"/>
      <c r="N19" s="159">
        <v>88370</v>
      </c>
      <c r="O19" s="159"/>
      <c r="P19" s="159"/>
      <c r="Q19" s="60"/>
      <c r="R19" s="159"/>
      <c r="S19" s="159"/>
      <c r="T19" s="60"/>
      <c r="U19" s="159"/>
      <c r="V19" s="159"/>
      <c r="W19" s="159">
        <v>88370</v>
      </c>
      <c r="X19" s="60">
        <v>375000</v>
      </c>
      <c r="Y19" s="159">
        <v>-286630</v>
      </c>
      <c r="Z19" s="141">
        <v>-76.43</v>
      </c>
      <c r="AA19" s="225">
        <v>375000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-413483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-65425588</v>
      </c>
      <c r="D24" s="155"/>
      <c r="E24" s="59">
        <v>-86124000</v>
      </c>
      <c r="F24" s="60">
        <v>-71868741</v>
      </c>
      <c r="G24" s="60">
        <v>-2637304</v>
      </c>
      <c r="H24" s="60">
        <v>-5006057</v>
      </c>
      <c r="I24" s="60">
        <v>-3925107</v>
      </c>
      <c r="J24" s="60">
        <v>-11568468</v>
      </c>
      <c r="K24" s="60">
        <v>-15544715</v>
      </c>
      <c r="L24" s="60">
        <v>-7200337</v>
      </c>
      <c r="M24" s="60">
        <v>-2306268</v>
      </c>
      <c r="N24" s="60">
        <v>-25051320</v>
      </c>
      <c r="O24" s="60">
        <v>-5127365</v>
      </c>
      <c r="P24" s="60">
        <v>-4658531</v>
      </c>
      <c r="Q24" s="60">
        <v>-5496145</v>
      </c>
      <c r="R24" s="60">
        <v>-15282041</v>
      </c>
      <c r="S24" s="60">
        <v>-4857742</v>
      </c>
      <c r="T24" s="60">
        <v>-13897206</v>
      </c>
      <c r="U24" s="60">
        <v>-10972414</v>
      </c>
      <c r="V24" s="60">
        <v>-29727362</v>
      </c>
      <c r="W24" s="60">
        <v>-81629191</v>
      </c>
      <c r="X24" s="60">
        <v>-71868741</v>
      </c>
      <c r="Y24" s="60">
        <v>-9760450</v>
      </c>
      <c r="Z24" s="140">
        <v>13.58</v>
      </c>
      <c r="AA24" s="62">
        <v>-71868741</v>
      </c>
    </row>
    <row r="25" spans="1:27" ht="13.5">
      <c r="A25" s="250" t="s">
        <v>191</v>
      </c>
      <c r="B25" s="251"/>
      <c r="C25" s="168">
        <f aca="true" t="shared" si="1" ref="C25:Y25">SUM(C19:C24)</f>
        <v>-65839071</v>
      </c>
      <c r="D25" s="168">
        <f>SUM(D19:D24)</f>
        <v>0</v>
      </c>
      <c r="E25" s="72">
        <f t="shared" si="1"/>
        <v>-85519000</v>
      </c>
      <c r="F25" s="73">
        <f t="shared" si="1"/>
        <v>-71493741</v>
      </c>
      <c r="G25" s="73">
        <f t="shared" si="1"/>
        <v>-2637304</v>
      </c>
      <c r="H25" s="73">
        <f t="shared" si="1"/>
        <v>-5006057</v>
      </c>
      <c r="I25" s="73">
        <f t="shared" si="1"/>
        <v>-3925107</v>
      </c>
      <c r="J25" s="73">
        <f t="shared" si="1"/>
        <v>-11568468</v>
      </c>
      <c r="K25" s="73">
        <f t="shared" si="1"/>
        <v>-15544715</v>
      </c>
      <c r="L25" s="73">
        <f t="shared" si="1"/>
        <v>-7111967</v>
      </c>
      <c r="M25" s="73">
        <f t="shared" si="1"/>
        <v>-2306268</v>
      </c>
      <c r="N25" s="73">
        <f t="shared" si="1"/>
        <v>-24962950</v>
      </c>
      <c r="O25" s="73">
        <f t="shared" si="1"/>
        <v>-5127365</v>
      </c>
      <c r="P25" s="73">
        <f t="shared" si="1"/>
        <v>-4658531</v>
      </c>
      <c r="Q25" s="73">
        <f t="shared" si="1"/>
        <v>-5496145</v>
      </c>
      <c r="R25" s="73">
        <f t="shared" si="1"/>
        <v>-15282041</v>
      </c>
      <c r="S25" s="73">
        <f t="shared" si="1"/>
        <v>-4857742</v>
      </c>
      <c r="T25" s="73">
        <f t="shared" si="1"/>
        <v>-13897206</v>
      </c>
      <c r="U25" s="73">
        <f t="shared" si="1"/>
        <v>-10972414</v>
      </c>
      <c r="V25" s="73">
        <f t="shared" si="1"/>
        <v>-29727362</v>
      </c>
      <c r="W25" s="73">
        <f t="shared" si="1"/>
        <v>-81540821</v>
      </c>
      <c r="X25" s="73">
        <f t="shared" si="1"/>
        <v>-71493741</v>
      </c>
      <c r="Y25" s="73">
        <f t="shared" si="1"/>
        <v>-10047080</v>
      </c>
      <c r="Z25" s="170">
        <f>+IF(X25&lt;&gt;0,+(Y25/X25)*100,0)</f>
        <v>14.053090325767117</v>
      </c>
      <c r="AA25" s="74">
        <f>SUM(AA19:AA24)</f>
        <v>-71493741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>
        <v>1547378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25000000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-2369678</v>
      </c>
      <c r="D33" s="155"/>
      <c r="E33" s="59">
        <v>-5460146</v>
      </c>
      <c r="F33" s="60">
        <v>-2022000</v>
      </c>
      <c r="G33" s="60"/>
      <c r="H33" s="60">
        <v>-12425</v>
      </c>
      <c r="I33" s="60"/>
      <c r="J33" s="60">
        <v>-12425</v>
      </c>
      <c r="K33" s="60">
        <v>-25419</v>
      </c>
      <c r="L33" s="60">
        <v>-12997</v>
      </c>
      <c r="M33" s="60">
        <v>-959923</v>
      </c>
      <c r="N33" s="60">
        <v>-998339</v>
      </c>
      <c r="O33" s="60">
        <v>-12695</v>
      </c>
      <c r="P33" s="60">
        <v>-13969</v>
      </c>
      <c r="Q33" s="60">
        <v>-12808</v>
      </c>
      <c r="R33" s="60">
        <v>-39472</v>
      </c>
      <c r="S33" s="60">
        <v>-12808</v>
      </c>
      <c r="T33" s="60">
        <v>-26184</v>
      </c>
      <c r="U33" s="60">
        <v>65655</v>
      </c>
      <c r="V33" s="60">
        <v>26663</v>
      </c>
      <c r="W33" s="60">
        <v>-1023573</v>
      </c>
      <c r="X33" s="60">
        <v>-2022000</v>
      </c>
      <c r="Y33" s="60">
        <v>998427</v>
      </c>
      <c r="Z33" s="140">
        <v>-49.38</v>
      </c>
      <c r="AA33" s="62">
        <v>-2022000</v>
      </c>
    </row>
    <row r="34" spans="1:27" ht="13.5">
      <c r="A34" s="250" t="s">
        <v>197</v>
      </c>
      <c r="B34" s="251"/>
      <c r="C34" s="168">
        <f aca="true" t="shared" si="2" ref="C34:Y34">SUM(C29:C33)</f>
        <v>-822300</v>
      </c>
      <c r="D34" s="168">
        <f>SUM(D29:D33)</f>
        <v>0</v>
      </c>
      <c r="E34" s="72">
        <f t="shared" si="2"/>
        <v>19539854</v>
      </c>
      <c r="F34" s="73">
        <f t="shared" si="2"/>
        <v>-2022000</v>
      </c>
      <c r="G34" s="73">
        <f t="shared" si="2"/>
        <v>0</v>
      </c>
      <c r="H34" s="73">
        <f t="shared" si="2"/>
        <v>-12425</v>
      </c>
      <c r="I34" s="73">
        <f t="shared" si="2"/>
        <v>0</v>
      </c>
      <c r="J34" s="73">
        <f t="shared" si="2"/>
        <v>-12425</v>
      </c>
      <c r="K34" s="73">
        <f t="shared" si="2"/>
        <v>-25419</v>
      </c>
      <c r="L34" s="73">
        <f t="shared" si="2"/>
        <v>-12997</v>
      </c>
      <c r="M34" s="73">
        <f t="shared" si="2"/>
        <v>-959923</v>
      </c>
      <c r="N34" s="73">
        <f t="shared" si="2"/>
        <v>-998339</v>
      </c>
      <c r="O34" s="73">
        <f t="shared" si="2"/>
        <v>-12695</v>
      </c>
      <c r="P34" s="73">
        <f t="shared" si="2"/>
        <v>-13969</v>
      </c>
      <c r="Q34" s="73">
        <f t="shared" si="2"/>
        <v>-12808</v>
      </c>
      <c r="R34" s="73">
        <f t="shared" si="2"/>
        <v>-39472</v>
      </c>
      <c r="S34" s="73">
        <f t="shared" si="2"/>
        <v>-12808</v>
      </c>
      <c r="T34" s="73">
        <f t="shared" si="2"/>
        <v>-26184</v>
      </c>
      <c r="U34" s="73">
        <f t="shared" si="2"/>
        <v>65655</v>
      </c>
      <c r="V34" s="73">
        <f t="shared" si="2"/>
        <v>26663</v>
      </c>
      <c r="W34" s="73">
        <f t="shared" si="2"/>
        <v>-1023573</v>
      </c>
      <c r="X34" s="73">
        <f t="shared" si="2"/>
        <v>-2022000</v>
      </c>
      <c r="Y34" s="73">
        <f t="shared" si="2"/>
        <v>998427</v>
      </c>
      <c r="Z34" s="170">
        <f>+IF(X34&lt;&gt;0,+(Y34/X34)*100,0)</f>
        <v>-49.37818991097923</v>
      </c>
      <c r="AA34" s="74">
        <f>SUM(AA29:AA33)</f>
        <v>-2022000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1306128</v>
      </c>
      <c r="D36" s="153">
        <f>+D15+D25+D34</f>
        <v>0</v>
      </c>
      <c r="E36" s="99">
        <f t="shared" si="3"/>
        <v>-48654278</v>
      </c>
      <c r="F36" s="100">
        <f t="shared" si="3"/>
        <v>-10558145</v>
      </c>
      <c r="G36" s="100">
        <f t="shared" si="3"/>
        <v>18463827</v>
      </c>
      <c r="H36" s="100">
        <f t="shared" si="3"/>
        <v>3619671</v>
      </c>
      <c r="I36" s="100">
        <f t="shared" si="3"/>
        <v>14430490</v>
      </c>
      <c r="J36" s="100">
        <f t="shared" si="3"/>
        <v>36513988</v>
      </c>
      <c r="K36" s="100">
        <f t="shared" si="3"/>
        <v>-10241909</v>
      </c>
      <c r="L36" s="100">
        <f t="shared" si="3"/>
        <v>20046361</v>
      </c>
      <c r="M36" s="100">
        <f t="shared" si="3"/>
        <v>-25339567</v>
      </c>
      <c r="N36" s="100">
        <f t="shared" si="3"/>
        <v>-15535115</v>
      </c>
      <c r="O36" s="100">
        <f t="shared" si="3"/>
        <v>1983422</v>
      </c>
      <c r="P36" s="100">
        <f t="shared" si="3"/>
        <v>-11611566</v>
      </c>
      <c r="Q36" s="100">
        <f t="shared" si="3"/>
        <v>21638519</v>
      </c>
      <c r="R36" s="100">
        <f t="shared" si="3"/>
        <v>12010375</v>
      </c>
      <c r="S36" s="100">
        <f t="shared" si="3"/>
        <v>-4622486</v>
      </c>
      <c r="T36" s="100">
        <f t="shared" si="3"/>
        <v>-22476998</v>
      </c>
      <c r="U36" s="100">
        <f t="shared" si="3"/>
        <v>-9351941</v>
      </c>
      <c r="V36" s="100">
        <f t="shared" si="3"/>
        <v>-36451425</v>
      </c>
      <c r="W36" s="100">
        <f t="shared" si="3"/>
        <v>-3462177</v>
      </c>
      <c r="X36" s="100">
        <f t="shared" si="3"/>
        <v>-10558145</v>
      </c>
      <c r="Y36" s="100">
        <f t="shared" si="3"/>
        <v>7095968</v>
      </c>
      <c r="Z36" s="137">
        <f>+IF(X36&lt;&gt;0,+(Y36/X36)*100,0)</f>
        <v>-67.20847270046016</v>
      </c>
      <c r="AA36" s="102">
        <f>+AA15+AA25+AA34</f>
        <v>-10558145</v>
      </c>
    </row>
    <row r="37" spans="1:27" ht="13.5">
      <c r="A37" s="249" t="s">
        <v>199</v>
      </c>
      <c r="B37" s="182"/>
      <c r="C37" s="153">
        <v>16863878</v>
      </c>
      <c r="D37" s="153"/>
      <c r="E37" s="99">
        <v>49475132</v>
      </c>
      <c r="F37" s="100">
        <v>18170006</v>
      </c>
      <c r="G37" s="100">
        <v>17896030</v>
      </c>
      <c r="H37" s="100">
        <v>36359857</v>
      </c>
      <c r="I37" s="100">
        <v>39979528</v>
      </c>
      <c r="J37" s="100">
        <v>17896030</v>
      </c>
      <c r="K37" s="100">
        <v>54410018</v>
      </c>
      <c r="L37" s="100">
        <v>44168109</v>
      </c>
      <c r="M37" s="100">
        <v>64214470</v>
      </c>
      <c r="N37" s="100">
        <v>54410018</v>
      </c>
      <c r="O37" s="100">
        <v>38874903</v>
      </c>
      <c r="P37" s="100">
        <v>40858325</v>
      </c>
      <c r="Q37" s="100">
        <v>29246759</v>
      </c>
      <c r="R37" s="100">
        <v>38874903</v>
      </c>
      <c r="S37" s="100">
        <v>50885278</v>
      </c>
      <c r="T37" s="100">
        <v>46262792</v>
      </c>
      <c r="U37" s="100">
        <v>23785794</v>
      </c>
      <c r="V37" s="100">
        <v>50885278</v>
      </c>
      <c r="W37" s="100">
        <v>17896030</v>
      </c>
      <c r="X37" s="100">
        <v>18170006</v>
      </c>
      <c r="Y37" s="100">
        <v>-273976</v>
      </c>
      <c r="Z37" s="137">
        <v>-1.51</v>
      </c>
      <c r="AA37" s="102">
        <v>18170006</v>
      </c>
    </row>
    <row r="38" spans="1:27" ht="13.5">
      <c r="A38" s="269" t="s">
        <v>200</v>
      </c>
      <c r="B38" s="256"/>
      <c r="C38" s="257">
        <v>18170006</v>
      </c>
      <c r="D38" s="257"/>
      <c r="E38" s="258">
        <v>820856</v>
      </c>
      <c r="F38" s="259">
        <v>7611861</v>
      </c>
      <c r="G38" s="259">
        <v>36359857</v>
      </c>
      <c r="H38" s="259">
        <v>39979528</v>
      </c>
      <c r="I38" s="259">
        <v>54410018</v>
      </c>
      <c r="J38" s="259">
        <v>54410018</v>
      </c>
      <c r="K38" s="259">
        <v>44168109</v>
      </c>
      <c r="L38" s="259">
        <v>64214470</v>
      </c>
      <c r="M38" s="259">
        <v>38874903</v>
      </c>
      <c r="N38" s="259">
        <v>38874903</v>
      </c>
      <c r="O38" s="259">
        <v>40858325</v>
      </c>
      <c r="P38" s="259">
        <v>29246759</v>
      </c>
      <c r="Q38" s="259">
        <v>50885278</v>
      </c>
      <c r="R38" s="259">
        <v>40858325</v>
      </c>
      <c r="S38" s="259">
        <v>46262792</v>
      </c>
      <c r="T38" s="259">
        <v>23785794</v>
      </c>
      <c r="U38" s="259">
        <v>14433853</v>
      </c>
      <c r="V38" s="259">
        <v>14433853</v>
      </c>
      <c r="W38" s="259">
        <v>14433853</v>
      </c>
      <c r="X38" s="259">
        <v>7611861</v>
      </c>
      <c r="Y38" s="259">
        <v>6821992</v>
      </c>
      <c r="Z38" s="260">
        <v>89.62</v>
      </c>
      <c r="AA38" s="261">
        <v>7611861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65425589</v>
      </c>
      <c r="D5" s="200">
        <f t="shared" si="0"/>
        <v>0</v>
      </c>
      <c r="E5" s="106">
        <f t="shared" si="0"/>
        <v>136002687</v>
      </c>
      <c r="F5" s="106">
        <f t="shared" si="0"/>
        <v>108392428</v>
      </c>
      <c r="G5" s="106">
        <f t="shared" si="0"/>
        <v>2637304</v>
      </c>
      <c r="H5" s="106">
        <f t="shared" si="0"/>
        <v>5006057</v>
      </c>
      <c r="I5" s="106">
        <f t="shared" si="0"/>
        <v>3925108</v>
      </c>
      <c r="J5" s="106">
        <f t="shared" si="0"/>
        <v>11568469</v>
      </c>
      <c r="K5" s="106">
        <f t="shared" si="0"/>
        <v>15544715</v>
      </c>
      <c r="L5" s="106">
        <f t="shared" si="0"/>
        <v>7200337</v>
      </c>
      <c r="M5" s="106">
        <f t="shared" si="0"/>
        <v>2306268</v>
      </c>
      <c r="N5" s="106">
        <f t="shared" si="0"/>
        <v>25051320</v>
      </c>
      <c r="O5" s="106">
        <f t="shared" si="0"/>
        <v>5127365</v>
      </c>
      <c r="P5" s="106">
        <f t="shared" si="0"/>
        <v>4658531</v>
      </c>
      <c r="Q5" s="106">
        <f t="shared" si="0"/>
        <v>5496145</v>
      </c>
      <c r="R5" s="106">
        <f t="shared" si="0"/>
        <v>15282041</v>
      </c>
      <c r="S5" s="106">
        <f t="shared" si="0"/>
        <v>4857742</v>
      </c>
      <c r="T5" s="106">
        <f t="shared" si="0"/>
        <v>13897206</v>
      </c>
      <c r="U5" s="106">
        <f t="shared" si="0"/>
        <v>10972414</v>
      </c>
      <c r="V5" s="106">
        <f t="shared" si="0"/>
        <v>29727362</v>
      </c>
      <c r="W5" s="106">
        <f t="shared" si="0"/>
        <v>81629192</v>
      </c>
      <c r="X5" s="106">
        <f t="shared" si="0"/>
        <v>108392428</v>
      </c>
      <c r="Y5" s="106">
        <f t="shared" si="0"/>
        <v>-26763236</v>
      </c>
      <c r="Z5" s="201">
        <f>+IF(X5&lt;&gt;0,+(Y5/X5)*100,0)</f>
        <v>-24.691056832862902</v>
      </c>
      <c r="AA5" s="199">
        <f>SUM(AA11:AA18)</f>
        <v>108392428</v>
      </c>
    </row>
    <row r="6" spans="1:27" ht="13.5">
      <c r="A6" s="291" t="s">
        <v>204</v>
      </c>
      <c r="B6" s="142"/>
      <c r="C6" s="62"/>
      <c r="D6" s="156"/>
      <c r="E6" s="60">
        <v>6493754</v>
      </c>
      <c r="F6" s="60">
        <v>16426380</v>
      </c>
      <c r="G6" s="60">
        <v>889938</v>
      </c>
      <c r="H6" s="60"/>
      <c r="I6" s="60">
        <v>1576642</v>
      </c>
      <c r="J6" s="60">
        <v>2466580</v>
      </c>
      <c r="K6" s="60">
        <v>2234954</v>
      </c>
      <c r="L6" s="60">
        <v>1800255</v>
      </c>
      <c r="M6" s="60">
        <v>910804</v>
      </c>
      <c r="N6" s="60">
        <v>4946013</v>
      </c>
      <c r="O6" s="60">
        <v>216000</v>
      </c>
      <c r="P6" s="60"/>
      <c r="Q6" s="60">
        <v>1040085</v>
      </c>
      <c r="R6" s="60">
        <v>1256085</v>
      </c>
      <c r="S6" s="60">
        <v>590469</v>
      </c>
      <c r="T6" s="60">
        <v>3517711</v>
      </c>
      <c r="U6" s="60">
        <v>2022217</v>
      </c>
      <c r="V6" s="60">
        <v>6130397</v>
      </c>
      <c r="W6" s="60">
        <v>14799075</v>
      </c>
      <c r="X6" s="60">
        <v>16426380</v>
      </c>
      <c r="Y6" s="60">
        <v>-1627305</v>
      </c>
      <c r="Z6" s="140">
        <v>-9.91</v>
      </c>
      <c r="AA6" s="155">
        <v>16426380</v>
      </c>
    </row>
    <row r="7" spans="1:27" ht="13.5">
      <c r="A7" s="291" t="s">
        <v>205</v>
      </c>
      <c r="B7" s="142"/>
      <c r="C7" s="62">
        <v>7735751</v>
      </c>
      <c r="D7" s="156"/>
      <c r="E7" s="60">
        <v>59437655</v>
      </c>
      <c r="F7" s="60">
        <v>6000000</v>
      </c>
      <c r="G7" s="60"/>
      <c r="H7" s="60"/>
      <c r="I7" s="60"/>
      <c r="J7" s="60"/>
      <c r="K7" s="60">
        <v>2000000</v>
      </c>
      <c r="L7" s="60"/>
      <c r="M7" s="60"/>
      <c r="N7" s="60">
        <v>2000000</v>
      </c>
      <c r="O7" s="60">
        <v>4547724</v>
      </c>
      <c r="P7" s="60"/>
      <c r="Q7" s="60"/>
      <c r="R7" s="60">
        <v>4547724</v>
      </c>
      <c r="S7" s="60"/>
      <c r="T7" s="60"/>
      <c r="U7" s="60"/>
      <c r="V7" s="60"/>
      <c r="W7" s="60">
        <v>6547724</v>
      </c>
      <c r="X7" s="60">
        <v>6000000</v>
      </c>
      <c r="Y7" s="60">
        <v>547724</v>
      </c>
      <c r="Z7" s="140">
        <v>9.13</v>
      </c>
      <c r="AA7" s="155">
        <v>6000000</v>
      </c>
    </row>
    <row r="8" spans="1:27" ht="13.5">
      <c r="A8" s="291" t="s">
        <v>206</v>
      </c>
      <c r="B8" s="142"/>
      <c r="C8" s="62">
        <v>51522737</v>
      </c>
      <c r="D8" s="156"/>
      <c r="E8" s="60">
        <v>44736350</v>
      </c>
      <c r="F8" s="60">
        <v>58512122</v>
      </c>
      <c r="G8" s="60">
        <v>1482044</v>
      </c>
      <c r="H8" s="60">
        <v>4331144</v>
      </c>
      <c r="I8" s="60">
        <v>1396030</v>
      </c>
      <c r="J8" s="60">
        <v>7209218</v>
      </c>
      <c r="K8" s="60">
        <v>10815736</v>
      </c>
      <c r="L8" s="60">
        <v>4786417</v>
      </c>
      <c r="M8" s="60">
        <v>576395</v>
      </c>
      <c r="N8" s="60">
        <v>16178548</v>
      </c>
      <c r="O8" s="60"/>
      <c r="P8" s="60">
        <v>3536714</v>
      </c>
      <c r="Q8" s="60">
        <v>3092333</v>
      </c>
      <c r="R8" s="60">
        <v>6629047</v>
      </c>
      <c r="S8" s="60">
        <v>3505169</v>
      </c>
      <c r="T8" s="60">
        <v>4596913</v>
      </c>
      <c r="U8" s="60">
        <v>6883065</v>
      </c>
      <c r="V8" s="60">
        <v>14985147</v>
      </c>
      <c r="W8" s="60">
        <v>45001960</v>
      </c>
      <c r="X8" s="60">
        <v>58512122</v>
      </c>
      <c r="Y8" s="60">
        <v>-13510162</v>
      </c>
      <c r="Z8" s="140">
        <v>-23.09</v>
      </c>
      <c r="AA8" s="155">
        <v>58512122</v>
      </c>
    </row>
    <row r="9" spans="1:27" ht="13.5">
      <c r="A9" s="291" t="s">
        <v>207</v>
      </c>
      <c r="B9" s="142"/>
      <c r="C9" s="62"/>
      <c r="D9" s="156"/>
      <c r="E9" s="60">
        <v>1000000</v>
      </c>
      <c r="F9" s="60">
        <v>5482840</v>
      </c>
      <c r="G9" s="60"/>
      <c r="H9" s="60"/>
      <c r="I9" s="60">
        <v>482840</v>
      </c>
      <c r="J9" s="60">
        <v>482840</v>
      </c>
      <c r="K9" s="60"/>
      <c r="L9" s="60"/>
      <c r="M9" s="60"/>
      <c r="N9" s="60"/>
      <c r="O9" s="60"/>
      <c r="P9" s="60">
        <v>430318</v>
      </c>
      <c r="Q9" s="60">
        <v>142948</v>
      </c>
      <c r="R9" s="60">
        <v>573266</v>
      </c>
      <c r="S9" s="60">
        <v>56001</v>
      </c>
      <c r="T9" s="60">
        <v>3340259</v>
      </c>
      <c r="U9" s="60">
        <v>355698</v>
      </c>
      <c r="V9" s="60">
        <v>3751958</v>
      </c>
      <c r="W9" s="60">
        <v>4808064</v>
      </c>
      <c r="X9" s="60">
        <v>5482840</v>
      </c>
      <c r="Y9" s="60">
        <v>-674776</v>
      </c>
      <c r="Z9" s="140">
        <v>-12.31</v>
      </c>
      <c r="AA9" s="155">
        <v>5482840</v>
      </c>
    </row>
    <row r="10" spans="1:27" ht="13.5">
      <c r="A10" s="291" t="s">
        <v>208</v>
      </c>
      <c r="B10" s="142"/>
      <c r="C10" s="62"/>
      <c r="D10" s="156"/>
      <c r="E10" s="60">
        <v>14210000</v>
      </c>
      <c r="F10" s="60">
        <v>13900000</v>
      </c>
      <c r="G10" s="60">
        <v>196427</v>
      </c>
      <c r="H10" s="60"/>
      <c r="I10" s="60">
        <v>459310</v>
      </c>
      <c r="J10" s="60">
        <v>655737</v>
      </c>
      <c r="K10" s="60">
        <v>27500</v>
      </c>
      <c r="L10" s="60">
        <v>460141</v>
      </c>
      <c r="M10" s="60"/>
      <c r="N10" s="60">
        <v>487641</v>
      </c>
      <c r="O10" s="60"/>
      <c r="P10" s="60"/>
      <c r="Q10" s="60">
        <v>455016</v>
      </c>
      <c r="R10" s="60">
        <v>455016</v>
      </c>
      <c r="S10" s="60">
        <v>104196</v>
      </c>
      <c r="T10" s="60">
        <v>1899077</v>
      </c>
      <c r="U10" s="60">
        <v>904210</v>
      </c>
      <c r="V10" s="60">
        <v>2907483</v>
      </c>
      <c r="W10" s="60">
        <v>4505877</v>
      </c>
      <c r="X10" s="60">
        <v>13900000</v>
      </c>
      <c r="Y10" s="60">
        <v>-9394123</v>
      </c>
      <c r="Z10" s="140">
        <v>-67.58</v>
      </c>
      <c r="AA10" s="155">
        <v>13900000</v>
      </c>
    </row>
    <row r="11" spans="1:27" ht="13.5">
      <c r="A11" s="292" t="s">
        <v>209</v>
      </c>
      <c r="B11" s="142"/>
      <c r="C11" s="293">
        <f aca="true" t="shared" si="1" ref="C11:Y11">SUM(C6:C10)</f>
        <v>59258488</v>
      </c>
      <c r="D11" s="294">
        <f t="shared" si="1"/>
        <v>0</v>
      </c>
      <c r="E11" s="295">
        <f t="shared" si="1"/>
        <v>125877759</v>
      </c>
      <c r="F11" s="295">
        <f t="shared" si="1"/>
        <v>100321342</v>
      </c>
      <c r="G11" s="295">
        <f t="shared" si="1"/>
        <v>2568409</v>
      </c>
      <c r="H11" s="295">
        <f t="shared" si="1"/>
        <v>4331144</v>
      </c>
      <c r="I11" s="295">
        <f t="shared" si="1"/>
        <v>3914822</v>
      </c>
      <c r="J11" s="295">
        <f t="shared" si="1"/>
        <v>10814375</v>
      </c>
      <c r="K11" s="295">
        <f t="shared" si="1"/>
        <v>15078190</v>
      </c>
      <c r="L11" s="295">
        <f t="shared" si="1"/>
        <v>7046813</v>
      </c>
      <c r="M11" s="295">
        <f t="shared" si="1"/>
        <v>1487199</v>
      </c>
      <c r="N11" s="295">
        <f t="shared" si="1"/>
        <v>23612202</v>
      </c>
      <c r="O11" s="295">
        <f t="shared" si="1"/>
        <v>4763724</v>
      </c>
      <c r="P11" s="295">
        <f t="shared" si="1"/>
        <v>3967032</v>
      </c>
      <c r="Q11" s="295">
        <f t="shared" si="1"/>
        <v>4730382</v>
      </c>
      <c r="R11" s="295">
        <f t="shared" si="1"/>
        <v>13461138</v>
      </c>
      <c r="S11" s="295">
        <f t="shared" si="1"/>
        <v>4255835</v>
      </c>
      <c r="T11" s="295">
        <f t="shared" si="1"/>
        <v>13353960</v>
      </c>
      <c r="U11" s="295">
        <f t="shared" si="1"/>
        <v>10165190</v>
      </c>
      <c r="V11" s="295">
        <f t="shared" si="1"/>
        <v>27774985</v>
      </c>
      <c r="W11" s="295">
        <f t="shared" si="1"/>
        <v>75662700</v>
      </c>
      <c r="X11" s="295">
        <f t="shared" si="1"/>
        <v>100321342</v>
      </c>
      <c r="Y11" s="295">
        <f t="shared" si="1"/>
        <v>-24658642</v>
      </c>
      <c r="Z11" s="296">
        <f>+IF(X11&lt;&gt;0,+(Y11/X11)*100,0)</f>
        <v>-24.579657237838784</v>
      </c>
      <c r="AA11" s="297">
        <f>SUM(AA6:AA10)</f>
        <v>100321342</v>
      </c>
    </row>
    <row r="12" spans="1:27" ht="13.5">
      <c r="A12" s="298" t="s">
        <v>210</v>
      </c>
      <c r="B12" s="136"/>
      <c r="C12" s="62"/>
      <c r="D12" s="156"/>
      <c r="E12" s="60">
        <v>3446241</v>
      </c>
      <c r="F12" s="60">
        <v>3446241</v>
      </c>
      <c r="G12" s="60"/>
      <c r="H12" s="60">
        <v>260456</v>
      </c>
      <c r="I12" s="60"/>
      <c r="J12" s="60">
        <v>260456</v>
      </c>
      <c r="K12" s="60"/>
      <c r="L12" s="60"/>
      <c r="M12" s="60"/>
      <c r="N12" s="60"/>
      <c r="O12" s="60"/>
      <c r="P12" s="60">
        <v>494235</v>
      </c>
      <c r="Q12" s="60">
        <v>696260</v>
      </c>
      <c r="R12" s="60">
        <v>1190495</v>
      </c>
      <c r="S12" s="60">
        <v>593401</v>
      </c>
      <c r="T12" s="60">
        <v>254322</v>
      </c>
      <c r="U12" s="60">
        <v>601954</v>
      </c>
      <c r="V12" s="60">
        <v>1449677</v>
      </c>
      <c r="W12" s="60">
        <v>2900628</v>
      </c>
      <c r="X12" s="60">
        <v>3446241</v>
      </c>
      <c r="Y12" s="60">
        <v>-545613</v>
      </c>
      <c r="Z12" s="140">
        <v>-15.83</v>
      </c>
      <c r="AA12" s="155">
        <v>3446241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6128043</v>
      </c>
      <c r="D15" s="156"/>
      <c r="E15" s="60">
        <v>6678687</v>
      </c>
      <c r="F15" s="60">
        <v>4624845</v>
      </c>
      <c r="G15" s="60">
        <v>68895</v>
      </c>
      <c r="H15" s="60">
        <v>414457</v>
      </c>
      <c r="I15" s="60">
        <v>10286</v>
      </c>
      <c r="J15" s="60">
        <v>493638</v>
      </c>
      <c r="K15" s="60">
        <v>466525</v>
      </c>
      <c r="L15" s="60">
        <v>153524</v>
      </c>
      <c r="M15" s="60">
        <v>819069</v>
      </c>
      <c r="N15" s="60">
        <v>1439118</v>
      </c>
      <c r="O15" s="60">
        <v>363641</v>
      </c>
      <c r="P15" s="60">
        <v>197264</v>
      </c>
      <c r="Q15" s="60">
        <v>69503</v>
      </c>
      <c r="R15" s="60">
        <v>630408</v>
      </c>
      <c r="S15" s="60">
        <v>8506</v>
      </c>
      <c r="T15" s="60">
        <v>288924</v>
      </c>
      <c r="U15" s="60">
        <v>205270</v>
      </c>
      <c r="V15" s="60">
        <v>502700</v>
      </c>
      <c r="W15" s="60">
        <v>3065864</v>
      </c>
      <c r="X15" s="60">
        <v>4624845</v>
      </c>
      <c r="Y15" s="60">
        <v>-1558981</v>
      </c>
      <c r="Z15" s="140">
        <v>-33.71</v>
      </c>
      <c r="AA15" s="155">
        <v>4624845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39058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6800000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6800000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6493754</v>
      </c>
      <c r="F36" s="60">
        <f t="shared" si="4"/>
        <v>16426380</v>
      </c>
      <c r="G36" s="60">
        <f t="shared" si="4"/>
        <v>889938</v>
      </c>
      <c r="H36" s="60">
        <f t="shared" si="4"/>
        <v>0</v>
      </c>
      <c r="I36" s="60">
        <f t="shared" si="4"/>
        <v>1576642</v>
      </c>
      <c r="J36" s="60">
        <f t="shared" si="4"/>
        <v>2466580</v>
      </c>
      <c r="K36" s="60">
        <f t="shared" si="4"/>
        <v>2234954</v>
      </c>
      <c r="L36" s="60">
        <f t="shared" si="4"/>
        <v>1800255</v>
      </c>
      <c r="M36" s="60">
        <f t="shared" si="4"/>
        <v>910804</v>
      </c>
      <c r="N36" s="60">
        <f t="shared" si="4"/>
        <v>4946013</v>
      </c>
      <c r="O36" s="60">
        <f t="shared" si="4"/>
        <v>216000</v>
      </c>
      <c r="P36" s="60">
        <f t="shared" si="4"/>
        <v>0</v>
      </c>
      <c r="Q36" s="60">
        <f t="shared" si="4"/>
        <v>1040085</v>
      </c>
      <c r="R36" s="60">
        <f t="shared" si="4"/>
        <v>1256085</v>
      </c>
      <c r="S36" s="60">
        <f t="shared" si="4"/>
        <v>590469</v>
      </c>
      <c r="T36" s="60">
        <f t="shared" si="4"/>
        <v>3517711</v>
      </c>
      <c r="U36" s="60">
        <f t="shared" si="4"/>
        <v>2022217</v>
      </c>
      <c r="V36" s="60">
        <f t="shared" si="4"/>
        <v>6130397</v>
      </c>
      <c r="W36" s="60">
        <f t="shared" si="4"/>
        <v>14799075</v>
      </c>
      <c r="X36" s="60">
        <f t="shared" si="4"/>
        <v>16426380</v>
      </c>
      <c r="Y36" s="60">
        <f t="shared" si="4"/>
        <v>-1627305</v>
      </c>
      <c r="Z36" s="140">
        <f aca="true" t="shared" si="5" ref="Z36:Z49">+IF(X36&lt;&gt;0,+(Y36/X36)*100,0)</f>
        <v>-9.906656244406863</v>
      </c>
      <c r="AA36" s="155">
        <f>AA6+AA21</f>
        <v>16426380</v>
      </c>
    </row>
    <row r="37" spans="1:27" ht="13.5">
      <c r="A37" s="291" t="s">
        <v>205</v>
      </c>
      <c r="B37" s="142"/>
      <c r="C37" s="62">
        <f t="shared" si="4"/>
        <v>7735751</v>
      </c>
      <c r="D37" s="156">
        <f t="shared" si="4"/>
        <v>0</v>
      </c>
      <c r="E37" s="60">
        <f t="shared" si="4"/>
        <v>59437655</v>
      </c>
      <c r="F37" s="60">
        <f t="shared" si="4"/>
        <v>6000000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2000000</v>
      </c>
      <c r="L37" s="60">
        <f t="shared" si="4"/>
        <v>0</v>
      </c>
      <c r="M37" s="60">
        <f t="shared" si="4"/>
        <v>0</v>
      </c>
      <c r="N37" s="60">
        <f t="shared" si="4"/>
        <v>2000000</v>
      </c>
      <c r="O37" s="60">
        <f t="shared" si="4"/>
        <v>4547724</v>
      </c>
      <c r="P37" s="60">
        <f t="shared" si="4"/>
        <v>0</v>
      </c>
      <c r="Q37" s="60">
        <f t="shared" si="4"/>
        <v>0</v>
      </c>
      <c r="R37" s="60">
        <f t="shared" si="4"/>
        <v>4547724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6547724</v>
      </c>
      <c r="X37" s="60">
        <f t="shared" si="4"/>
        <v>6000000</v>
      </c>
      <c r="Y37" s="60">
        <f t="shared" si="4"/>
        <v>547724</v>
      </c>
      <c r="Z37" s="140">
        <f t="shared" si="5"/>
        <v>9.128733333333333</v>
      </c>
      <c r="AA37" s="155">
        <f>AA7+AA22</f>
        <v>6000000</v>
      </c>
    </row>
    <row r="38" spans="1:27" ht="13.5">
      <c r="A38" s="291" t="s">
        <v>206</v>
      </c>
      <c r="B38" s="142"/>
      <c r="C38" s="62">
        <f t="shared" si="4"/>
        <v>51522737</v>
      </c>
      <c r="D38" s="156">
        <f t="shared" si="4"/>
        <v>0</v>
      </c>
      <c r="E38" s="60">
        <f t="shared" si="4"/>
        <v>44736350</v>
      </c>
      <c r="F38" s="60">
        <f t="shared" si="4"/>
        <v>58512122</v>
      </c>
      <c r="G38" s="60">
        <f t="shared" si="4"/>
        <v>1482044</v>
      </c>
      <c r="H38" s="60">
        <f t="shared" si="4"/>
        <v>4331144</v>
      </c>
      <c r="I38" s="60">
        <f t="shared" si="4"/>
        <v>1396030</v>
      </c>
      <c r="J38" s="60">
        <f t="shared" si="4"/>
        <v>7209218</v>
      </c>
      <c r="K38" s="60">
        <f t="shared" si="4"/>
        <v>10815736</v>
      </c>
      <c r="L38" s="60">
        <f t="shared" si="4"/>
        <v>4786417</v>
      </c>
      <c r="M38" s="60">
        <f t="shared" si="4"/>
        <v>576395</v>
      </c>
      <c r="N38" s="60">
        <f t="shared" si="4"/>
        <v>16178548</v>
      </c>
      <c r="O38" s="60">
        <f t="shared" si="4"/>
        <v>0</v>
      </c>
      <c r="P38" s="60">
        <f t="shared" si="4"/>
        <v>3536714</v>
      </c>
      <c r="Q38" s="60">
        <f t="shared" si="4"/>
        <v>3092333</v>
      </c>
      <c r="R38" s="60">
        <f t="shared" si="4"/>
        <v>6629047</v>
      </c>
      <c r="S38" s="60">
        <f t="shared" si="4"/>
        <v>3505169</v>
      </c>
      <c r="T38" s="60">
        <f t="shared" si="4"/>
        <v>4596913</v>
      </c>
      <c r="U38" s="60">
        <f t="shared" si="4"/>
        <v>6883065</v>
      </c>
      <c r="V38" s="60">
        <f t="shared" si="4"/>
        <v>14985147</v>
      </c>
      <c r="W38" s="60">
        <f t="shared" si="4"/>
        <v>45001960</v>
      </c>
      <c r="X38" s="60">
        <f t="shared" si="4"/>
        <v>58512122</v>
      </c>
      <c r="Y38" s="60">
        <f t="shared" si="4"/>
        <v>-13510162</v>
      </c>
      <c r="Z38" s="140">
        <f t="shared" si="5"/>
        <v>-23.08950955496025</v>
      </c>
      <c r="AA38" s="155">
        <f>AA8+AA23</f>
        <v>58512122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1000000</v>
      </c>
      <c r="F39" s="60">
        <f t="shared" si="4"/>
        <v>5482840</v>
      </c>
      <c r="G39" s="60">
        <f t="shared" si="4"/>
        <v>0</v>
      </c>
      <c r="H39" s="60">
        <f t="shared" si="4"/>
        <v>0</v>
      </c>
      <c r="I39" s="60">
        <f t="shared" si="4"/>
        <v>482840</v>
      </c>
      <c r="J39" s="60">
        <f t="shared" si="4"/>
        <v>482840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430318</v>
      </c>
      <c r="Q39" s="60">
        <f t="shared" si="4"/>
        <v>142948</v>
      </c>
      <c r="R39" s="60">
        <f t="shared" si="4"/>
        <v>573266</v>
      </c>
      <c r="S39" s="60">
        <f t="shared" si="4"/>
        <v>56001</v>
      </c>
      <c r="T39" s="60">
        <f t="shared" si="4"/>
        <v>3340259</v>
      </c>
      <c r="U39" s="60">
        <f t="shared" si="4"/>
        <v>355698</v>
      </c>
      <c r="V39" s="60">
        <f t="shared" si="4"/>
        <v>3751958</v>
      </c>
      <c r="W39" s="60">
        <f t="shared" si="4"/>
        <v>4808064</v>
      </c>
      <c r="X39" s="60">
        <f t="shared" si="4"/>
        <v>5482840</v>
      </c>
      <c r="Y39" s="60">
        <f t="shared" si="4"/>
        <v>-674776</v>
      </c>
      <c r="Z39" s="140">
        <f t="shared" si="5"/>
        <v>-12.3070525494087</v>
      </c>
      <c r="AA39" s="155">
        <f>AA9+AA24</f>
        <v>5482840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14210000</v>
      </c>
      <c r="F40" s="60">
        <f t="shared" si="4"/>
        <v>13900000</v>
      </c>
      <c r="G40" s="60">
        <f t="shared" si="4"/>
        <v>196427</v>
      </c>
      <c r="H40" s="60">
        <f t="shared" si="4"/>
        <v>0</v>
      </c>
      <c r="I40" s="60">
        <f t="shared" si="4"/>
        <v>459310</v>
      </c>
      <c r="J40" s="60">
        <f t="shared" si="4"/>
        <v>655737</v>
      </c>
      <c r="K40" s="60">
        <f t="shared" si="4"/>
        <v>27500</v>
      </c>
      <c r="L40" s="60">
        <f t="shared" si="4"/>
        <v>460141</v>
      </c>
      <c r="M40" s="60">
        <f t="shared" si="4"/>
        <v>0</v>
      </c>
      <c r="N40" s="60">
        <f t="shared" si="4"/>
        <v>487641</v>
      </c>
      <c r="O40" s="60">
        <f t="shared" si="4"/>
        <v>0</v>
      </c>
      <c r="P40" s="60">
        <f t="shared" si="4"/>
        <v>0</v>
      </c>
      <c r="Q40" s="60">
        <f t="shared" si="4"/>
        <v>455016</v>
      </c>
      <c r="R40" s="60">
        <f t="shared" si="4"/>
        <v>455016</v>
      </c>
      <c r="S40" s="60">
        <f t="shared" si="4"/>
        <v>104196</v>
      </c>
      <c r="T40" s="60">
        <f t="shared" si="4"/>
        <v>1899077</v>
      </c>
      <c r="U40" s="60">
        <f t="shared" si="4"/>
        <v>904210</v>
      </c>
      <c r="V40" s="60">
        <f t="shared" si="4"/>
        <v>2907483</v>
      </c>
      <c r="W40" s="60">
        <f t="shared" si="4"/>
        <v>4505877</v>
      </c>
      <c r="X40" s="60">
        <f t="shared" si="4"/>
        <v>13900000</v>
      </c>
      <c r="Y40" s="60">
        <f t="shared" si="4"/>
        <v>-9394123</v>
      </c>
      <c r="Z40" s="140">
        <f t="shared" si="5"/>
        <v>-67.58361870503597</v>
      </c>
      <c r="AA40" s="155">
        <f>AA10+AA25</f>
        <v>13900000</v>
      </c>
    </row>
    <row r="41" spans="1:27" ht="13.5">
      <c r="A41" s="292" t="s">
        <v>209</v>
      </c>
      <c r="B41" s="142"/>
      <c r="C41" s="293">
        <f aca="true" t="shared" si="6" ref="C41:Y41">SUM(C36:C40)</f>
        <v>59258488</v>
      </c>
      <c r="D41" s="294">
        <f t="shared" si="6"/>
        <v>0</v>
      </c>
      <c r="E41" s="295">
        <f t="shared" si="6"/>
        <v>125877759</v>
      </c>
      <c r="F41" s="295">
        <f t="shared" si="6"/>
        <v>100321342</v>
      </c>
      <c r="G41" s="295">
        <f t="shared" si="6"/>
        <v>2568409</v>
      </c>
      <c r="H41" s="295">
        <f t="shared" si="6"/>
        <v>4331144</v>
      </c>
      <c r="I41" s="295">
        <f t="shared" si="6"/>
        <v>3914822</v>
      </c>
      <c r="J41" s="295">
        <f t="shared" si="6"/>
        <v>10814375</v>
      </c>
      <c r="K41" s="295">
        <f t="shared" si="6"/>
        <v>15078190</v>
      </c>
      <c r="L41" s="295">
        <f t="shared" si="6"/>
        <v>7046813</v>
      </c>
      <c r="M41" s="295">
        <f t="shared" si="6"/>
        <v>1487199</v>
      </c>
      <c r="N41" s="295">
        <f t="shared" si="6"/>
        <v>23612202</v>
      </c>
      <c r="O41" s="295">
        <f t="shared" si="6"/>
        <v>4763724</v>
      </c>
      <c r="P41" s="295">
        <f t="shared" si="6"/>
        <v>3967032</v>
      </c>
      <c r="Q41" s="295">
        <f t="shared" si="6"/>
        <v>4730382</v>
      </c>
      <c r="R41" s="295">
        <f t="shared" si="6"/>
        <v>13461138</v>
      </c>
      <c r="S41" s="295">
        <f t="shared" si="6"/>
        <v>4255835</v>
      </c>
      <c r="T41" s="295">
        <f t="shared" si="6"/>
        <v>13353960</v>
      </c>
      <c r="U41" s="295">
        <f t="shared" si="6"/>
        <v>10165190</v>
      </c>
      <c r="V41" s="295">
        <f t="shared" si="6"/>
        <v>27774985</v>
      </c>
      <c r="W41" s="295">
        <f t="shared" si="6"/>
        <v>75662700</v>
      </c>
      <c r="X41" s="295">
        <f t="shared" si="6"/>
        <v>100321342</v>
      </c>
      <c r="Y41" s="295">
        <f t="shared" si="6"/>
        <v>-24658642</v>
      </c>
      <c r="Z41" s="296">
        <f t="shared" si="5"/>
        <v>-24.579657237838784</v>
      </c>
      <c r="AA41" s="297">
        <f>SUM(AA36:AA40)</f>
        <v>100321342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3446241</v>
      </c>
      <c r="F42" s="54">
        <f t="shared" si="7"/>
        <v>3446241</v>
      </c>
      <c r="G42" s="54">
        <f t="shared" si="7"/>
        <v>0</v>
      </c>
      <c r="H42" s="54">
        <f t="shared" si="7"/>
        <v>260456</v>
      </c>
      <c r="I42" s="54">
        <f t="shared" si="7"/>
        <v>0</v>
      </c>
      <c r="J42" s="54">
        <f t="shared" si="7"/>
        <v>260456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494235</v>
      </c>
      <c r="Q42" s="54">
        <f t="shared" si="7"/>
        <v>696260</v>
      </c>
      <c r="R42" s="54">
        <f t="shared" si="7"/>
        <v>1190495</v>
      </c>
      <c r="S42" s="54">
        <f t="shared" si="7"/>
        <v>593401</v>
      </c>
      <c r="T42" s="54">
        <f t="shared" si="7"/>
        <v>254322</v>
      </c>
      <c r="U42" s="54">
        <f t="shared" si="7"/>
        <v>601954</v>
      </c>
      <c r="V42" s="54">
        <f t="shared" si="7"/>
        <v>1449677</v>
      </c>
      <c r="W42" s="54">
        <f t="shared" si="7"/>
        <v>2900628</v>
      </c>
      <c r="X42" s="54">
        <f t="shared" si="7"/>
        <v>3446241</v>
      </c>
      <c r="Y42" s="54">
        <f t="shared" si="7"/>
        <v>-545613</v>
      </c>
      <c r="Z42" s="184">
        <f t="shared" si="5"/>
        <v>-15.832119692151537</v>
      </c>
      <c r="AA42" s="130">
        <f aca="true" t="shared" si="8" ref="AA42:AA48">AA12+AA27</f>
        <v>3446241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6128043</v>
      </c>
      <c r="D45" s="129">
        <f t="shared" si="7"/>
        <v>0</v>
      </c>
      <c r="E45" s="54">
        <f t="shared" si="7"/>
        <v>13478687</v>
      </c>
      <c r="F45" s="54">
        <f t="shared" si="7"/>
        <v>4624845</v>
      </c>
      <c r="G45" s="54">
        <f t="shared" si="7"/>
        <v>68895</v>
      </c>
      <c r="H45" s="54">
        <f t="shared" si="7"/>
        <v>414457</v>
      </c>
      <c r="I45" s="54">
        <f t="shared" si="7"/>
        <v>10286</v>
      </c>
      <c r="J45" s="54">
        <f t="shared" si="7"/>
        <v>493638</v>
      </c>
      <c r="K45" s="54">
        <f t="shared" si="7"/>
        <v>466525</v>
      </c>
      <c r="L45" s="54">
        <f t="shared" si="7"/>
        <v>153524</v>
      </c>
      <c r="M45" s="54">
        <f t="shared" si="7"/>
        <v>819069</v>
      </c>
      <c r="N45" s="54">
        <f t="shared" si="7"/>
        <v>1439118</v>
      </c>
      <c r="O45" s="54">
        <f t="shared" si="7"/>
        <v>363641</v>
      </c>
      <c r="P45" s="54">
        <f t="shared" si="7"/>
        <v>197264</v>
      </c>
      <c r="Q45" s="54">
        <f t="shared" si="7"/>
        <v>69503</v>
      </c>
      <c r="R45" s="54">
        <f t="shared" si="7"/>
        <v>630408</v>
      </c>
      <c r="S45" s="54">
        <f t="shared" si="7"/>
        <v>8506</v>
      </c>
      <c r="T45" s="54">
        <f t="shared" si="7"/>
        <v>288924</v>
      </c>
      <c r="U45" s="54">
        <f t="shared" si="7"/>
        <v>205270</v>
      </c>
      <c r="V45" s="54">
        <f t="shared" si="7"/>
        <v>502700</v>
      </c>
      <c r="W45" s="54">
        <f t="shared" si="7"/>
        <v>3065864</v>
      </c>
      <c r="X45" s="54">
        <f t="shared" si="7"/>
        <v>4624845</v>
      </c>
      <c r="Y45" s="54">
        <f t="shared" si="7"/>
        <v>-1558981</v>
      </c>
      <c r="Z45" s="184">
        <f t="shared" si="5"/>
        <v>-33.70882699852643</v>
      </c>
      <c r="AA45" s="130">
        <f t="shared" si="8"/>
        <v>4624845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39058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65425589</v>
      </c>
      <c r="D49" s="218">
        <f t="shared" si="9"/>
        <v>0</v>
      </c>
      <c r="E49" s="220">
        <f t="shared" si="9"/>
        <v>142802687</v>
      </c>
      <c r="F49" s="220">
        <f t="shared" si="9"/>
        <v>108392428</v>
      </c>
      <c r="G49" s="220">
        <f t="shared" si="9"/>
        <v>2637304</v>
      </c>
      <c r="H49" s="220">
        <f t="shared" si="9"/>
        <v>5006057</v>
      </c>
      <c r="I49" s="220">
        <f t="shared" si="9"/>
        <v>3925108</v>
      </c>
      <c r="J49" s="220">
        <f t="shared" si="9"/>
        <v>11568469</v>
      </c>
      <c r="K49" s="220">
        <f t="shared" si="9"/>
        <v>15544715</v>
      </c>
      <c r="L49" s="220">
        <f t="shared" si="9"/>
        <v>7200337</v>
      </c>
      <c r="M49" s="220">
        <f t="shared" si="9"/>
        <v>2306268</v>
      </c>
      <c r="N49" s="220">
        <f t="shared" si="9"/>
        <v>25051320</v>
      </c>
      <c r="O49" s="220">
        <f t="shared" si="9"/>
        <v>5127365</v>
      </c>
      <c r="P49" s="220">
        <f t="shared" si="9"/>
        <v>4658531</v>
      </c>
      <c r="Q49" s="220">
        <f t="shared" si="9"/>
        <v>5496145</v>
      </c>
      <c r="R49" s="220">
        <f t="shared" si="9"/>
        <v>15282041</v>
      </c>
      <c r="S49" s="220">
        <f t="shared" si="9"/>
        <v>4857742</v>
      </c>
      <c r="T49" s="220">
        <f t="shared" si="9"/>
        <v>13897206</v>
      </c>
      <c r="U49" s="220">
        <f t="shared" si="9"/>
        <v>10972414</v>
      </c>
      <c r="V49" s="220">
        <f t="shared" si="9"/>
        <v>29727362</v>
      </c>
      <c r="W49" s="220">
        <f t="shared" si="9"/>
        <v>81629192</v>
      </c>
      <c r="X49" s="220">
        <f t="shared" si="9"/>
        <v>108392428</v>
      </c>
      <c r="Y49" s="220">
        <f t="shared" si="9"/>
        <v>-26763236</v>
      </c>
      <c r="Z49" s="221">
        <f t="shared" si="5"/>
        <v>-24.691056832862902</v>
      </c>
      <c r="AA49" s="222">
        <f>SUM(AA41:AA48)</f>
        <v>108392428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26683545</v>
      </c>
      <c r="F51" s="54">
        <f t="shared" si="10"/>
        <v>32772891</v>
      </c>
      <c r="G51" s="54">
        <f t="shared" si="10"/>
        <v>0</v>
      </c>
      <c r="H51" s="54">
        <f t="shared" si="10"/>
        <v>1794327</v>
      </c>
      <c r="I51" s="54">
        <f t="shared" si="10"/>
        <v>1423896</v>
      </c>
      <c r="J51" s="54">
        <f t="shared" si="10"/>
        <v>3218223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3218223</v>
      </c>
      <c r="X51" s="54">
        <f t="shared" si="10"/>
        <v>32772891</v>
      </c>
      <c r="Y51" s="54">
        <f t="shared" si="10"/>
        <v>-29554668</v>
      </c>
      <c r="Z51" s="184">
        <f>+IF(X51&lt;&gt;0,+(Y51/X51)*100,0)</f>
        <v>-90.1802285309526</v>
      </c>
      <c r="AA51" s="130">
        <f>SUM(AA57:AA61)</f>
        <v>32772891</v>
      </c>
    </row>
    <row r="52" spans="1:27" ht="13.5">
      <c r="A52" s="310" t="s">
        <v>204</v>
      </c>
      <c r="B52" s="142"/>
      <c r="C52" s="62"/>
      <c r="D52" s="156"/>
      <c r="E52" s="60">
        <v>3260000</v>
      </c>
      <c r="F52" s="60">
        <v>3171600</v>
      </c>
      <c r="G52" s="60"/>
      <c r="H52" s="60">
        <v>55804</v>
      </c>
      <c r="I52" s="60">
        <v>36404</v>
      </c>
      <c r="J52" s="60">
        <v>92208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92208</v>
      </c>
      <c r="X52" s="60">
        <v>3171600</v>
      </c>
      <c r="Y52" s="60">
        <v>-3079392</v>
      </c>
      <c r="Z52" s="140">
        <v>-97.09</v>
      </c>
      <c r="AA52" s="155">
        <v>3171600</v>
      </c>
    </row>
    <row r="53" spans="1:27" ht="13.5">
      <c r="A53" s="310" t="s">
        <v>205</v>
      </c>
      <c r="B53" s="142"/>
      <c r="C53" s="62"/>
      <c r="D53" s="156"/>
      <c r="E53" s="60">
        <v>500000</v>
      </c>
      <c r="F53" s="60">
        <v>613000</v>
      </c>
      <c r="G53" s="60"/>
      <c r="H53" s="60">
        <v>228267</v>
      </c>
      <c r="I53" s="60">
        <v>27421</v>
      </c>
      <c r="J53" s="60">
        <v>255688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255688</v>
      </c>
      <c r="X53" s="60">
        <v>613000</v>
      </c>
      <c r="Y53" s="60">
        <v>-357312</v>
      </c>
      <c r="Z53" s="140">
        <v>-58.29</v>
      </c>
      <c r="AA53" s="155">
        <v>613000</v>
      </c>
    </row>
    <row r="54" spans="1:27" ht="13.5">
      <c r="A54" s="310" t="s">
        <v>206</v>
      </c>
      <c r="B54" s="142"/>
      <c r="C54" s="62"/>
      <c r="D54" s="156"/>
      <c r="E54" s="60">
        <v>4700000</v>
      </c>
      <c r="F54" s="60">
        <v>11874000</v>
      </c>
      <c r="G54" s="60"/>
      <c r="H54" s="60">
        <v>321205</v>
      </c>
      <c r="I54" s="60">
        <v>209860</v>
      </c>
      <c r="J54" s="60">
        <v>531065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531065</v>
      </c>
      <c r="X54" s="60">
        <v>11874000</v>
      </c>
      <c r="Y54" s="60">
        <v>-11342935</v>
      </c>
      <c r="Z54" s="140">
        <v>-95.53</v>
      </c>
      <c r="AA54" s="155">
        <v>11874000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8460000</v>
      </c>
      <c r="F57" s="295">
        <f t="shared" si="11"/>
        <v>15658600</v>
      </c>
      <c r="G57" s="295">
        <f t="shared" si="11"/>
        <v>0</v>
      </c>
      <c r="H57" s="295">
        <f t="shared" si="11"/>
        <v>605276</v>
      </c>
      <c r="I57" s="295">
        <f t="shared" si="11"/>
        <v>273685</v>
      </c>
      <c r="J57" s="295">
        <f t="shared" si="11"/>
        <v>878961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878961</v>
      </c>
      <c r="X57" s="295">
        <f t="shared" si="11"/>
        <v>15658600</v>
      </c>
      <c r="Y57" s="295">
        <f t="shared" si="11"/>
        <v>-14779639</v>
      </c>
      <c r="Z57" s="296">
        <f>+IF(X57&lt;&gt;0,+(Y57/X57)*100,0)</f>
        <v>-94.38672039645945</v>
      </c>
      <c r="AA57" s="297">
        <f>SUM(AA52:AA56)</f>
        <v>15658600</v>
      </c>
    </row>
    <row r="58" spans="1:27" ht="13.5">
      <c r="A58" s="311" t="s">
        <v>210</v>
      </c>
      <c r="B58" s="136"/>
      <c r="C58" s="62"/>
      <c r="D58" s="156"/>
      <c r="E58" s="60">
        <v>270000</v>
      </c>
      <c r="F58" s="60">
        <v>305000</v>
      </c>
      <c r="G58" s="60"/>
      <c r="H58" s="60">
        <v>3623</v>
      </c>
      <c r="I58" s="60">
        <v>20075</v>
      </c>
      <c r="J58" s="60">
        <v>23698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23698</v>
      </c>
      <c r="X58" s="60">
        <v>305000</v>
      </c>
      <c r="Y58" s="60">
        <v>-281302</v>
      </c>
      <c r="Z58" s="140">
        <v>-92.23</v>
      </c>
      <c r="AA58" s="155">
        <v>305000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17953545</v>
      </c>
      <c r="F61" s="60">
        <v>16809291</v>
      </c>
      <c r="G61" s="60"/>
      <c r="H61" s="60">
        <v>1185428</v>
      </c>
      <c r="I61" s="60">
        <v>1130136</v>
      </c>
      <c r="J61" s="60">
        <v>2315564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2315564</v>
      </c>
      <c r="X61" s="60">
        <v>16809291</v>
      </c>
      <c r="Y61" s="60">
        <v>-14493727</v>
      </c>
      <c r="Z61" s="140">
        <v>-86.22</v>
      </c>
      <c r="AA61" s="155">
        <v>16809291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2801354</v>
      </c>
      <c r="F65" s="60"/>
      <c r="G65" s="60">
        <v>545835</v>
      </c>
      <c r="H65" s="60"/>
      <c r="I65" s="60">
        <v>220000</v>
      </c>
      <c r="J65" s="60">
        <v>765835</v>
      </c>
      <c r="K65" s="60">
        <v>264512</v>
      </c>
      <c r="L65" s="60">
        <v>214812</v>
      </c>
      <c r="M65" s="60">
        <v>195628</v>
      </c>
      <c r="N65" s="60">
        <v>674952</v>
      </c>
      <c r="O65" s="60">
        <v>20300</v>
      </c>
      <c r="P65" s="60">
        <v>661280</v>
      </c>
      <c r="Q65" s="60">
        <v>1048666</v>
      </c>
      <c r="R65" s="60">
        <v>1730246</v>
      </c>
      <c r="S65" s="60">
        <v>354666</v>
      </c>
      <c r="T65" s="60">
        <v>557714</v>
      </c>
      <c r="U65" s="60">
        <v>1115428</v>
      </c>
      <c r="V65" s="60">
        <v>2027808</v>
      </c>
      <c r="W65" s="60">
        <v>5198841</v>
      </c>
      <c r="X65" s="60"/>
      <c r="Y65" s="60">
        <v>5198841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724900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5500000</v>
      </c>
      <c r="F67" s="60">
        <v>7608720</v>
      </c>
      <c r="G67" s="60">
        <v>250800</v>
      </c>
      <c r="H67" s="60">
        <v>250800</v>
      </c>
      <c r="I67" s="60">
        <v>250800</v>
      </c>
      <c r="J67" s="60">
        <v>752400</v>
      </c>
      <c r="K67" s="60">
        <v>440000</v>
      </c>
      <c r="L67" s="60">
        <v>220000</v>
      </c>
      <c r="M67" s="60">
        <v>220000</v>
      </c>
      <c r="N67" s="60">
        <v>880000</v>
      </c>
      <c r="O67" s="60">
        <v>348864</v>
      </c>
      <c r="P67" s="60">
        <v>590864</v>
      </c>
      <c r="Q67" s="60">
        <v>262075</v>
      </c>
      <c r="R67" s="60">
        <v>1201803</v>
      </c>
      <c r="S67" s="60">
        <v>262075</v>
      </c>
      <c r="T67" s="60">
        <v>262075</v>
      </c>
      <c r="U67" s="60">
        <v>262075</v>
      </c>
      <c r="V67" s="60">
        <v>786225</v>
      </c>
      <c r="W67" s="60">
        <v>3620428</v>
      </c>
      <c r="X67" s="60">
        <v>7608720</v>
      </c>
      <c r="Y67" s="60">
        <v>-3988292</v>
      </c>
      <c r="Z67" s="140">
        <v>-52.42</v>
      </c>
      <c r="AA67" s="155"/>
    </row>
    <row r="68" spans="1:27" ht="13.5">
      <c r="A68" s="311" t="s">
        <v>43</v>
      </c>
      <c r="B68" s="316"/>
      <c r="C68" s="62"/>
      <c r="D68" s="156"/>
      <c r="E68" s="60">
        <v>17657291</v>
      </c>
      <c r="F68" s="60">
        <v>25164171</v>
      </c>
      <c r="G68" s="60">
        <v>1320243</v>
      </c>
      <c r="H68" s="60">
        <v>1543527</v>
      </c>
      <c r="I68" s="60">
        <v>953097</v>
      </c>
      <c r="J68" s="60">
        <v>3816867</v>
      </c>
      <c r="K68" s="60">
        <v>1940612</v>
      </c>
      <c r="L68" s="60">
        <v>869614</v>
      </c>
      <c r="M68" s="60">
        <v>1291974</v>
      </c>
      <c r="N68" s="60">
        <v>4102200</v>
      </c>
      <c r="O68" s="60">
        <v>3189637</v>
      </c>
      <c r="P68" s="60">
        <v>1535333</v>
      </c>
      <c r="Q68" s="60">
        <v>1739521</v>
      </c>
      <c r="R68" s="60">
        <v>6464491</v>
      </c>
      <c r="S68" s="60">
        <v>957682</v>
      </c>
      <c r="T68" s="60">
        <v>1524346</v>
      </c>
      <c r="U68" s="60">
        <v>987137</v>
      </c>
      <c r="V68" s="60">
        <v>3469165</v>
      </c>
      <c r="W68" s="60">
        <v>17852723</v>
      </c>
      <c r="X68" s="60">
        <v>25164171</v>
      </c>
      <c r="Y68" s="60">
        <v>-7311448</v>
      </c>
      <c r="Z68" s="140">
        <v>-29.05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26683545</v>
      </c>
      <c r="F69" s="220">
        <f t="shared" si="12"/>
        <v>32772891</v>
      </c>
      <c r="G69" s="220">
        <f t="shared" si="12"/>
        <v>2116878</v>
      </c>
      <c r="H69" s="220">
        <f t="shared" si="12"/>
        <v>1794327</v>
      </c>
      <c r="I69" s="220">
        <f t="shared" si="12"/>
        <v>1423897</v>
      </c>
      <c r="J69" s="220">
        <f t="shared" si="12"/>
        <v>5335102</v>
      </c>
      <c r="K69" s="220">
        <f t="shared" si="12"/>
        <v>2645124</v>
      </c>
      <c r="L69" s="220">
        <f t="shared" si="12"/>
        <v>1304426</v>
      </c>
      <c r="M69" s="220">
        <f t="shared" si="12"/>
        <v>1707602</v>
      </c>
      <c r="N69" s="220">
        <f t="shared" si="12"/>
        <v>5657152</v>
      </c>
      <c r="O69" s="220">
        <f t="shared" si="12"/>
        <v>3558801</v>
      </c>
      <c r="P69" s="220">
        <f t="shared" si="12"/>
        <v>2787477</v>
      </c>
      <c r="Q69" s="220">
        <f t="shared" si="12"/>
        <v>3050262</v>
      </c>
      <c r="R69" s="220">
        <f t="shared" si="12"/>
        <v>9396540</v>
      </c>
      <c r="S69" s="220">
        <f t="shared" si="12"/>
        <v>1574423</v>
      </c>
      <c r="T69" s="220">
        <f t="shared" si="12"/>
        <v>2344135</v>
      </c>
      <c r="U69" s="220">
        <f t="shared" si="12"/>
        <v>2364640</v>
      </c>
      <c r="V69" s="220">
        <f t="shared" si="12"/>
        <v>6283198</v>
      </c>
      <c r="W69" s="220">
        <f t="shared" si="12"/>
        <v>26671992</v>
      </c>
      <c r="X69" s="220">
        <f t="shared" si="12"/>
        <v>32772891</v>
      </c>
      <c r="Y69" s="220">
        <f t="shared" si="12"/>
        <v>-6100899</v>
      </c>
      <c r="Z69" s="221">
        <f>+IF(X69&lt;&gt;0,+(Y69/X69)*100,0)</f>
        <v>-18.61568758154415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59258488</v>
      </c>
      <c r="D5" s="357">
        <f t="shared" si="0"/>
        <v>0</v>
      </c>
      <c r="E5" s="356">
        <f t="shared" si="0"/>
        <v>125877759</v>
      </c>
      <c r="F5" s="358">
        <f t="shared" si="0"/>
        <v>100321342</v>
      </c>
      <c r="G5" s="358">
        <f t="shared" si="0"/>
        <v>2568409</v>
      </c>
      <c r="H5" s="356">
        <f t="shared" si="0"/>
        <v>4331144</v>
      </c>
      <c r="I5" s="356">
        <f t="shared" si="0"/>
        <v>3914822</v>
      </c>
      <c r="J5" s="358">
        <f t="shared" si="0"/>
        <v>10814375</v>
      </c>
      <c r="K5" s="358">
        <f t="shared" si="0"/>
        <v>15078190</v>
      </c>
      <c r="L5" s="356">
        <f t="shared" si="0"/>
        <v>7046813</v>
      </c>
      <c r="M5" s="356">
        <f t="shared" si="0"/>
        <v>1487199</v>
      </c>
      <c r="N5" s="358">
        <f t="shared" si="0"/>
        <v>23612202</v>
      </c>
      <c r="O5" s="358">
        <f t="shared" si="0"/>
        <v>4763724</v>
      </c>
      <c r="P5" s="356">
        <f t="shared" si="0"/>
        <v>3967032</v>
      </c>
      <c r="Q5" s="356">
        <f t="shared" si="0"/>
        <v>4730382</v>
      </c>
      <c r="R5" s="358">
        <f t="shared" si="0"/>
        <v>13461138</v>
      </c>
      <c r="S5" s="358">
        <f t="shared" si="0"/>
        <v>4255835</v>
      </c>
      <c r="T5" s="356">
        <f t="shared" si="0"/>
        <v>13353960</v>
      </c>
      <c r="U5" s="356">
        <f t="shared" si="0"/>
        <v>10165190</v>
      </c>
      <c r="V5" s="358">
        <f t="shared" si="0"/>
        <v>27774985</v>
      </c>
      <c r="W5" s="358">
        <f t="shared" si="0"/>
        <v>75662700</v>
      </c>
      <c r="X5" s="356">
        <f t="shared" si="0"/>
        <v>100321342</v>
      </c>
      <c r="Y5" s="358">
        <f t="shared" si="0"/>
        <v>-24658642</v>
      </c>
      <c r="Z5" s="359">
        <f>+IF(X5&lt;&gt;0,+(Y5/X5)*100,0)</f>
        <v>-24.579657237838784</v>
      </c>
      <c r="AA5" s="360">
        <f>+AA6+AA8+AA11+AA13+AA15</f>
        <v>100321342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6493754</v>
      </c>
      <c r="F6" s="59">
        <f t="shared" si="1"/>
        <v>16426380</v>
      </c>
      <c r="G6" s="59">
        <f t="shared" si="1"/>
        <v>889938</v>
      </c>
      <c r="H6" s="60">
        <f t="shared" si="1"/>
        <v>0</v>
      </c>
      <c r="I6" s="60">
        <f t="shared" si="1"/>
        <v>1576642</v>
      </c>
      <c r="J6" s="59">
        <f t="shared" si="1"/>
        <v>2466580</v>
      </c>
      <c r="K6" s="59">
        <f t="shared" si="1"/>
        <v>2234954</v>
      </c>
      <c r="L6" s="60">
        <f t="shared" si="1"/>
        <v>1800255</v>
      </c>
      <c r="M6" s="60">
        <f t="shared" si="1"/>
        <v>910804</v>
      </c>
      <c r="N6" s="59">
        <f t="shared" si="1"/>
        <v>4946013</v>
      </c>
      <c r="O6" s="59">
        <f t="shared" si="1"/>
        <v>216000</v>
      </c>
      <c r="P6" s="60">
        <f t="shared" si="1"/>
        <v>0</v>
      </c>
      <c r="Q6" s="60">
        <f t="shared" si="1"/>
        <v>1040085</v>
      </c>
      <c r="R6" s="59">
        <f t="shared" si="1"/>
        <v>1256085</v>
      </c>
      <c r="S6" s="59">
        <f t="shared" si="1"/>
        <v>590469</v>
      </c>
      <c r="T6" s="60">
        <f t="shared" si="1"/>
        <v>3517711</v>
      </c>
      <c r="U6" s="60">
        <f t="shared" si="1"/>
        <v>2022217</v>
      </c>
      <c r="V6" s="59">
        <f t="shared" si="1"/>
        <v>6130397</v>
      </c>
      <c r="W6" s="59">
        <f t="shared" si="1"/>
        <v>14799075</v>
      </c>
      <c r="X6" s="60">
        <f t="shared" si="1"/>
        <v>16426380</v>
      </c>
      <c r="Y6" s="59">
        <f t="shared" si="1"/>
        <v>-1627305</v>
      </c>
      <c r="Z6" s="61">
        <f>+IF(X6&lt;&gt;0,+(Y6/X6)*100,0)</f>
        <v>-9.906656244406863</v>
      </c>
      <c r="AA6" s="62">
        <f t="shared" si="1"/>
        <v>16426380</v>
      </c>
    </row>
    <row r="7" spans="1:27" ht="13.5">
      <c r="A7" s="291" t="s">
        <v>228</v>
      </c>
      <c r="B7" s="142"/>
      <c r="C7" s="60"/>
      <c r="D7" s="340"/>
      <c r="E7" s="60">
        <v>6493754</v>
      </c>
      <c r="F7" s="59">
        <v>16426380</v>
      </c>
      <c r="G7" s="59">
        <v>889938</v>
      </c>
      <c r="H7" s="60"/>
      <c r="I7" s="60">
        <v>1576642</v>
      </c>
      <c r="J7" s="59">
        <v>2466580</v>
      </c>
      <c r="K7" s="59">
        <v>2234954</v>
      </c>
      <c r="L7" s="60">
        <v>1800255</v>
      </c>
      <c r="M7" s="60">
        <v>910804</v>
      </c>
      <c r="N7" s="59">
        <v>4946013</v>
      </c>
      <c r="O7" s="59">
        <v>216000</v>
      </c>
      <c r="P7" s="60"/>
      <c r="Q7" s="60">
        <v>1040085</v>
      </c>
      <c r="R7" s="59">
        <v>1256085</v>
      </c>
      <c r="S7" s="59">
        <v>590469</v>
      </c>
      <c r="T7" s="60">
        <v>3517711</v>
      </c>
      <c r="U7" s="60">
        <v>2022217</v>
      </c>
      <c r="V7" s="59">
        <v>6130397</v>
      </c>
      <c r="W7" s="59">
        <v>14799075</v>
      </c>
      <c r="X7" s="60">
        <v>16426380</v>
      </c>
      <c r="Y7" s="59">
        <v>-1627305</v>
      </c>
      <c r="Z7" s="61">
        <v>-9.91</v>
      </c>
      <c r="AA7" s="62">
        <v>16426380</v>
      </c>
    </row>
    <row r="8" spans="1:27" ht="13.5">
      <c r="A8" s="361" t="s">
        <v>205</v>
      </c>
      <c r="B8" s="142"/>
      <c r="C8" s="60">
        <f aca="true" t="shared" si="2" ref="C8:Y8">SUM(C9:C10)</f>
        <v>7735751</v>
      </c>
      <c r="D8" s="340">
        <f t="shared" si="2"/>
        <v>0</v>
      </c>
      <c r="E8" s="60">
        <f t="shared" si="2"/>
        <v>59437655</v>
      </c>
      <c r="F8" s="59">
        <f t="shared" si="2"/>
        <v>6000000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2000000</v>
      </c>
      <c r="L8" s="60">
        <f t="shared" si="2"/>
        <v>0</v>
      </c>
      <c r="M8" s="60">
        <f t="shared" si="2"/>
        <v>0</v>
      </c>
      <c r="N8" s="59">
        <f t="shared" si="2"/>
        <v>2000000</v>
      </c>
      <c r="O8" s="59">
        <f t="shared" si="2"/>
        <v>4547724</v>
      </c>
      <c r="P8" s="60">
        <f t="shared" si="2"/>
        <v>0</v>
      </c>
      <c r="Q8" s="60">
        <f t="shared" si="2"/>
        <v>0</v>
      </c>
      <c r="R8" s="59">
        <f t="shared" si="2"/>
        <v>4547724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6547724</v>
      </c>
      <c r="X8" s="60">
        <f t="shared" si="2"/>
        <v>6000000</v>
      </c>
      <c r="Y8" s="59">
        <f t="shared" si="2"/>
        <v>547724</v>
      </c>
      <c r="Z8" s="61">
        <f>+IF(X8&lt;&gt;0,+(Y8/X8)*100,0)</f>
        <v>9.128733333333333</v>
      </c>
      <c r="AA8" s="62">
        <f>SUM(AA9:AA10)</f>
        <v>6000000</v>
      </c>
    </row>
    <row r="9" spans="1:27" ht="13.5">
      <c r="A9" s="291" t="s">
        <v>229</v>
      </c>
      <c r="B9" s="142"/>
      <c r="C9" s="60">
        <v>2361879</v>
      </c>
      <c r="D9" s="340"/>
      <c r="E9" s="60">
        <v>59000000</v>
      </c>
      <c r="F9" s="59">
        <v>6000000</v>
      </c>
      <c r="G9" s="59"/>
      <c r="H9" s="60"/>
      <c r="I9" s="60"/>
      <c r="J9" s="59"/>
      <c r="K9" s="59">
        <v>2000000</v>
      </c>
      <c r="L9" s="60"/>
      <c r="M9" s="60"/>
      <c r="N9" s="59">
        <v>2000000</v>
      </c>
      <c r="O9" s="59">
        <v>4547724</v>
      </c>
      <c r="P9" s="60"/>
      <c r="Q9" s="60"/>
      <c r="R9" s="59">
        <v>4547724</v>
      </c>
      <c r="S9" s="59"/>
      <c r="T9" s="60"/>
      <c r="U9" s="60"/>
      <c r="V9" s="59"/>
      <c r="W9" s="59">
        <v>6547724</v>
      </c>
      <c r="X9" s="60">
        <v>6000000</v>
      </c>
      <c r="Y9" s="59">
        <v>547724</v>
      </c>
      <c r="Z9" s="61">
        <v>9.13</v>
      </c>
      <c r="AA9" s="62">
        <v>6000000</v>
      </c>
    </row>
    <row r="10" spans="1:27" ht="13.5">
      <c r="A10" s="291" t="s">
        <v>230</v>
      </c>
      <c r="B10" s="142"/>
      <c r="C10" s="60">
        <v>5373872</v>
      </c>
      <c r="D10" s="340"/>
      <c r="E10" s="60">
        <v>437655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51522737</v>
      </c>
      <c r="D11" s="363">
        <f aca="true" t="shared" si="3" ref="D11:AA11">+D12</f>
        <v>0</v>
      </c>
      <c r="E11" s="362">
        <f t="shared" si="3"/>
        <v>44736350</v>
      </c>
      <c r="F11" s="364">
        <f t="shared" si="3"/>
        <v>58512122</v>
      </c>
      <c r="G11" s="364">
        <f t="shared" si="3"/>
        <v>1482044</v>
      </c>
      <c r="H11" s="362">
        <f t="shared" si="3"/>
        <v>4331144</v>
      </c>
      <c r="I11" s="362">
        <f t="shared" si="3"/>
        <v>1396030</v>
      </c>
      <c r="J11" s="364">
        <f t="shared" si="3"/>
        <v>7209218</v>
      </c>
      <c r="K11" s="364">
        <f t="shared" si="3"/>
        <v>10815736</v>
      </c>
      <c r="L11" s="362">
        <f t="shared" si="3"/>
        <v>4786417</v>
      </c>
      <c r="M11" s="362">
        <f t="shared" si="3"/>
        <v>576395</v>
      </c>
      <c r="N11" s="364">
        <f t="shared" si="3"/>
        <v>16178548</v>
      </c>
      <c r="O11" s="364">
        <f t="shared" si="3"/>
        <v>0</v>
      </c>
      <c r="P11" s="362">
        <f t="shared" si="3"/>
        <v>3536714</v>
      </c>
      <c r="Q11" s="362">
        <f t="shared" si="3"/>
        <v>3092333</v>
      </c>
      <c r="R11" s="364">
        <f t="shared" si="3"/>
        <v>6629047</v>
      </c>
      <c r="S11" s="364">
        <f t="shared" si="3"/>
        <v>3505169</v>
      </c>
      <c r="T11" s="362">
        <f t="shared" si="3"/>
        <v>4596913</v>
      </c>
      <c r="U11" s="362">
        <f t="shared" si="3"/>
        <v>6883065</v>
      </c>
      <c r="V11" s="364">
        <f t="shared" si="3"/>
        <v>14985147</v>
      </c>
      <c r="W11" s="364">
        <f t="shared" si="3"/>
        <v>45001960</v>
      </c>
      <c r="X11" s="362">
        <f t="shared" si="3"/>
        <v>58512122</v>
      </c>
      <c r="Y11" s="364">
        <f t="shared" si="3"/>
        <v>-13510162</v>
      </c>
      <c r="Z11" s="365">
        <f>+IF(X11&lt;&gt;0,+(Y11/X11)*100,0)</f>
        <v>-23.08950955496025</v>
      </c>
      <c r="AA11" s="366">
        <f t="shared" si="3"/>
        <v>58512122</v>
      </c>
    </row>
    <row r="12" spans="1:27" ht="13.5">
      <c r="A12" s="291" t="s">
        <v>231</v>
      </c>
      <c r="B12" s="136"/>
      <c r="C12" s="60">
        <v>51522737</v>
      </c>
      <c r="D12" s="340"/>
      <c r="E12" s="60">
        <v>44736350</v>
      </c>
      <c r="F12" s="59">
        <v>58512122</v>
      </c>
      <c r="G12" s="59">
        <v>1482044</v>
      </c>
      <c r="H12" s="60">
        <v>4331144</v>
      </c>
      <c r="I12" s="60">
        <v>1396030</v>
      </c>
      <c r="J12" s="59">
        <v>7209218</v>
      </c>
      <c r="K12" s="59">
        <v>10815736</v>
      </c>
      <c r="L12" s="60">
        <v>4786417</v>
      </c>
      <c r="M12" s="60">
        <v>576395</v>
      </c>
      <c r="N12" s="59">
        <v>16178548</v>
      </c>
      <c r="O12" s="59"/>
      <c r="P12" s="60">
        <v>3536714</v>
      </c>
      <c r="Q12" s="60">
        <v>3092333</v>
      </c>
      <c r="R12" s="59">
        <v>6629047</v>
      </c>
      <c r="S12" s="59">
        <v>3505169</v>
      </c>
      <c r="T12" s="60">
        <v>4596913</v>
      </c>
      <c r="U12" s="60">
        <v>6883065</v>
      </c>
      <c r="V12" s="59">
        <v>14985147</v>
      </c>
      <c r="W12" s="59">
        <v>45001960</v>
      </c>
      <c r="X12" s="60">
        <v>58512122</v>
      </c>
      <c r="Y12" s="59">
        <v>-13510162</v>
      </c>
      <c r="Z12" s="61">
        <v>-23.09</v>
      </c>
      <c r="AA12" s="62">
        <v>58512122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1000000</v>
      </c>
      <c r="F13" s="342">
        <f t="shared" si="4"/>
        <v>5482840</v>
      </c>
      <c r="G13" s="342">
        <f t="shared" si="4"/>
        <v>0</v>
      </c>
      <c r="H13" s="275">
        <f t="shared" si="4"/>
        <v>0</v>
      </c>
      <c r="I13" s="275">
        <f t="shared" si="4"/>
        <v>482840</v>
      </c>
      <c r="J13" s="342">
        <f t="shared" si="4"/>
        <v>482840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430318</v>
      </c>
      <c r="Q13" s="275">
        <f t="shared" si="4"/>
        <v>142948</v>
      </c>
      <c r="R13" s="342">
        <f t="shared" si="4"/>
        <v>573266</v>
      </c>
      <c r="S13" s="342">
        <f t="shared" si="4"/>
        <v>56001</v>
      </c>
      <c r="T13" s="275">
        <f t="shared" si="4"/>
        <v>3340259</v>
      </c>
      <c r="U13" s="275">
        <f t="shared" si="4"/>
        <v>355698</v>
      </c>
      <c r="V13" s="342">
        <f t="shared" si="4"/>
        <v>3751958</v>
      </c>
      <c r="W13" s="342">
        <f t="shared" si="4"/>
        <v>4808064</v>
      </c>
      <c r="X13" s="275">
        <f t="shared" si="4"/>
        <v>5482840</v>
      </c>
      <c r="Y13" s="342">
        <f t="shared" si="4"/>
        <v>-674776</v>
      </c>
      <c r="Z13" s="335">
        <f>+IF(X13&lt;&gt;0,+(Y13/X13)*100,0)</f>
        <v>-12.3070525494087</v>
      </c>
      <c r="AA13" s="273">
        <f t="shared" si="4"/>
        <v>5482840</v>
      </c>
    </row>
    <row r="14" spans="1:27" ht="13.5">
      <c r="A14" s="291" t="s">
        <v>232</v>
      </c>
      <c r="B14" s="136"/>
      <c r="C14" s="60"/>
      <c r="D14" s="340"/>
      <c r="E14" s="60">
        <v>1000000</v>
      </c>
      <c r="F14" s="59">
        <v>5482840</v>
      </c>
      <c r="G14" s="59"/>
      <c r="H14" s="60"/>
      <c r="I14" s="60">
        <v>482840</v>
      </c>
      <c r="J14" s="59">
        <v>482840</v>
      </c>
      <c r="K14" s="59"/>
      <c r="L14" s="60"/>
      <c r="M14" s="60"/>
      <c r="N14" s="59"/>
      <c r="O14" s="59"/>
      <c r="P14" s="60">
        <v>430318</v>
      </c>
      <c r="Q14" s="60">
        <v>142948</v>
      </c>
      <c r="R14" s="59">
        <v>573266</v>
      </c>
      <c r="S14" s="59">
        <v>56001</v>
      </c>
      <c r="T14" s="60">
        <v>3340259</v>
      </c>
      <c r="U14" s="60">
        <v>355698</v>
      </c>
      <c r="V14" s="59">
        <v>3751958</v>
      </c>
      <c r="W14" s="59">
        <v>4808064</v>
      </c>
      <c r="X14" s="60">
        <v>5482840</v>
      </c>
      <c r="Y14" s="59">
        <v>-674776</v>
      </c>
      <c r="Z14" s="61">
        <v>-12.31</v>
      </c>
      <c r="AA14" s="62">
        <v>5482840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14210000</v>
      </c>
      <c r="F15" s="59">
        <f t="shared" si="5"/>
        <v>13900000</v>
      </c>
      <c r="G15" s="59">
        <f t="shared" si="5"/>
        <v>196427</v>
      </c>
      <c r="H15" s="60">
        <f t="shared" si="5"/>
        <v>0</v>
      </c>
      <c r="I15" s="60">
        <f t="shared" si="5"/>
        <v>459310</v>
      </c>
      <c r="J15" s="59">
        <f t="shared" si="5"/>
        <v>655737</v>
      </c>
      <c r="K15" s="59">
        <f t="shared" si="5"/>
        <v>27500</v>
      </c>
      <c r="L15" s="60">
        <f t="shared" si="5"/>
        <v>460141</v>
      </c>
      <c r="M15" s="60">
        <f t="shared" si="5"/>
        <v>0</v>
      </c>
      <c r="N15" s="59">
        <f t="shared" si="5"/>
        <v>487641</v>
      </c>
      <c r="O15" s="59">
        <f t="shared" si="5"/>
        <v>0</v>
      </c>
      <c r="P15" s="60">
        <f t="shared" si="5"/>
        <v>0</v>
      </c>
      <c r="Q15" s="60">
        <f t="shared" si="5"/>
        <v>455016</v>
      </c>
      <c r="R15" s="59">
        <f t="shared" si="5"/>
        <v>455016</v>
      </c>
      <c r="S15" s="59">
        <f t="shared" si="5"/>
        <v>104196</v>
      </c>
      <c r="T15" s="60">
        <f t="shared" si="5"/>
        <v>1899077</v>
      </c>
      <c r="U15" s="60">
        <f t="shared" si="5"/>
        <v>904210</v>
      </c>
      <c r="V15" s="59">
        <f t="shared" si="5"/>
        <v>2907483</v>
      </c>
      <c r="W15" s="59">
        <f t="shared" si="5"/>
        <v>4505877</v>
      </c>
      <c r="X15" s="60">
        <f t="shared" si="5"/>
        <v>13900000</v>
      </c>
      <c r="Y15" s="59">
        <f t="shared" si="5"/>
        <v>-9394123</v>
      </c>
      <c r="Z15" s="61">
        <f>+IF(X15&lt;&gt;0,+(Y15/X15)*100,0)</f>
        <v>-67.58361870503597</v>
      </c>
      <c r="AA15" s="62">
        <f>SUM(AA16:AA20)</f>
        <v>13900000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14210000</v>
      </c>
      <c r="F20" s="59">
        <v>13900000</v>
      </c>
      <c r="G20" s="59">
        <v>196427</v>
      </c>
      <c r="H20" s="60"/>
      <c r="I20" s="60">
        <v>459310</v>
      </c>
      <c r="J20" s="59">
        <v>655737</v>
      </c>
      <c r="K20" s="59">
        <v>27500</v>
      </c>
      <c r="L20" s="60">
        <v>460141</v>
      </c>
      <c r="M20" s="60"/>
      <c r="N20" s="59">
        <v>487641</v>
      </c>
      <c r="O20" s="59"/>
      <c r="P20" s="60"/>
      <c r="Q20" s="60">
        <v>455016</v>
      </c>
      <c r="R20" s="59">
        <v>455016</v>
      </c>
      <c r="S20" s="59">
        <v>104196</v>
      </c>
      <c r="T20" s="60">
        <v>1899077</v>
      </c>
      <c r="U20" s="60">
        <v>904210</v>
      </c>
      <c r="V20" s="59">
        <v>2907483</v>
      </c>
      <c r="W20" s="59">
        <v>4505877</v>
      </c>
      <c r="X20" s="60">
        <v>13900000</v>
      </c>
      <c r="Y20" s="59">
        <v>-9394123</v>
      </c>
      <c r="Z20" s="61">
        <v>-67.58</v>
      </c>
      <c r="AA20" s="62">
        <v>13900000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3446241</v>
      </c>
      <c r="F22" s="345">
        <f t="shared" si="6"/>
        <v>3446241</v>
      </c>
      <c r="G22" s="345">
        <f t="shared" si="6"/>
        <v>0</v>
      </c>
      <c r="H22" s="343">
        <f t="shared" si="6"/>
        <v>260456</v>
      </c>
      <c r="I22" s="343">
        <f t="shared" si="6"/>
        <v>0</v>
      </c>
      <c r="J22" s="345">
        <f t="shared" si="6"/>
        <v>260456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494235</v>
      </c>
      <c r="Q22" s="343">
        <f t="shared" si="6"/>
        <v>696260</v>
      </c>
      <c r="R22" s="345">
        <f t="shared" si="6"/>
        <v>1190495</v>
      </c>
      <c r="S22" s="345">
        <f t="shared" si="6"/>
        <v>593401</v>
      </c>
      <c r="T22" s="343">
        <f t="shared" si="6"/>
        <v>254322</v>
      </c>
      <c r="U22" s="343">
        <f t="shared" si="6"/>
        <v>601954</v>
      </c>
      <c r="V22" s="345">
        <f t="shared" si="6"/>
        <v>1449677</v>
      </c>
      <c r="W22" s="345">
        <f t="shared" si="6"/>
        <v>2900628</v>
      </c>
      <c r="X22" s="343">
        <f t="shared" si="6"/>
        <v>3446241</v>
      </c>
      <c r="Y22" s="345">
        <f t="shared" si="6"/>
        <v>-545613</v>
      </c>
      <c r="Z22" s="336">
        <f>+IF(X22&lt;&gt;0,+(Y22/X22)*100,0)</f>
        <v>-15.832119692151537</v>
      </c>
      <c r="AA22" s="350">
        <f>SUM(AA23:AA32)</f>
        <v>3446241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3446241</v>
      </c>
      <c r="F25" s="59">
        <v>3446241</v>
      </c>
      <c r="G25" s="59"/>
      <c r="H25" s="60">
        <v>260456</v>
      </c>
      <c r="I25" s="60"/>
      <c r="J25" s="59">
        <v>260456</v>
      </c>
      <c r="K25" s="59"/>
      <c r="L25" s="60"/>
      <c r="M25" s="60"/>
      <c r="N25" s="59"/>
      <c r="O25" s="59"/>
      <c r="P25" s="60">
        <v>494235</v>
      </c>
      <c r="Q25" s="60">
        <v>696260</v>
      </c>
      <c r="R25" s="59">
        <v>1190495</v>
      </c>
      <c r="S25" s="59">
        <v>593401</v>
      </c>
      <c r="T25" s="60">
        <v>254322</v>
      </c>
      <c r="U25" s="60">
        <v>601954</v>
      </c>
      <c r="V25" s="59">
        <v>1449677</v>
      </c>
      <c r="W25" s="59">
        <v>2900628</v>
      </c>
      <c r="X25" s="60">
        <v>3446241</v>
      </c>
      <c r="Y25" s="59">
        <v>-545613</v>
      </c>
      <c r="Z25" s="61">
        <v>-15.83</v>
      </c>
      <c r="AA25" s="62">
        <v>3446241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6128043</v>
      </c>
      <c r="D40" s="344">
        <f t="shared" si="9"/>
        <v>0</v>
      </c>
      <c r="E40" s="343">
        <f t="shared" si="9"/>
        <v>6678687</v>
      </c>
      <c r="F40" s="345">
        <f t="shared" si="9"/>
        <v>4624845</v>
      </c>
      <c r="G40" s="345">
        <f t="shared" si="9"/>
        <v>68895</v>
      </c>
      <c r="H40" s="343">
        <f t="shared" si="9"/>
        <v>414457</v>
      </c>
      <c r="I40" s="343">
        <f t="shared" si="9"/>
        <v>10286</v>
      </c>
      <c r="J40" s="345">
        <f t="shared" si="9"/>
        <v>493638</v>
      </c>
      <c r="K40" s="345">
        <f t="shared" si="9"/>
        <v>466525</v>
      </c>
      <c r="L40" s="343">
        <f t="shared" si="9"/>
        <v>153524</v>
      </c>
      <c r="M40" s="343">
        <f t="shared" si="9"/>
        <v>819069</v>
      </c>
      <c r="N40" s="345">
        <f t="shared" si="9"/>
        <v>1439118</v>
      </c>
      <c r="O40" s="345">
        <f t="shared" si="9"/>
        <v>363641</v>
      </c>
      <c r="P40" s="343">
        <f t="shared" si="9"/>
        <v>197264</v>
      </c>
      <c r="Q40" s="343">
        <f t="shared" si="9"/>
        <v>69503</v>
      </c>
      <c r="R40" s="345">
        <f t="shared" si="9"/>
        <v>630408</v>
      </c>
      <c r="S40" s="345">
        <f t="shared" si="9"/>
        <v>8506</v>
      </c>
      <c r="T40" s="343">
        <f t="shared" si="9"/>
        <v>288924</v>
      </c>
      <c r="U40" s="343">
        <f t="shared" si="9"/>
        <v>205270</v>
      </c>
      <c r="V40" s="345">
        <f t="shared" si="9"/>
        <v>502700</v>
      </c>
      <c r="W40" s="345">
        <f t="shared" si="9"/>
        <v>3065864</v>
      </c>
      <c r="X40" s="343">
        <f t="shared" si="9"/>
        <v>4624845</v>
      </c>
      <c r="Y40" s="345">
        <f t="shared" si="9"/>
        <v>-1558981</v>
      </c>
      <c r="Z40" s="336">
        <f>+IF(X40&lt;&gt;0,+(Y40/X40)*100,0)</f>
        <v>-33.70882699852643</v>
      </c>
      <c r="AA40" s="350">
        <f>SUM(AA41:AA49)</f>
        <v>4624845</v>
      </c>
    </row>
    <row r="41" spans="1:27" ht="13.5">
      <c r="A41" s="361" t="s">
        <v>247</v>
      </c>
      <c r="B41" s="142"/>
      <c r="C41" s="362"/>
      <c r="D41" s="363"/>
      <c r="E41" s="362">
        <v>1680000</v>
      </c>
      <c r="F41" s="364">
        <v>850000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850000</v>
      </c>
      <c r="Y41" s="364">
        <v>-850000</v>
      </c>
      <c r="Z41" s="365">
        <v>-100</v>
      </c>
      <c r="AA41" s="366">
        <v>850000</v>
      </c>
    </row>
    <row r="42" spans="1:27" ht="13.5">
      <c r="A42" s="361" t="s">
        <v>248</v>
      </c>
      <c r="B42" s="136"/>
      <c r="C42" s="60">
        <f aca="true" t="shared" si="10" ref="C42:Y42">+C62</f>
        <v>1643994</v>
      </c>
      <c r="D42" s="368">
        <f t="shared" si="10"/>
        <v>0</v>
      </c>
      <c r="E42" s="54">
        <f t="shared" si="10"/>
        <v>900000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759941</v>
      </c>
      <c r="D43" s="369"/>
      <c r="E43" s="305">
        <v>630000</v>
      </c>
      <c r="F43" s="370">
        <v>908000</v>
      </c>
      <c r="G43" s="370"/>
      <c r="H43" s="305"/>
      <c r="I43" s="305">
        <v>2190</v>
      </c>
      <c r="J43" s="370">
        <v>2190</v>
      </c>
      <c r="K43" s="370">
        <v>27245</v>
      </c>
      <c r="L43" s="305"/>
      <c r="M43" s="305">
        <v>239000</v>
      </c>
      <c r="N43" s="370">
        <v>266245</v>
      </c>
      <c r="O43" s="370">
        <v>83937</v>
      </c>
      <c r="P43" s="305"/>
      <c r="Q43" s="305"/>
      <c r="R43" s="370">
        <v>83937</v>
      </c>
      <c r="S43" s="370"/>
      <c r="T43" s="305">
        <v>152857</v>
      </c>
      <c r="U43" s="305"/>
      <c r="V43" s="370">
        <v>152857</v>
      </c>
      <c r="W43" s="370">
        <v>505229</v>
      </c>
      <c r="X43" s="305">
        <v>908000</v>
      </c>
      <c r="Y43" s="370">
        <v>-402771</v>
      </c>
      <c r="Z43" s="371">
        <v>-44.36</v>
      </c>
      <c r="AA43" s="303">
        <v>908000</v>
      </c>
    </row>
    <row r="44" spans="1:27" ht="13.5">
      <c r="A44" s="361" t="s">
        <v>250</v>
      </c>
      <c r="B44" s="136"/>
      <c r="C44" s="60">
        <v>1865642</v>
      </c>
      <c r="D44" s="368"/>
      <c r="E44" s="54">
        <v>2530587</v>
      </c>
      <c r="F44" s="53">
        <v>2866845</v>
      </c>
      <c r="G44" s="53">
        <v>68895</v>
      </c>
      <c r="H44" s="54">
        <v>414457</v>
      </c>
      <c r="I44" s="54">
        <v>8096</v>
      </c>
      <c r="J44" s="53">
        <v>491448</v>
      </c>
      <c r="K44" s="53">
        <v>439280</v>
      </c>
      <c r="L44" s="54">
        <v>139183</v>
      </c>
      <c r="M44" s="54">
        <v>580069</v>
      </c>
      <c r="N44" s="53">
        <v>1158532</v>
      </c>
      <c r="O44" s="53">
        <v>279704</v>
      </c>
      <c r="P44" s="54">
        <v>197264</v>
      </c>
      <c r="Q44" s="54">
        <v>69503</v>
      </c>
      <c r="R44" s="53">
        <v>546471</v>
      </c>
      <c r="S44" s="53">
        <v>8506</v>
      </c>
      <c r="T44" s="54">
        <v>136067</v>
      </c>
      <c r="U44" s="54">
        <v>205270</v>
      </c>
      <c r="V44" s="53">
        <v>349843</v>
      </c>
      <c r="W44" s="53">
        <v>2546294</v>
      </c>
      <c r="X44" s="54">
        <v>2866845</v>
      </c>
      <c r="Y44" s="53">
        <v>-320551</v>
      </c>
      <c r="Z44" s="94">
        <v>-11.18</v>
      </c>
      <c r="AA44" s="95">
        <v>2866845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1733708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516900</v>
      </c>
      <c r="F48" s="53"/>
      <c r="G48" s="53"/>
      <c r="H48" s="54"/>
      <c r="I48" s="54"/>
      <c r="J48" s="53"/>
      <c r="K48" s="53"/>
      <c r="L48" s="54">
        <v>14341</v>
      </c>
      <c r="M48" s="54"/>
      <c r="N48" s="53">
        <v>14341</v>
      </c>
      <c r="O48" s="53"/>
      <c r="P48" s="54"/>
      <c r="Q48" s="54"/>
      <c r="R48" s="53"/>
      <c r="S48" s="53"/>
      <c r="T48" s="54"/>
      <c r="U48" s="54"/>
      <c r="V48" s="53"/>
      <c r="W48" s="53">
        <v>14341</v>
      </c>
      <c r="X48" s="54"/>
      <c r="Y48" s="53">
        <v>14341</v>
      </c>
      <c r="Z48" s="94"/>
      <c r="AA48" s="95"/>
    </row>
    <row r="49" spans="1:27" ht="13.5">
      <c r="A49" s="361" t="s">
        <v>93</v>
      </c>
      <c r="B49" s="136"/>
      <c r="C49" s="54">
        <v>124758</v>
      </c>
      <c r="D49" s="368"/>
      <c r="E49" s="54">
        <v>421200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39058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39058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65425589</v>
      </c>
      <c r="D60" s="346">
        <f t="shared" si="14"/>
        <v>0</v>
      </c>
      <c r="E60" s="219">
        <f t="shared" si="14"/>
        <v>136002687</v>
      </c>
      <c r="F60" s="264">
        <f t="shared" si="14"/>
        <v>108392428</v>
      </c>
      <c r="G60" s="264">
        <f t="shared" si="14"/>
        <v>2637304</v>
      </c>
      <c r="H60" s="219">
        <f t="shared" si="14"/>
        <v>5006057</v>
      </c>
      <c r="I60" s="219">
        <f t="shared" si="14"/>
        <v>3925108</v>
      </c>
      <c r="J60" s="264">
        <f t="shared" si="14"/>
        <v>11568469</v>
      </c>
      <c r="K60" s="264">
        <f t="shared" si="14"/>
        <v>15544715</v>
      </c>
      <c r="L60" s="219">
        <f t="shared" si="14"/>
        <v>7200337</v>
      </c>
      <c r="M60" s="219">
        <f t="shared" si="14"/>
        <v>2306268</v>
      </c>
      <c r="N60" s="264">
        <f t="shared" si="14"/>
        <v>25051320</v>
      </c>
      <c r="O60" s="264">
        <f t="shared" si="14"/>
        <v>5127365</v>
      </c>
      <c r="P60" s="219">
        <f t="shared" si="14"/>
        <v>4658531</v>
      </c>
      <c r="Q60" s="219">
        <f t="shared" si="14"/>
        <v>5496145</v>
      </c>
      <c r="R60" s="264">
        <f t="shared" si="14"/>
        <v>15282041</v>
      </c>
      <c r="S60" s="264">
        <f t="shared" si="14"/>
        <v>4857742</v>
      </c>
      <c r="T60" s="219">
        <f t="shared" si="14"/>
        <v>13897206</v>
      </c>
      <c r="U60" s="219">
        <f t="shared" si="14"/>
        <v>10972414</v>
      </c>
      <c r="V60" s="264">
        <f t="shared" si="14"/>
        <v>29727362</v>
      </c>
      <c r="W60" s="264">
        <f t="shared" si="14"/>
        <v>81629192</v>
      </c>
      <c r="X60" s="219">
        <f t="shared" si="14"/>
        <v>108392428</v>
      </c>
      <c r="Y60" s="264">
        <f t="shared" si="14"/>
        <v>-26763236</v>
      </c>
      <c r="Z60" s="337">
        <f>+IF(X60&lt;&gt;0,+(Y60/X60)*100,0)</f>
        <v>-24.691056832862902</v>
      </c>
      <c r="AA60" s="232">
        <f>+AA57+AA54+AA51+AA40+AA37+AA34+AA22+AA5</f>
        <v>108392428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1643994</v>
      </c>
      <c r="D62" s="348">
        <f t="shared" si="15"/>
        <v>0</v>
      </c>
      <c r="E62" s="347">
        <f t="shared" si="15"/>
        <v>900000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1643994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>
        <v>900000</v>
      </c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6800000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6800000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6800000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6800000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>
        <v>1200000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>
        <v>5600000</v>
      </c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2014-08-06T09:41:03Z</dcterms:created>
  <dcterms:modified xsi:type="dcterms:W3CDTF">2014-08-06T09:41:07Z</dcterms:modified>
  <cp:category/>
  <cp:version/>
  <cp:contentType/>
  <cp:contentStatus/>
</cp:coreProperties>
</file>