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<sst xmlns="http://schemas.openxmlformats.org/spreadsheetml/2006/main" count="855" uniqueCount="302">
  <si>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North West: Madibeng(NW372) - Table C1 Schedule Quarterly Budget Statement Summary for 4th Quarter ended 30 June 2014 (Figures Finalised as at 2014/08/01)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</si>
  <si>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</si>
  <si>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</si>
  <si>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</si>
  <si>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</si>
  <si>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</si>
  <si>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</si>
  <si>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</si>
  <si>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</si>
  <si>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</si>
  <si>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</si>
  <si>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</si>
  <si>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</si>
  <si>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</si>
  <si>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</si>
  <si>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</si>
  <si>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</si>
  <si>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</si>
  <si>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</si>
  <si>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</si>
  <si>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</si>
  <si>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</si>
  <si>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</si>
  <si>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</si>
  <si>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</si>
  <si>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</si>
  <si>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</si>
  <si>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</si>
  <si>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</si>
  <si>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</si>
  <si>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</si>
  <si>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</si>
  <si>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</si>
  <si>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</si>
  <si>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</si>
  <si>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</si>
  <si>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</si>
  <si>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</si>
  <si>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</si>
  <si>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</si>
  <si>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</si>
  <si>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</si>
  <si>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</si>
  <si>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</si>
  <si>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</si>
  <si>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</si>
  <si>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</si>
  <si>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</si>
  <si>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</si>
  <si>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</si>
  <si>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</si>
  <si>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</si>
  <si>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</si>
  <si>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</si>
  <si>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</si>
  <si>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</si>
  <si>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</si>
  <si>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</si>
  <si>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</si>
  <si>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</si>
  <si>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</si>
  <si>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</si>
  <si>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</si>
  <si>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</si>
  <si>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</si>
  <si>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</si>
  <si>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</si>
  <si>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</si>
  <si>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</si>
  <si>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</si>
  <si>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North West: Madibeng(NW372) - Table C2 Quarterly Budget Statement - Financial Performance (standard classification) for 4th Quarter ended 30 June 2014 (Figures Finalised as at 2014/08/01)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</si>
  <si>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</si>
  <si>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</si>
  <si>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</si>
  <si>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</si>
  <si>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</si>
  <si>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</si>
  <si>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</si>
  <si>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</si>
  <si>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</si>
  <si>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</si>
  <si>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</si>
  <si>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</si>
  <si>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</si>
  <si>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</si>
  <si>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</si>
  <si>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</si>
  <si>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</si>
  <si>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</si>
  <si>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</si>
  <si>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</si>
  <si>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</si>
  <si>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</si>
  <si>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</si>
  <si>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</si>
  <si>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</si>
  <si>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</si>
  <si>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</si>
  <si>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</si>
  <si>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</si>
  <si>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North West: Madibeng(NW372) - Table C4 Quarterly Budget Statement - Financial Performance (revenue and expenditure) for 4th Quarter ended 30 June 2014 (Figures Finalised as at 2014/08/01)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</si>
  <si>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</si>
  <si>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</si>
  <si>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</si>
  <si>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</si>
  <si>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</si>
  <si>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</si>
  <si>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</si>
  <si>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</si>
  <si>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</si>
  <si>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</si>
  <si>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</si>
  <si>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</si>
  <si>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</si>
  <si>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</si>
  <si>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</si>
  <si>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</si>
  <si>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</si>
  <si>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</si>
  <si>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</si>
  <si>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</si>
  <si>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</si>
  <si>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</si>
  <si>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</si>
  <si>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</si>
  <si>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</si>
  <si>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</si>
  <si>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</si>
  <si>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</si>
  <si>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North West: Madibeng(NW372) - Table C5 Quarterly Budget Statement - Capital Expenditure by Standard Classification and Funding for 4th Quarter ended 30 June 2014 (Figures Finalised as at 2014/08/01)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</si>
  <si>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</si>
  <si>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</si>
  <si>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</si>
  <si>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</si>
  <si>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</si>
  <si>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</si>
  <si>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</si>
  <si>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</si>
  <si>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</si>
  <si>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</si>
  <si>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North West: Madibeng(NW372) - Table C6 Quarterly Budget Statement - Financial Position for 4th Quarter ended 30 June 2014 (Figures Finalised as at 2014/08/01)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</si>
  <si>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</si>
  <si>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</si>
  <si>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</si>
  <si>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</si>
  <si>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</si>
  <si>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</si>
  <si>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</si>
  <si>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</si>
  <si>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</si>
  <si>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</si>
  <si>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</si>
  <si>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</si>
  <si>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</si>
  <si>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</si>
  <si>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</si>
  <si>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</si>
  <si>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</si>
  <si>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</si>
  <si>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</si>
  <si>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</si>
  <si>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</si>
  <si>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</si>
  <si>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</si>
  <si>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</si>
  <si>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</si>
  <si>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</si>
  <si>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</si>
  <si>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</si>
  <si>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</si>
  <si>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</si>
  <si>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</si>
  <si>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</si>
  <si>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</si>
  <si>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North West: Madibeng(NW372) - Table C7 Quarterly Budget Statement - Cash Flows for 4th Quarter ended 30 June 2014 (Figures Finalised as at 2014/08/01)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</si>
  <si>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</si>
  <si>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</si>
  <si>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</si>
  <si>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</si>
  <si>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</si>
  <si>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</si>
  <si>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</si>
  <si>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</si>
  <si>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</si>
  <si>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</si>
  <si>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</si>
  <si>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</si>
  <si>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</si>
  <si>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</si>
  <si>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</si>
  <si>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</si>
  <si>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</si>
  <si>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</si>
  <si>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</si>
  <si>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</si>
  <si>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</si>
  <si>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</si>
  <si>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</si>
  <si>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</si>
  <si>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</si>
  <si>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</si>
  <si>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North West: Madibeng(NW372) - Table C9 Quarterly Budget Statement - Capital Expenditure by Asset Clas for 4th Quarter ended 30 June 2014 (Figures Finalised as at 2014/08/01)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</si>
  <si>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</si>
  <si>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</si>
  <si>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</si>
  <si>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</si>
  <si>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</si>
  <si>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</si>
  <si>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</si>
  <si>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</si>
  <si>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</si>
  <si>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</si>
  <si>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</si>
  <si>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</si>
  <si>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</si>
  <si>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</si>
  <si>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</si>
  <si>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</si>
  <si>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</si>
  <si>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</si>
  <si>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</si>
  <si>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</si>
  <si>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</si>
  <si>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</si>
  <si>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</si>
  <si>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</si>
  <si>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North West: Madibeng(NW372) - Table SC13a Quarterly Budget Statement - Capital Expenditure on New Assets by Asset Class for 4th Quarter ended 30 June 2014 (Figures Finalised as at 2014/08/01)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</si>
  <si>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</si>
  <si>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</si>
  <si>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</si>
  <si>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</si>
  <si>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</si>
  <si>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</si>
  <si>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</si>
  <si>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</si>
  <si>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</si>
  <si>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</si>
  <si>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</si>
  <si>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</si>
  <si>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</si>
  <si>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</si>
  <si>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</si>
  <si>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</si>
  <si>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</si>
  <si>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</si>
  <si>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</si>
  <si>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</si>
  <si>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</si>
  <si>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</si>
  <si>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</si>
  <si>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</si>
  <si>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</si>
  <si>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</si>
  <si>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</si>
  <si>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</si>
  <si>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</si>
  <si>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</si>
  <si>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</si>
  <si>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</si>
  <si>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</si>
  <si>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</si>
  <si>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</si>
  <si>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North West: Madibeng(NW372) - Table SC13B Quarterly Budget Statement - Capital Expenditure on Renewal of existing assets by Asset Class for 4th Quarter ended 30 June 2014 (Figures Finalised as at 2014/08/01)</t>
  </si>
  <si>
    <t>Capital Expenditure on Renewal of Existing Assets by Asset Class/Sub-class</t>
  </si>
  <si>
    <t>Total Capital Expenditure on Renewal of Existing Assets</t>
  </si>
  <si>
    <t>North West: Madibeng(NW372) - Table SC13C Quarterly Budget Statement - Repairs and Maintenance Expenditure by Asset Class for 4th Quarter ended 30 June 2014 (Figures Finalised as at 2014/08/01)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</si>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</sst>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174982000</v>
      </c>
      <c r="C5" s="19">
        <v>0</v>
      </c>
      <c r="D5" s="59">
        <v>251230764</v>
      </c>
      <c r="E5" s="60">
        <v>251230764</v>
      </c>
      <c r="F5" s="60">
        <v>15504845</v>
      </c>
      <c r="G5" s="60">
        <v>15681183</v>
      </c>
      <c r="H5" s="60">
        <v>15712923</v>
      </c>
      <c r="I5" s="60">
        <v>46898951</v>
      </c>
      <c r="J5" s="60">
        <v>16448252</v>
      </c>
      <c r="K5" s="60">
        <v>15832770</v>
      </c>
      <c r="L5" s="60">
        <v>15722405</v>
      </c>
      <c r="M5" s="60">
        <v>48003427</v>
      </c>
      <c r="N5" s="60">
        <v>15826005</v>
      </c>
      <c r="O5" s="60">
        <v>16665352</v>
      </c>
      <c r="P5" s="60">
        <v>12856949</v>
      </c>
      <c r="Q5" s="60">
        <v>45348306</v>
      </c>
      <c r="R5" s="60">
        <v>15872040</v>
      </c>
      <c r="S5" s="60">
        <v>14335964</v>
      </c>
      <c r="T5" s="60">
        <v>17804178</v>
      </c>
      <c r="U5" s="60">
        <v>48012182</v>
      </c>
      <c r="V5" s="60">
        <v>188262866</v>
      </c>
      <c r="W5" s="60">
        <v>251230764</v>
      </c>
      <c r="X5" s="60">
        <v>-62967898</v>
      </c>
      <c r="Y5" s="61">
        <v>-25.06</v>
      </c>
      <c r="Z5" s="62">
        <v>251230764</v>
      </c>
    </row>
    <row r="6" spans="1:26" ht="13.5">
      <c r="A6" s="58" t="s">
        <v>32</v>
      </c>
      <c r="B6" s="19">
        <v>467902213</v>
      </c>
      <c r="C6" s="19">
        <v>0</v>
      </c>
      <c r="D6" s="59">
        <v>512072763</v>
      </c>
      <c r="E6" s="60">
        <v>512072763</v>
      </c>
      <c r="F6" s="60">
        <v>49046240</v>
      </c>
      <c r="G6" s="60">
        <v>48021653</v>
      </c>
      <c r="H6" s="60">
        <v>46719110</v>
      </c>
      <c r="I6" s="60">
        <v>143787003</v>
      </c>
      <c r="J6" s="60">
        <v>20557867</v>
      </c>
      <c r="K6" s="60">
        <v>45058906</v>
      </c>
      <c r="L6" s="60">
        <v>37749756</v>
      </c>
      <c r="M6" s="60">
        <v>103366529</v>
      </c>
      <c r="N6" s="60">
        <v>32189241</v>
      </c>
      <c r="O6" s="60">
        <v>52852256</v>
      </c>
      <c r="P6" s="60">
        <v>39849258</v>
      </c>
      <c r="Q6" s="60">
        <v>124890755</v>
      </c>
      <c r="R6" s="60">
        <v>51695855</v>
      </c>
      <c r="S6" s="60">
        <v>28227653</v>
      </c>
      <c r="T6" s="60">
        <v>58153114</v>
      </c>
      <c r="U6" s="60">
        <v>138076622</v>
      </c>
      <c r="V6" s="60">
        <v>510120909</v>
      </c>
      <c r="W6" s="60">
        <v>512072763</v>
      </c>
      <c r="X6" s="60">
        <v>-1951854</v>
      </c>
      <c r="Y6" s="61">
        <v>-0.38</v>
      </c>
      <c r="Z6" s="62">
        <v>512072763</v>
      </c>
    </row>
    <row r="7" spans="1:26" ht="13.5">
      <c r="A7" s="58" t="s">
        <v>33</v>
      </c>
      <c r="B7" s="19">
        <v>16424130</v>
      </c>
      <c r="C7" s="19">
        <v>0</v>
      </c>
      <c r="D7" s="59">
        <v>10304175</v>
      </c>
      <c r="E7" s="60">
        <v>10304175</v>
      </c>
      <c r="F7" s="60">
        <v>406897</v>
      </c>
      <c r="G7" s="60">
        <v>49001</v>
      </c>
      <c r="H7" s="60">
        <v>376893</v>
      </c>
      <c r="I7" s="60">
        <v>832791</v>
      </c>
      <c r="J7" s="60">
        <v>76914</v>
      </c>
      <c r="K7" s="60">
        <v>279839</v>
      </c>
      <c r="L7" s="60">
        <v>359235</v>
      </c>
      <c r="M7" s="60">
        <v>715988</v>
      </c>
      <c r="N7" s="60">
        <v>199390</v>
      </c>
      <c r="O7" s="60">
        <v>719835</v>
      </c>
      <c r="P7" s="60">
        <v>196005</v>
      </c>
      <c r="Q7" s="60">
        <v>1115230</v>
      </c>
      <c r="R7" s="60">
        <v>449713</v>
      </c>
      <c r="S7" s="60">
        <v>150327</v>
      </c>
      <c r="T7" s="60">
        <v>807924</v>
      </c>
      <c r="U7" s="60">
        <v>1407964</v>
      </c>
      <c r="V7" s="60">
        <v>4071973</v>
      </c>
      <c r="W7" s="60">
        <v>10304175</v>
      </c>
      <c r="X7" s="60">
        <v>-6232202</v>
      </c>
      <c r="Y7" s="61">
        <v>-60.48</v>
      </c>
      <c r="Z7" s="62">
        <v>10304175</v>
      </c>
    </row>
    <row r="8" spans="1:26" ht="13.5">
      <c r="A8" s="58" t="s">
        <v>34</v>
      </c>
      <c r="B8" s="19">
        <v>276033000</v>
      </c>
      <c r="C8" s="19">
        <v>0</v>
      </c>
      <c r="D8" s="59">
        <v>327460000</v>
      </c>
      <c r="E8" s="60">
        <v>327460000</v>
      </c>
      <c r="F8" s="60">
        <v>93073000</v>
      </c>
      <c r="G8" s="60">
        <v>0</v>
      </c>
      <c r="H8" s="60">
        <v>0</v>
      </c>
      <c r="I8" s="60">
        <v>93073000</v>
      </c>
      <c r="J8" s="60">
        <v>0</v>
      </c>
      <c r="K8" s="60">
        <v>0</v>
      </c>
      <c r="L8" s="60">
        <v>88764912</v>
      </c>
      <c r="M8" s="60">
        <v>88764912</v>
      </c>
      <c r="N8" s="60">
        <v>0</v>
      </c>
      <c r="O8" s="60">
        <v>0</v>
      </c>
      <c r="P8" s="60">
        <v>77118000</v>
      </c>
      <c r="Q8" s="60">
        <v>77118000</v>
      </c>
      <c r="R8" s="60">
        <v>1000000</v>
      </c>
      <c r="S8" s="60">
        <v>0</v>
      </c>
      <c r="T8" s="60">
        <v>1989293</v>
      </c>
      <c r="U8" s="60">
        <v>2989293</v>
      </c>
      <c r="V8" s="60">
        <v>261945205</v>
      </c>
      <c r="W8" s="60">
        <v>327460000</v>
      </c>
      <c r="X8" s="60">
        <v>-65514795</v>
      </c>
      <c r="Y8" s="61">
        <v>-20.01</v>
      </c>
      <c r="Z8" s="62">
        <v>327460000</v>
      </c>
    </row>
    <row r="9" spans="1:26" ht="13.5">
      <c r="A9" s="58" t="s">
        <v>35</v>
      </c>
      <c r="B9" s="19">
        <v>87450450</v>
      </c>
      <c r="C9" s="19">
        <v>0</v>
      </c>
      <c r="D9" s="59">
        <v>118386700</v>
      </c>
      <c r="E9" s="60">
        <v>118386700</v>
      </c>
      <c r="F9" s="60">
        <v>6539438</v>
      </c>
      <c r="G9" s="60">
        <v>6775113</v>
      </c>
      <c r="H9" s="60">
        <v>4971006</v>
      </c>
      <c r="I9" s="60">
        <v>18285557</v>
      </c>
      <c r="J9" s="60">
        <v>8004879</v>
      </c>
      <c r="K9" s="60">
        <v>7106319</v>
      </c>
      <c r="L9" s="60">
        <v>6318890</v>
      </c>
      <c r="M9" s="60">
        <v>21430088</v>
      </c>
      <c r="N9" s="60">
        <v>5389602</v>
      </c>
      <c r="O9" s="60">
        <v>5276832</v>
      </c>
      <c r="P9" s="60">
        <v>3449787</v>
      </c>
      <c r="Q9" s="60">
        <v>14116221</v>
      </c>
      <c r="R9" s="60">
        <v>4924804</v>
      </c>
      <c r="S9" s="60">
        <v>6422101</v>
      </c>
      <c r="T9" s="60">
        <v>4787220</v>
      </c>
      <c r="U9" s="60">
        <v>16134125</v>
      </c>
      <c r="V9" s="60">
        <v>69965991</v>
      </c>
      <c r="W9" s="60">
        <v>118386700</v>
      </c>
      <c r="X9" s="60">
        <v>-48420709</v>
      </c>
      <c r="Y9" s="61">
        <v>-40.9</v>
      </c>
      <c r="Z9" s="62">
        <v>118386700</v>
      </c>
    </row>
    <row r="10" spans="1:26" ht="25.5">
      <c r="A10" s="63" t="s">
        <v>277</v>
      </c>
      <c r="B10" s="64">
        <f>SUM(B5:B9)</f>
        <v>1022791793</v>
      </c>
      <c r="C10" s="64">
        <f>SUM(C5:C9)</f>
        <v>0</v>
      </c>
      <c r="D10" s="65">
        <f aca="true" t="shared" si="0" ref="D10:Z10">SUM(D5:D9)</f>
        <v>1219454402</v>
      </c>
      <c r="E10" s="66">
        <f t="shared" si="0"/>
        <v>1219454402</v>
      </c>
      <c r="F10" s="66">
        <f t="shared" si="0"/>
        <v>164570420</v>
      </c>
      <c r="G10" s="66">
        <f t="shared" si="0"/>
        <v>70526950</v>
      </c>
      <c r="H10" s="66">
        <f t="shared" si="0"/>
        <v>67779932</v>
      </c>
      <c r="I10" s="66">
        <f t="shared" si="0"/>
        <v>302877302</v>
      </c>
      <c r="J10" s="66">
        <f t="shared" si="0"/>
        <v>45087912</v>
      </c>
      <c r="K10" s="66">
        <f t="shared" si="0"/>
        <v>68277834</v>
      </c>
      <c r="L10" s="66">
        <f t="shared" si="0"/>
        <v>148915198</v>
      </c>
      <c r="M10" s="66">
        <f t="shared" si="0"/>
        <v>262280944</v>
      </c>
      <c r="N10" s="66">
        <f t="shared" si="0"/>
        <v>53604238</v>
      </c>
      <c r="O10" s="66">
        <f t="shared" si="0"/>
        <v>75514275</v>
      </c>
      <c r="P10" s="66">
        <f t="shared" si="0"/>
        <v>133469999</v>
      </c>
      <c r="Q10" s="66">
        <f t="shared" si="0"/>
        <v>262588512</v>
      </c>
      <c r="R10" s="66">
        <f t="shared" si="0"/>
        <v>73942412</v>
      </c>
      <c r="S10" s="66">
        <f t="shared" si="0"/>
        <v>49136045</v>
      </c>
      <c r="T10" s="66">
        <f t="shared" si="0"/>
        <v>83541729</v>
      </c>
      <c r="U10" s="66">
        <f t="shared" si="0"/>
        <v>206620186</v>
      </c>
      <c r="V10" s="66">
        <f t="shared" si="0"/>
        <v>1034366944</v>
      </c>
      <c r="W10" s="66">
        <f t="shared" si="0"/>
        <v>1219454402</v>
      </c>
      <c r="X10" s="66">
        <f t="shared" si="0"/>
        <v>-185087458</v>
      </c>
      <c r="Y10" s="67">
        <f>+IF(W10&lt;&gt;0,(X10/W10)*100,0)</f>
        <v>-15.177890841711028</v>
      </c>
      <c r="Z10" s="68">
        <f t="shared" si="0"/>
        <v>1219454402</v>
      </c>
    </row>
    <row r="11" spans="1:26" ht="13.5">
      <c r="A11" s="58" t="s">
        <v>37</v>
      </c>
      <c r="B11" s="19">
        <v>267740993</v>
      </c>
      <c r="C11" s="19">
        <v>0</v>
      </c>
      <c r="D11" s="59">
        <v>288399952</v>
      </c>
      <c r="E11" s="60">
        <v>288399952</v>
      </c>
      <c r="F11" s="60">
        <v>23052654</v>
      </c>
      <c r="G11" s="60">
        <v>22750374</v>
      </c>
      <c r="H11" s="60">
        <v>22631090</v>
      </c>
      <c r="I11" s="60">
        <v>68434118</v>
      </c>
      <c r="J11" s="60">
        <v>29922396</v>
      </c>
      <c r="K11" s="60">
        <v>23684702</v>
      </c>
      <c r="L11" s="60">
        <v>23947623</v>
      </c>
      <c r="M11" s="60">
        <v>77554721</v>
      </c>
      <c r="N11" s="60">
        <v>23558227</v>
      </c>
      <c r="O11" s="60">
        <v>23880168</v>
      </c>
      <c r="P11" s="60">
        <v>22732201</v>
      </c>
      <c r="Q11" s="60">
        <v>70170596</v>
      </c>
      <c r="R11" s="60">
        <v>24570118</v>
      </c>
      <c r="S11" s="60">
        <v>23228729</v>
      </c>
      <c r="T11" s="60">
        <v>25049367</v>
      </c>
      <c r="U11" s="60">
        <v>72848214</v>
      </c>
      <c r="V11" s="60">
        <v>289007649</v>
      </c>
      <c r="W11" s="60">
        <v>288399952</v>
      </c>
      <c r="X11" s="60">
        <v>607697</v>
      </c>
      <c r="Y11" s="61">
        <v>0.21</v>
      </c>
      <c r="Z11" s="62">
        <v>288399952</v>
      </c>
    </row>
    <row r="12" spans="1:26" ht="13.5">
      <c r="A12" s="58" t="s">
        <v>38</v>
      </c>
      <c r="B12" s="19">
        <v>22988032</v>
      </c>
      <c r="C12" s="19">
        <v>0</v>
      </c>
      <c r="D12" s="59">
        <v>24497955</v>
      </c>
      <c r="E12" s="60">
        <v>24497955</v>
      </c>
      <c r="F12" s="60">
        <v>1908177</v>
      </c>
      <c r="G12" s="60">
        <v>248000</v>
      </c>
      <c r="H12" s="60">
        <v>3587606</v>
      </c>
      <c r="I12" s="60">
        <v>5743783</v>
      </c>
      <c r="J12" s="60">
        <v>1908177</v>
      </c>
      <c r="K12" s="60">
        <v>3573958</v>
      </c>
      <c r="L12" s="60">
        <v>1869935</v>
      </c>
      <c r="M12" s="60">
        <v>7352070</v>
      </c>
      <c r="N12" s="60">
        <v>1798935</v>
      </c>
      <c r="O12" s="60">
        <v>2809994</v>
      </c>
      <c r="P12" s="60">
        <v>4584311</v>
      </c>
      <c r="Q12" s="60">
        <v>9193240</v>
      </c>
      <c r="R12" s="60">
        <v>1703817</v>
      </c>
      <c r="S12" s="60">
        <v>2077817</v>
      </c>
      <c r="T12" s="60">
        <v>2077816</v>
      </c>
      <c r="U12" s="60">
        <v>5859450</v>
      </c>
      <c r="V12" s="60">
        <v>28148543</v>
      </c>
      <c r="W12" s="60">
        <v>24497955</v>
      </c>
      <c r="X12" s="60">
        <v>3650588</v>
      </c>
      <c r="Y12" s="61">
        <v>14.9</v>
      </c>
      <c r="Z12" s="62">
        <v>24497955</v>
      </c>
    </row>
    <row r="13" spans="1:26" ht="13.5">
      <c r="A13" s="58" t="s">
        <v>278</v>
      </c>
      <c r="B13" s="19">
        <v>474550345</v>
      </c>
      <c r="C13" s="19">
        <v>0</v>
      </c>
      <c r="D13" s="59">
        <v>40400000</v>
      </c>
      <c r="E13" s="60">
        <v>40400000</v>
      </c>
      <c r="F13" s="60">
        <v>0</v>
      </c>
      <c r="G13" s="60">
        <v>0</v>
      </c>
      <c r="H13" s="60">
        <v>0</v>
      </c>
      <c r="I13" s="60">
        <v>0</v>
      </c>
      <c r="J13" s="60">
        <v>3366665</v>
      </c>
      <c r="K13" s="60">
        <v>0</v>
      </c>
      <c r="L13" s="60">
        <v>0</v>
      </c>
      <c r="M13" s="60">
        <v>3366665</v>
      </c>
      <c r="N13" s="60">
        <v>3366665</v>
      </c>
      <c r="O13" s="60">
        <v>3366665</v>
      </c>
      <c r="P13" s="60">
        <v>3366665</v>
      </c>
      <c r="Q13" s="60">
        <v>10099995</v>
      </c>
      <c r="R13" s="60">
        <v>3366665</v>
      </c>
      <c r="S13" s="60">
        <v>3366665</v>
      </c>
      <c r="T13" s="60">
        <v>3366665</v>
      </c>
      <c r="U13" s="60">
        <v>10099995</v>
      </c>
      <c r="V13" s="60">
        <v>23566655</v>
      </c>
      <c r="W13" s="60">
        <v>40400000</v>
      </c>
      <c r="X13" s="60">
        <v>-16833345</v>
      </c>
      <c r="Y13" s="61">
        <v>-41.67</v>
      </c>
      <c r="Z13" s="62">
        <v>40400000</v>
      </c>
    </row>
    <row r="14" spans="1:26" ht="13.5">
      <c r="A14" s="58" t="s">
        <v>40</v>
      </c>
      <c r="B14" s="19">
        <v>78529075</v>
      </c>
      <c r="C14" s="19">
        <v>0</v>
      </c>
      <c r="D14" s="59">
        <v>10000000</v>
      </c>
      <c r="E14" s="60">
        <v>10000000</v>
      </c>
      <c r="F14" s="60">
        <v>0</v>
      </c>
      <c r="G14" s="60">
        <v>0</v>
      </c>
      <c r="H14" s="60">
        <v>12755402</v>
      </c>
      <c r="I14" s="60">
        <v>12755402</v>
      </c>
      <c r="J14" s="60">
        <v>6482253</v>
      </c>
      <c r="K14" s="60">
        <v>0</v>
      </c>
      <c r="L14" s="60">
        <v>0</v>
      </c>
      <c r="M14" s="60">
        <v>6482253</v>
      </c>
      <c r="N14" s="60">
        <v>0</v>
      </c>
      <c r="O14" s="60">
        <v>7108974</v>
      </c>
      <c r="P14" s="60">
        <v>25460147</v>
      </c>
      <c r="Q14" s="60">
        <v>32569121</v>
      </c>
      <c r="R14" s="60">
        <v>13556144</v>
      </c>
      <c r="S14" s="60">
        <v>6889188</v>
      </c>
      <c r="T14" s="60">
        <v>6916388</v>
      </c>
      <c r="U14" s="60">
        <v>27361720</v>
      </c>
      <c r="V14" s="60">
        <v>79168496</v>
      </c>
      <c r="W14" s="60">
        <v>10000000</v>
      </c>
      <c r="X14" s="60">
        <v>69168496</v>
      </c>
      <c r="Y14" s="61">
        <v>691.68</v>
      </c>
      <c r="Z14" s="62">
        <v>10000000</v>
      </c>
    </row>
    <row r="15" spans="1:26" ht="13.5">
      <c r="A15" s="58" t="s">
        <v>41</v>
      </c>
      <c r="B15" s="19">
        <v>391480043</v>
      </c>
      <c r="C15" s="19">
        <v>0</v>
      </c>
      <c r="D15" s="59">
        <v>402215000</v>
      </c>
      <c r="E15" s="60">
        <v>402215000</v>
      </c>
      <c r="F15" s="60">
        <v>34499514</v>
      </c>
      <c r="G15" s="60">
        <v>51513024</v>
      </c>
      <c r="H15" s="60">
        <v>33996319</v>
      </c>
      <c r="I15" s="60">
        <v>120008857</v>
      </c>
      <c r="J15" s="60">
        <v>47248376</v>
      </c>
      <c r="K15" s="60">
        <v>34696650</v>
      </c>
      <c r="L15" s="60">
        <v>49727678</v>
      </c>
      <c r="M15" s="60">
        <v>131672704</v>
      </c>
      <c r="N15" s="60">
        <v>35825694</v>
      </c>
      <c r="O15" s="60">
        <v>7629672</v>
      </c>
      <c r="P15" s="60">
        <v>25694255</v>
      </c>
      <c r="Q15" s="60">
        <v>69149621</v>
      </c>
      <c r="R15" s="60">
        <v>41905571</v>
      </c>
      <c r="S15" s="60">
        <v>9884220</v>
      </c>
      <c r="T15" s="60">
        <v>67235919</v>
      </c>
      <c r="U15" s="60">
        <v>119025710</v>
      </c>
      <c r="V15" s="60">
        <v>439856892</v>
      </c>
      <c r="W15" s="60">
        <v>402215000</v>
      </c>
      <c r="X15" s="60">
        <v>37641892</v>
      </c>
      <c r="Y15" s="61">
        <v>9.36</v>
      </c>
      <c r="Z15" s="62">
        <v>402215000</v>
      </c>
    </row>
    <row r="16" spans="1:26" ht="13.5">
      <c r="A16" s="69" t="s">
        <v>42</v>
      </c>
      <c r="B16" s="19">
        <v>0</v>
      </c>
      <c r="C16" s="19">
        <v>0</v>
      </c>
      <c r="D16" s="59">
        <v>16000000</v>
      </c>
      <c r="E16" s="60">
        <v>16000000</v>
      </c>
      <c r="F16" s="60">
        <v>1104480</v>
      </c>
      <c r="G16" s="60">
        <v>369953</v>
      </c>
      <c r="H16" s="60">
        <v>186300</v>
      </c>
      <c r="I16" s="60">
        <v>1660733</v>
      </c>
      <c r="J16" s="60">
        <v>307869</v>
      </c>
      <c r="K16" s="60">
        <v>201380</v>
      </c>
      <c r="L16" s="60">
        <v>252079</v>
      </c>
      <c r="M16" s="60">
        <v>761328</v>
      </c>
      <c r="N16" s="60">
        <v>214769</v>
      </c>
      <c r="O16" s="60">
        <v>217410</v>
      </c>
      <c r="P16" s="60">
        <v>813130</v>
      </c>
      <c r="Q16" s="60">
        <v>1245309</v>
      </c>
      <c r="R16" s="60">
        <v>887298</v>
      </c>
      <c r="S16" s="60">
        <v>233590</v>
      </c>
      <c r="T16" s="60">
        <v>604158</v>
      </c>
      <c r="U16" s="60">
        <v>1725046</v>
      </c>
      <c r="V16" s="60">
        <v>5392416</v>
      </c>
      <c r="W16" s="60">
        <v>16000000</v>
      </c>
      <c r="X16" s="60">
        <v>-10607584</v>
      </c>
      <c r="Y16" s="61">
        <v>-66.3</v>
      </c>
      <c r="Z16" s="62">
        <v>16000000</v>
      </c>
    </row>
    <row r="17" spans="1:26" ht="13.5">
      <c r="A17" s="58" t="s">
        <v>43</v>
      </c>
      <c r="B17" s="19">
        <v>572439738</v>
      </c>
      <c r="C17" s="19">
        <v>0</v>
      </c>
      <c r="D17" s="59">
        <v>421633260</v>
      </c>
      <c r="E17" s="60">
        <v>421633260</v>
      </c>
      <c r="F17" s="60">
        <v>8788178</v>
      </c>
      <c r="G17" s="60">
        <v>17913644</v>
      </c>
      <c r="H17" s="60">
        <v>14682320</v>
      </c>
      <c r="I17" s="60">
        <v>41384142</v>
      </c>
      <c r="J17" s="60">
        <v>23291708</v>
      </c>
      <c r="K17" s="60">
        <v>31067570</v>
      </c>
      <c r="L17" s="60">
        <v>22432292</v>
      </c>
      <c r="M17" s="60">
        <v>76791570</v>
      </c>
      <c r="N17" s="60">
        <v>19802454</v>
      </c>
      <c r="O17" s="60">
        <v>19419829</v>
      </c>
      <c r="P17" s="60">
        <v>20473276</v>
      </c>
      <c r="Q17" s="60">
        <v>59695559</v>
      </c>
      <c r="R17" s="60">
        <v>27988492</v>
      </c>
      <c r="S17" s="60">
        <v>20185383</v>
      </c>
      <c r="T17" s="60">
        <v>41160351</v>
      </c>
      <c r="U17" s="60">
        <v>89334226</v>
      </c>
      <c r="V17" s="60">
        <v>267205497</v>
      </c>
      <c r="W17" s="60">
        <v>421633260</v>
      </c>
      <c r="X17" s="60">
        <v>-154427763</v>
      </c>
      <c r="Y17" s="61">
        <v>-36.63</v>
      </c>
      <c r="Z17" s="62">
        <v>421633260</v>
      </c>
    </row>
    <row r="18" spans="1:26" ht="13.5">
      <c r="A18" s="70" t="s">
        <v>44</v>
      </c>
      <c r="B18" s="71">
        <f>SUM(B11:B17)</f>
        <v>1807728226</v>
      </c>
      <c r="C18" s="71">
        <f>SUM(C11:C17)</f>
        <v>0</v>
      </c>
      <c r="D18" s="72">
        <f aca="true" t="shared" si="1" ref="D18:Z18">SUM(D11:D17)</f>
        <v>1203146167</v>
      </c>
      <c r="E18" s="73">
        <f t="shared" si="1"/>
        <v>1203146167</v>
      </c>
      <c r="F18" s="73">
        <f t="shared" si="1"/>
        <v>69353003</v>
      </c>
      <c r="G18" s="73">
        <f t="shared" si="1"/>
        <v>92794995</v>
      </c>
      <c r="H18" s="73">
        <f t="shared" si="1"/>
        <v>87839037</v>
      </c>
      <c r="I18" s="73">
        <f t="shared" si="1"/>
        <v>249987035</v>
      </c>
      <c r="J18" s="73">
        <f t="shared" si="1"/>
        <v>112527444</v>
      </c>
      <c r="K18" s="73">
        <f t="shared" si="1"/>
        <v>93224260</v>
      </c>
      <c r="L18" s="73">
        <f t="shared" si="1"/>
        <v>98229607</v>
      </c>
      <c r="M18" s="73">
        <f t="shared" si="1"/>
        <v>303981311</v>
      </c>
      <c r="N18" s="73">
        <f t="shared" si="1"/>
        <v>84566744</v>
      </c>
      <c r="O18" s="73">
        <f t="shared" si="1"/>
        <v>64432712</v>
      </c>
      <c r="P18" s="73">
        <f t="shared" si="1"/>
        <v>103123985</v>
      </c>
      <c r="Q18" s="73">
        <f t="shared" si="1"/>
        <v>252123441</v>
      </c>
      <c r="R18" s="73">
        <f t="shared" si="1"/>
        <v>113978105</v>
      </c>
      <c r="S18" s="73">
        <f t="shared" si="1"/>
        <v>65865592</v>
      </c>
      <c r="T18" s="73">
        <f t="shared" si="1"/>
        <v>146410664</v>
      </c>
      <c r="U18" s="73">
        <f t="shared" si="1"/>
        <v>326254361</v>
      </c>
      <c r="V18" s="73">
        <f t="shared" si="1"/>
        <v>1132346148</v>
      </c>
      <c r="W18" s="73">
        <f t="shared" si="1"/>
        <v>1203146167</v>
      </c>
      <c r="X18" s="73">
        <f t="shared" si="1"/>
        <v>-70800019</v>
      </c>
      <c r="Y18" s="67">
        <f>+IF(W18&lt;&gt;0,(X18/W18)*100,0)</f>
        <v>-5.8845733745333035</v>
      </c>
      <c r="Z18" s="74">
        <f t="shared" si="1"/>
        <v>1203146167</v>
      </c>
    </row>
    <row r="19" spans="1:26" ht="13.5">
      <c r="A19" s="70" t="s">
        <v>45</v>
      </c>
      <c r="B19" s="75">
        <f>+B10-B18</f>
        <v>-784936433</v>
      </c>
      <c r="C19" s="75">
        <f>+C10-C18</f>
        <v>0</v>
      </c>
      <c r="D19" s="76">
        <f aca="true" t="shared" si="2" ref="D19:Z19">+D10-D18</f>
        <v>16308235</v>
      </c>
      <c r="E19" s="77">
        <f t="shared" si="2"/>
        <v>16308235</v>
      </c>
      <c r="F19" s="77">
        <f t="shared" si="2"/>
        <v>95217417</v>
      </c>
      <c r="G19" s="77">
        <f t="shared" si="2"/>
        <v>-22268045</v>
      </c>
      <c r="H19" s="77">
        <f t="shared" si="2"/>
        <v>-20059105</v>
      </c>
      <c r="I19" s="77">
        <f t="shared" si="2"/>
        <v>52890267</v>
      </c>
      <c r="J19" s="77">
        <f t="shared" si="2"/>
        <v>-67439532</v>
      </c>
      <c r="K19" s="77">
        <f t="shared" si="2"/>
        <v>-24946426</v>
      </c>
      <c r="L19" s="77">
        <f t="shared" si="2"/>
        <v>50685591</v>
      </c>
      <c r="M19" s="77">
        <f t="shared" si="2"/>
        <v>-41700367</v>
      </c>
      <c r="N19" s="77">
        <f t="shared" si="2"/>
        <v>-30962506</v>
      </c>
      <c r="O19" s="77">
        <f t="shared" si="2"/>
        <v>11081563</v>
      </c>
      <c r="P19" s="77">
        <f t="shared" si="2"/>
        <v>30346014</v>
      </c>
      <c r="Q19" s="77">
        <f t="shared" si="2"/>
        <v>10465071</v>
      </c>
      <c r="R19" s="77">
        <f t="shared" si="2"/>
        <v>-40035693</v>
      </c>
      <c r="S19" s="77">
        <f t="shared" si="2"/>
        <v>-16729547</v>
      </c>
      <c r="T19" s="77">
        <f t="shared" si="2"/>
        <v>-62868935</v>
      </c>
      <c r="U19" s="77">
        <f t="shared" si="2"/>
        <v>-119634175</v>
      </c>
      <c r="V19" s="77">
        <f t="shared" si="2"/>
        <v>-97979204</v>
      </c>
      <c r="W19" s="77">
        <f>IF(E10=E18,0,W10-W18)</f>
        <v>16308235</v>
      </c>
      <c r="X19" s="77">
        <f t="shared" si="2"/>
        <v>-114287439</v>
      </c>
      <c r="Y19" s="78">
        <f>+IF(W19&lt;&gt;0,(X19/W19)*100,0)</f>
        <v>-700.7958801182348</v>
      </c>
      <c r="Z19" s="79">
        <f t="shared" si="2"/>
        <v>16308235</v>
      </c>
    </row>
    <row r="20" spans="1:26" ht="13.5">
      <c r="A20" s="58" t="s">
        <v>46</v>
      </c>
      <c r="B20" s="19">
        <v>215014440</v>
      </c>
      <c r="C20" s="19">
        <v>0</v>
      </c>
      <c r="D20" s="59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772000</v>
      </c>
      <c r="P20" s="60">
        <v>0</v>
      </c>
      <c r="Q20" s="60">
        <v>772000</v>
      </c>
      <c r="R20" s="60">
        <v>0</v>
      </c>
      <c r="S20" s="60">
        <v>0</v>
      </c>
      <c r="T20" s="60">
        <v>0</v>
      </c>
      <c r="U20" s="60">
        <v>0</v>
      </c>
      <c r="V20" s="60">
        <v>772000</v>
      </c>
      <c r="W20" s="60">
        <v>0</v>
      </c>
      <c r="X20" s="60">
        <v>772000</v>
      </c>
      <c r="Y20" s="61">
        <v>0</v>
      </c>
      <c r="Z20" s="62">
        <v>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-569921993</v>
      </c>
      <c r="C22" s="86">
        <f>SUM(C19:C21)</f>
        <v>0</v>
      </c>
      <c r="D22" s="87">
        <f aca="true" t="shared" si="3" ref="D22:Z22">SUM(D19:D21)</f>
        <v>16308235</v>
      </c>
      <c r="E22" s="88">
        <f t="shared" si="3"/>
        <v>16308235</v>
      </c>
      <c r="F22" s="88">
        <f t="shared" si="3"/>
        <v>95217417</v>
      </c>
      <c r="G22" s="88">
        <f t="shared" si="3"/>
        <v>-22268045</v>
      </c>
      <c r="H22" s="88">
        <f t="shared" si="3"/>
        <v>-20059105</v>
      </c>
      <c r="I22" s="88">
        <f t="shared" si="3"/>
        <v>52890267</v>
      </c>
      <c r="J22" s="88">
        <f t="shared" si="3"/>
        <v>-67439532</v>
      </c>
      <c r="K22" s="88">
        <f t="shared" si="3"/>
        <v>-24946426</v>
      </c>
      <c r="L22" s="88">
        <f t="shared" si="3"/>
        <v>50685591</v>
      </c>
      <c r="M22" s="88">
        <f t="shared" si="3"/>
        <v>-41700367</v>
      </c>
      <c r="N22" s="88">
        <f t="shared" si="3"/>
        <v>-30962506</v>
      </c>
      <c r="O22" s="88">
        <f t="shared" si="3"/>
        <v>11853563</v>
      </c>
      <c r="P22" s="88">
        <f t="shared" si="3"/>
        <v>30346014</v>
      </c>
      <c r="Q22" s="88">
        <f t="shared" si="3"/>
        <v>11237071</v>
      </c>
      <c r="R22" s="88">
        <f t="shared" si="3"/>
        <v>-40035693</v>
      </c>
      <c r="S22" s="88">
        <f t="shared" si="3"/>
        <v>-16729547</v>
      </c>
      <c r="T22" s="88">
        <f t="shared" si="3"/>
        <v>-62868935</v>
      </c>
      <c r="U22" s="88">
        <f t="shared" si="3"/>
        <v>-119634175</v>
      </c>
      <c r="V22" s="88">
        <f t="shared" si="3"/>
        <v>-97207204</v>
      </c>
      <c r="W22" s="88">
        <f t="shared" si="3"/>
        <v>16308235</v>
      </c>
      <c r="X22" s="88">
        <f t="shared" si="3"/>
        <v>-113515439</v>
      </c>
      <c r="Y22" s="89">
        <f>+IF(W22&lt;&gt;0,(X22/W22)*100,0)</f>
        <v>-696.0620753870667</v>
      </c>
      <c r="Z22" s="90">
        <f t="shared" si="3"/>
        <v>16308235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-569921993</v>
      </c>
      <c r="C24" s="75">
        <f>SUM(C22:C23)</f>
        <v>0</v>
      </c>
      <c r="D24" s="76">
        <f aca="true" t="shared" si="4" ref="D24:Z24">SUM(D22:D23)</f>
        <v>16308235</v>
      </c>
      <c r="E24" s="77">
        <f t="shared" si="4"/>
        <v>16308235</v>
      </c>
      <c r="F24" s="77">
        <f t="shared" si="4"/>
        <v>95217417</v>
      </c>
      <c r="G24" s="77">
        <f t="shared" si="4"/>
        <v>-22268045</v>
      </c>
      <c r="H24" s="77">
        <f t="shared" si="4"/>
        <v>-20059105</v>
      </c>
      <c r="I24" s="77">
        <f t="shared" si="4"/>
        <v>52890267</v>
      </c>
      <c r="J24" s="77">
        <f t="shared" si="4"/>
        <v>-67439532</v>
      </c>
      <c r="K24" s="77">
        <f t="shared" si="4"/>
        <v>-24946426</v>
      </c>
      <c r="L24" s="77">
        <f t="shared" si="4"/>
        <v>50685591</v>
      </c>
      <c r="M24" s="77">
        <f t="shared" si="4"/>
        <v>-41700367</v>
      </c>
      <c r="N24" s="77">
        <f t="shared" si="4"/>
        <v>-30962506</v>
      </c>
      <c r="O24" s="77">
        <f t="shared" si="4"/>
        <v>11853563</v>
      </c>
      <c r="P24" s="77">
        <f t="shared" si="4"/>
        <v>30346014</v>
      </c>
      <c r="Q24" s="77">
        <f t="shared" si="4"/>
        <v>11237071</v>
      </c>
      <c r="R24" s="77">
        <f t="shared" si="4"/>
        <v>-40035693</v>
      </c>
      <c r="S24" s="77">
        <f t="shared" si="4"/>
        <v>-16729547</v>
      </c>
      <c r="T24" s="77">
        <f t="shared" si="4"/>
        <v>-62868935</v>
      </c>
      <c r="U24" s="77">
        <f t="shared" si="4"/>
        <v>-119634175</v>
      </c>
      <c r="V24" s="77">
        <f t="shared" si="4"/>
        <v>-97207204</v>
      </c>
      <c r="W24" s="77">
        <f t="shared" si="4"/>
        <v>16308235</v>
      </c>
      <c r="X24" s="77">
        <f t="shared" si="4"/>
        <v>-113515439</v>
      </c>
      <c r="Y24" s="78">
        <f>+IF(W24&lt;&gt;0,(X24/W24)*100,0)</f>
        <v>-696.0620753870667</v>
      </c>
      <c r="Z24" s="79">
        <f t="shared" si="4"/>
        <v>16308235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231039232</v>
      </c>
      <c r="C27" s="22">
        <v>0</v>
      </c>
      <c r="D27" s="99">
        <v>221956000</v>
      </c>
      <c r="E27" s="100">
        <v>221956000</v>
      </c>
      <c r="F27" s="100">
        <v>6030682</v>
      </c>
      <c r="G27" s="100">
        <v>16077566</v>
      </c>
      <c r="H27" s="100">
        <v>9488739</v>
      </c>
      <c r="I27" s="100">
        <v>31596987</v>
      </c>
      <c r="J27" s="100">
        <v>4559861</v>
      </c>
      <c r="K27" s="100">
        <v>6194893</v>
      </c>
      <c r="L27" s="100">
        <v>30389753</v>
      </c>
      <c r="M27" s="100">
        <v>41144507</v>
      </c>
      <c r="N27" s="100">
        <v>4629463</v>
      </c>
      <c r="O27" s="100">
        <v>21406683</v>
      </c>
      <c r="P27" s="100">
        <v>18598895</v>
      </c>
      <c r="Q27" s="100">
        <v>44635041</v>
      </c>
      <c r="R27" s="100">
        <v>22152063</v>
      </c>
      <c r="S27" s="100">
        <v>36844687</v>
      </c>
      <c r="T27" s="100">
        <v>35940348</v>
      </c>
      <c r="U27" s="100">
        <v>94937098</v>
      </c>
      <c r="V27" s="100">
        <v>212313633</v>
      </c>
      <c r="W27" s="100">
        <v>221956000</v>
      </c>
      <c r="X27" s="100">
        <v>-9642367</v>
      </c>
      <c r="Y27" s="101">
        <v>-4.34</v>
      </c>
      <c r="Z27" s="102">
        <v>221956000</v>
      </c>
    </row>
    <row r="28" spans="1:26" ht="13.5">
      <c r="A28" s="103" t="s">
        <v>46</v>
      </c>
      <c r="B28" s="19">
        <v>229843404</v>
      </c>
      <c r="C28" s="19">
        <v>0</v>
      </c>
      <c r="D28" s="59">
        <v>221956000</v>
      </c>
      <c r="E28" s="60">
        <v>221956000</v>
      </c>
      <c r="F28" s="60">
        <v>6030682</v>
      </c>
      <c r="G28" s="60">
        <v>16077566</v>
      </c>
      <c r="H28" s="60">
        <v>9396399</v>
      </c>
      <c r="I28" s="60">
        <v>31504647</v>
      </c>
      <c r="J28" s="60">
        <v>4473445</v>
      </c>
      <c r="K28" s="60">
        <v>5607788</v>
      </c>
      <c r="L28" s="60">
        <v>30356013</v>
      </c>
      <c r="M28" s="60">
        <v>40437246</v>
      </c>
      <c r="N28" s="60">
        <v>4557938</v>
      </c>
      <c r="O28" s="60">
        <v>21117551</v>
      </c>
      <c r="P28" s="60">
        <v>18179848</v>
      </c>
      <c r="Q28" s="60">
        <v>43855337</v>
      </c>
      <c r="R28" s="60">
        <v>18338672</v>
      </c>
      <c r="S28" s="60">
        <v>36737467</v>
      </c>
      <c r="T28" s="60">
        <v>35267507</v>
      </c>
      <c r="U28" s="60">
        <v>90343646</v>
      </c>
      <c r="V28" s="60">
        <v>206140876</v>
      </c>
      <c r="W28" s="60">
        <v>221956000</v>
      </c>
      <c r="X28" s="60">
        <v>-15815124</v>
      </c>
      <c r="Y28" s="61">
        <v>-7.13</v>
      </c>
      <c r="Z28" s="62">
        <v>221956000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1195828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92340</v>
      </c>
      <c r="I31" s="60">
        <v>92340</v>
      </c>
      <c r="J31" s="60">
        <v>86416</v>
      </c>
      <c r="K31" s="60">
        <v>587105</v>
      </c>
      <c r="L31" s="60">
        <v>33740</v>
      </c>
      <c r="M31" s="60">
        <v>707261</v>
      </c>
      <c r="N31" s="60">
        <v>71525</v>
      </c>
      <c r="O31" s="60">
        <v>289132</v>
      </c>
      <c r="P31" s="60">
        <v>419047</v>
      </c>
      <c r="Q31" s="60">
        <v>779704</v>
      </c>
      <c r="R31" s="60">
        <v>3813391</v>
      </c>
      <c r="S31" s="60">
        <v>107220</v>
      </c>
      <c r="T31" s="60">
        <v>672840</v>
      </c>
      <c r="U31" s="60">
        <v>4593451</v>
      </c>
      <c r="V31" s="60">
        <v>6172756</v>
      </c>
      <c r="W31" s="60">
        <v>0</v>
      </c>
      <c r="X31" s="60">
        <v>6172756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231039232</v>
      </c>
      <c r="C32" s="22">
        <f>SUM(C28:C31)</f>
        <v>0</v>
      </c>
      <c r="D32" s="99">
        <f aca="true" t="shared" si="5" ref="D32:Z32">SUM(D28:D31)</f>
        <v>221956000</v>
      </c>
      <c r="E32" s="100">
        <f t="shared" si="5"/>
        <v>221956000</v>
      </c>
      <c r="F32" s="100">
        <f t="shared" si="5"/>
        <v>6030682</v>
      </c>
      <c r="G32" s="100">
        <f t="shared" si="5"/>
        <v>16077566</v>
      </c>
      <c r="H32" s="100">
        <f t="shared" si="5"/>
        <v>9488739</v>
      </c>
      <c r="I32" s="100">
        <f t="shared" si="5"/>
        <v>31596987</v>
      </c>
      <c r="J32" s="100">
        <f t="shared" si="5"/>
        <v>4559861</v>
      </c>
      <c r="K32" s="100">
        <f t="shared" si="5"/>
        <v>6194893</v>
      </c>
      <c r="L32" s="100">
        <f t="shared" si="5"/>
        <v>30389753</v>
      </c>
      <c r="M32" s="100">
        <f t="shared" si="5"/>
        <v>41144507</v>
      </c>
      <c r="N32" s="100">
        <f t="shared" si="5"/>
        <v>4629463</v>
      </c>
      <c r="O32" s="100">
        <f t="shared" si="5"/>
        <v>21406683</v>
      </c>
      <c r="P32" s="100">
        <f t="shared" si="5"/>
        <v>18598895</v>
      </c>
      <c r="Q32" s="100">
        <f t="shared" si="5"/>
        <v>44635041</v>
      </c>
      <c r="R32" s="100">
        <f t="shared" si="5"/>
        <v>22152063</v>
      </c>
      <c r="S32" s="100">
        <f t="shared" si="5"/>
        <v>36844687</v>
      </c>
      <c r="T32" s="100">
        <f t="shared" si="5"/>
        <v>35940347</v>
      </c>
      <c r="U32" s="100">
        <f t="shared" si="5"/>
        <v>94937097</v>
      </c>
      <c r="V32" s="100">
        <f t="shared" si="5"/>
        <v>212313632</v>
      </c>
      <c r="W32" s="100">
        <f t="shared" si="5"/>
        <v>221956000</v>
      </c>
      <c r="X32" s="100">
        <f t="shared" si="5"/>
        <v>-9642368</v>
      </c>
      <c r="Y32" s="101">
        <f>+IF(W32&lt;&gt;0,(X32/W32)*100,0)</f>
        <v>-4.344270035502532</v>
      </c>
      <c r="Z32" s="102">
        <f t="shared" si="5"/>
        <v>221956000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98213583</v>
      </c>
      <c r="C35" s="19">
        <v>0</v>
      </c>
      <c r="D35" s="59">
        <v>354615000</v>
      </c>
      <c r="E35" s="60">
        <v>354615000</v>
      </c>
      <c r="F35" s="60">
        <v>193330786</v>
      </c>
      <c r="G35" s="60">
        <v>210559936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354615000</v>
      </c>
      <c r="X35" s="60">
        <v>-354615000</v>
      </c>
      <c r="Y35" s="61">
        <v>-100</v>
      </c>
      <c r="Z35" s="62">
        <v>354615000</v>
      </c>
    </row>
    <row r="36" spans="1:26" ht="13.5">
      <c r="A36" s="58" t="s">
        <v>57</v>
      </c>
      <c r="B36" s="19">
        <v>6274722281</v>
      </c>
      <c r="C36" s="19">
        <v>0</v>
      </c>
      <c r="D36" s="59">
        <v>1827718609</v>
      </c>
      <c r="E36" s="60">
        <v>1827718609</v>
      </c>
      <c r="F36" s="60">
        <v>5330901286</v>
      </c>
      <c r="G36" s="60">
        <v>5331876985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1827718609</v>
      </c>
      <c r="X36" s="60">
        <v>-1827718609</v>
      </c>
      <c r="Y36" s="61">
        <v>-100</v>
      </c>
      <c r="Z36" s="62">
        <v>1827718609</v>
      </c>
    </row>
    <row r="37" spans="1:26" ht="13.5">
      <c r="A37" s="58" t="s">
        <v>58</v>
      </c>
      <c r="B37" s="19">
        <v>278452602</v>
      </c>
      <c r="C37" s="19">
        <v>0</v>
      </c>
      <c r="D37" s="59">
        <v>227550000</v>
      </c>
      <c r="E37" s="60">
        <v>227550000</v>
      </c>
      <c r="F37" s="60">
        <v>243142181</v>
      </c>
      <c r="G37" s="60">
        <v>227775165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227550000</v>
      </c>
      <c r="X37" s="60">
        <v>-227550000</v>
      </c>
      <c r="Y37" s="61">
        <v>-100</v>
      </c>
      <c r="Z37" s="62">
        <v>227550000</v>
      </c>
    </row>
    <row r="38" spans="1:26" ht="13.5">
      <c r="A38" s="58" t="s">
        <v>59</v>
      </c>
      <c r="B38" s="19">
        <v>728880659</v>
      </c>
      <c r="C38" s="19">
        <v>0</v>
      </c>
      <c r="D38" s="59">
        <v>740000000</v>
      </c>
      <c r="E38" s="60">
        <v>740000000</v>
      </c>
      <c r="F38" s="60">
        <v>728880659</v>
      </c>
      <c r="G38" s="60">
        <v>728880659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740000000</v>
      </c>
      <c r="X38" s="60">
        <v>-740000000</v>
      </c>
      <c r="Y38" s="61">
        <v>-100</v>
      </c>
      <c r="Z38" s="62">
        <v>740000000</v>
      </c>
    </row>
    <row r="39" spans="1:26" ht="13.5">
      <c r="A39" s="58" t="s">
        <v>60</v>
      </c>
      <c r="B39" s="19">
        <v>5365602603</v>
      </c>
      <c r="C39" s="19">
        <v>0</v>
      </c>
      <c r="D39" s="59">
        <v>1214783609</v>
      </c>
      <c r="E39" s="60">
        <v>1214783609</v>
      </c>
      <c r="F39" s="60">
        <v>4552209232</v>
      </c>
      <c r="G39" s="60">
        <v>4585781097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1214783609</v>
      </c>
      <c r="X39" s="60">
        <v>-1214783609</v>
      </c>
      <c r="Y39" s="61">
        <v>-100</v>
      </c>
      <c r="Z39" s="62">
        <v>1214783609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239130435</v>
      </c>
      <c r="C42" s="19">
        <v>0</v>
      </c>
      <c r="D42" s="59">
        <v>227166060</v>
      </c>
      <c r="E42" s="60">
        <v>227166060</v>
      </c>
      <c r="F42" s="60">
        <v>78577023</v>
      </c>
      <c r="G42" s="60">
        <v>-42647678</v>
      </c>
      <c r="H42" s="60">
        <v>-21856896</v>
      </c>
      <c r="I42" s="60">
        <v>14072449</v>
      </c>
      <c r="J42" s="60">
        <v>69760881</v>
      </c>
      <c r="K42" s="60">
        <v>34841068</v>
      </c>
      <c r="L42" s="60">
        <v>-43525690</v>
      </c>
      <c r="M42" s="60">
        <v>61076259</v>
      </c>
      <c r="N42" s="60">
        <v>-23963416</v>
      </c>
      <c r="O42" s="60">
        <v>7422611</v>
      </c>
      <c r="P42" s="60">
        <v>171588379</v>
      </c>
      <c r="Q42" s="60">
        <v>155047574</v>
      </c>
      <c r="R42" s="60">
        <v>-18093977</v>
      </c>
      <c r="S42" s="60">
        <v>-4582766</v>
      </c>
      <c r="T42" s="60">
        <v>-20311759</v>
      </c>
      <c r="U42" s="60">
        <v>-42988502</v>
      </c>
      <c r="V42" s="60">
        <v>187207780</v>
      </c>
      <c r="W42" s="60">
        <v>227166060</v>
      </c>
      <c r="X42" s="60">
        <v>-39958280</v>
      </c>
      <c r="Y42" s="61">
        <v>-17.59</v>
      </c>
      <c r="Z42" s="62">
        <v>227166060</v>
      </c>
    </row>
    <row r="43" spans="1:26" ht="13.5">
      <c r="A43" s="58" t="s">
        <v>63</v>
      </c>
      <c r="B43" s="19">
        <v>-271943719</v>
      </c>
      <c r="C43" s="19">
        <v>0</v>
      </c>
      <c r="D43" s="59">
        <v>-161856000</v>
      </c>
      <c r="E43" s="60">
        <v>-161856000</v>
      </c>
      <c r="F43" s="60">
        <v>-6030682</v>
      </c>
      <c r="G43" s="60">
        <v>-16077566</v>
      </c>
      <c r="H43" s="60">
        <v>-9488738</v>
      </c>
      <c r="I43" s="60">
        <v>-31596986</v>
      </c>
      <c r="J43" s="60">
        <v>-4559862</v>
      </c>
      <c r="K43" s="60">
        <v>-6194853</v>
      </c>
      <c r="L43" s="60">
        <v>-30389754</v>
      </c>
      <c r="M43" s="60">
        <v>-41144469</v>
      </c>
      <c r="N43" s="60">
        <v>-4629463</v>
      </c>
      <c r="O43" s="60">
        <v>-21406683</v>
      </c>
      <c r="P43" s="60">
        <v>-18598891</v>
      </c>
      <c r="Q43" s="60">
        <v>-44635037</v>
      </c>
      <c r="R43" s="60">
        <v>-22152064</v>
      </c>
      <c r="S43" s="60">
        <v>-36844689</v>
      </c>
      <c r="T43" s="60">
        <v>-9974596</v>
      </c>
      <c r="U43" s="60">
        <v>-68971349</v>
      </c>
      <c r="V43" s="60">
        <v>-186347841</v>
      </c>
      <c r="W43" s="60">
        <v>-161856000</v>
      </c>
      <c r="X43" s="60">
        <v>-24491841</v>
      </c>
      <c r="Y43" s="61">
        <v>15.13</v>
      </c>
      <c r="Z43" s="62">
        <v>-161856000</v>
      </c>
    </row>
    <row r="44" spans="1:26" ht="13.5">
      <c r="A44" s="58" t="s">
        <v>64</v>
      </c>
      <c r="B44" s="19">
        <v>62357755</v>
      </c>
      <c r="C44" s="19">
        <v>0</v>
      </c>
      <c r="D44" s="59">
        <v>-22710480</v>
      </c>
      <c r="E44" s="60">
        <v>-22710480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-22710480</v>
      </c>
      <c r="X44" s="60">
        <v>22710480</v>
      </c>
      <c r="Y44" s="61">
        <v>-100</v>
      </c>
      <c r="Z44" s="62">
        <v>-22710480</v>
      </c>
    </row>
    <row r="45" spans="1:26" ht="13.5">
      <c r="A45" s="70" t="s">
        <v>65</v>
      </c>
      <c r="B45" s="22">
        <v>37881125</v>
      </c>
      <c r="C45" s="22">
        <v>0</v>
      </c>
      <c r="D45" s="99">
        <v>95758580</v>
      </c>
      <c r="E45" s="100">
        <v>95758580</v>
      </c>
      <c r="F45" s="100">
        <v>130136341</v>
      </c>
      <c r="G45" s="100">
        <v>71411097</v>
      </c>
      <c r="H45" s="100">
        <v>40065463</v>
      </c>
      <c r="I45" s="100">
        <v>40065463</v>
      </c>
      <c r="J45" s="100">
        <v>105266482</v>
      </c>
      <c r="K45" s="100">
        <v>133912697</v>
      </c>
      <c r="L45" s="100">
        <v>59997253</v>
      </c>
      <c r="M45" s="100">
        <v>59997253</v>
      </c>
      <c r="N45" s="100">
        <v>31404374</v>
      </c>
      <c r="O45" s="100">
        <v>17420302</v>
      </c>
      <c r="P45" s="100">
        <v>170409790</v>
      </c>
      <c r="Q45" s="100">
        <v>31404374</v>
      </c>
      <c r="R45" s="100">
        <v>130163749</v>
      </c>
      <c r="S45" s="100">
        <v>88736294</v>
      </c>
      <c r="T45" s="100">
        <v>58449939</v>
      </c>
      <c r="U45" s="100">
        <v>58449939</v>
      </c>
      <c r="V45" s="100">
        <v>58449939</v>
      </c>
      <c r="W45" s="100">
        <v>95758580</v>
      </c>
      <c r="X45" s="100">
        <v>-37308641</v>
      </c>
      <c r="Y45" s="101">
        <v>-38.96</v>
      </c>
      <c r="Z45" s="102">
        <v>95758580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19" t="s">
        <v>274</v>
      </c>
      <c r="V47" s="119" t="s">
        <v>275</v>
      </c>
      <c r="W47" s="119" t="s">
        <v>276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84845202</v>
      </c>
      <c r="C49" s="52">
        <v>0</v>
      </c>
      <c r="D49" s="129">
        <v>39503412</v>
      </c>
      <c r="E49" s="54">
        <v>33775379</v>
      </c>
      <c r="F49" s="54">
        <v>0</v>
      </c>
      <c r="G49" s="54">
        <v>0</v>
      </c>
      <c r="H49" s="54">
        <v>0</v>
      </c>
      <c r="I49" s="54">
        <v>803829431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961953424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28876781</v>
      </c>
      <c r="C51" s="52">
        <v>0</v>
      </c>
      <c r="D51" s="129">
        <v>12208053</v>
      </c>
      <c r="E51" s="54">
        <v>31521997</v>
      </c>
      <c r="F51" s="54">
        <v>0</v>
      </c>
      <c r="G51" s="54">
        <v>0</v>
      </c>
      <c r="H51" s="54">
        <v>0</v>
      </c>
      <c r="I51" s="54">
        <v>4896801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947284</v>
      </c>
      <c r="R51" s="54">
        <v>0</v>
      </c>
      <c r="S51" s="54">
        <v>0</v>
      </c>
      <c r="T51" s="54">
        <v>0</v>
      </c>
      <c r="U51" s="54">
        <v>947284</v>
      </c>
      <c r="V51" s="54">
        <v>50333956</v>
      </c>
      <c r="W51" s="54">
        <v>129732156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106.18777226520497</v>
      </c>
      <c r="C58" s="5">
        <f>IF(C67=0,0,+(C76/C67)*100)</f>
        <v>0</v>
      </c>
      <c r="D58" s="6">
        <f aca="true" t="shared" si="6" ref="D58:Z58">IF(D67=0,0,+(D76/D67)*100)</f>
        <v>67.41013692343526</v>
      </c>
      <c r="E58" s="7">
        <f t="shared" si="6"/>
        <v>67.41013692343526</v>
      </c>
      <c r="F58" s="7">
        <f t="shared" si="6"/>
        <v>59.82528458290047</v>
      </c>
      <c r="G58" s="7">
        <f t="shared" si="6"/>
        <v>64.5779334211824</v>
      </c>
      <c r="H58" s="7">
        <f t="shared" si="6"/>
        <v>53.98957309613747</v>
      </c>
      <c r="I58" s="7">
        <f t="shared" si="6"/>
        <v>59.49477158840557</v>
      </c>
      <c r="J58" s="7">
        <f t="shared" si="6"/>
        <v>159.32696971886912</v>
      </c>
      <c r="K58" s="7">
        <f t="shared" si="6"/>
        <v>78.08937954975455</v>
      </c>
      <c r="L58" s="7">
        <f t="shared" si="6"/>
        <v>51.246290948455055</v>
      </c>
      <c r="M58" s="7">
        <f t="shared" si="6"/>
        <v>89.18933211299964</v>
      </c>
      <c r="N58" s="7">
        <f t="shared" si="6"/>
        <v>100.6069120093378</v>
      </c>
      <c r="O58" s="7">
        <f t="shared" si="6"/>
        <v>62.344437956759755</v>
      </c>
      <c r="P58" s="7">
        <f t="shared" si="6"/>
        <v>112.03103986796965</v>
      </c>
      <c r="Q58" s="7">
        <f t="shared" si="6"/>
        <v>88.46129925123513</v>
      </c>
      <c r="R58" s="7">
        <f t="shared" si="6"/>
        <v>82.12116352005553</v>
      </c>
      <c r="S58" s="7">
        <f t="shared" si="6"/>
        <v>98.8700662013008</v>
      </c>
      <c r="T58" s="7">
        <f t="shared" si="6"/>
        <v>67.0235851140793</v>
      </c>
      <c r="U58" s="7">
        <f t="shared" si="6"/>
        <v>80.00292312291852</v>
      </c>
      <c r="V58" s="7">
        <f t="shared" si="6"/>
        <v>78.45100955429353</v>
      </c>
      <c r="W58" s="7">
        <f t="shared" si="6"/>
        <v>67.41013692343526</v>
      </c>
      <c r="X58" s="7">
        <f t="shared" si="6"/>
        <v>0</v>
      </c>
      <c r="Y58" s="7">
        <f t="shared" si="6"/>
        <v>0</v>
      </c>
      <c r="Z58" s="8">
        <f t="shared" si="6"/>
        <v>67.41013692343526</v>
      </c>
    </row>
    <row r="59" spans="1:26" ht="13.5">
      <c r="A59" s="37" t="s">
        <v>31</v>
      </c>
      <c r="B59" s="9">
        <f aca="true" t="shared" si="7" ref="B59:Z66">IF(B68=0,0,+(B77/B68)*100)</f>
        <v>423.456291504269</v>
      </c>
      <c r="C59" s="9">
        <f t="shared" si="7"/>
        <v>0</v>
      </c>
      <c r="D59" s="2">
        <f t="shared" si="7"/>
        <v>75.71953568552615</v>
      </c>
      <c r="E59" s="10">
        <f t="shared" si="7"/>
        <v>75.71953568552615</v>
      </c>
      <c r="F59" s="10">
        <f t="shared" si="7"/>
        <v>49.28026691011745</v>
      </c>
      <c r="G59" s="10">
        <f t="shared" si="7"/>
        <v>64.62838932496355</v>
      </c>
      <c r="H59" s="10">
        <f t="shared" si="7"/>
        <v>61.49904126686041</v>
      </c>
      <c r="I59" s="10">
        <f t="shared" si="7"/>
        <v>58.50583310488118</v>
      </c>
      <c r="J59" s="10">
        <f t="shared" si="7"/>
        <v>89.37807494680894</v>
      </c>
      <c r="K59" s="10">
        <f t="shared" si="7"/>
        <v>66.90593623225752</v>
      </c>
      <c r="L59" s="10">
        <f t="shared" si="7"/>
        <v>36.53700562986388</v>
      </c>
      <c r="M59" s="10">
        <f t="shared" si="7"/>
        <v>64.65932109388774</v>
      </c>
      <c r="N59" s="10">
        <f t="shared" si="7"/>
        <v>73.76847157573879</v>
      </c>
      <c r="O59" s="10">
        <f t="shared" si="7"/>
        <v>59.49386487606142</v>
      </c>
      <c r="P59" s="10">
        <f t="shared" si="7"/>
        <v>103.62122460001981</v>
      </c>
      <c r="Q59" s="10">
        <f t="shared" si="7"/>
        <v>76.98632006231941</v>
      </c>
      <c r="R59" s="10">
        <f t="shared" si="7"/>
        <v>70.33804098275962</v>
      </c>
      <c r="S59" s="10">
        <f t="shared" si="7"/>
        <v>62.9072799010935</v>
      </c>
      <c r="T59" s="10">
        <f t="shared" si="7"/>
        <v>72.99108108220442</v>
      </c>
      <c r="U59" s="10">
        <f t="shared" si="7"/>
        <v>69.1031059575672</v>
      </c>
      <c r="V59" s="10">
        <f t="shared" si="7"/>
        <v>67.22898449872743</v>
      </c>
      <c r="W59" s="10">
        <f t="shared" si="7"/>
        <v>75.71953568552615</v>
      </c>
      <c r="X59" s="10">
        <f t="shared" si="7"/>
        <v>0</v>
      </c>
      <c r="Y59" s="10">
        <f t="shared" si="7"/>
        <v>0</v>
      </c>
      <c r="Z59" s="11">
        <f t="shared" si="7"/>
        <v>75.71953568552615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70.57371258779487</v>
      </c>
      <c r="E60" s="13">
        <f t="shared" si="7"/>
        <v>70.57371258779487</v>
      </c>
      <c r="F60" s="13">
        <f t="shared" si="7"/>
        <v>67.61485895758777</v>
      </c>
      <c r="G60" s="13">
        <f t="shared" si="7"/>
        <v>68.01120944337339</v>
      </c>
      <c r="H60" s="13">
        <f t="shared" si="7"/>
        <v>53.990713864198185</v>
      </c>
      <c r="I60" s="13">
        <f t="shared" si="7"/>
        <v>63.3204894047343</v>
      </c>
      <c r="J60" s="13">
        <f t="shared" si="7"/>
        <v>238.9593920419857</v>
      </c>
      <c r="K60" s="13">
        <f t="shared" si="7"/>
        <v>84.22105942829593</v>
      </c>
      <c r="L60" s="13">
        <f t="shared" si="7"/>
        <v>61.28153517071739</v>
      </c>
      <c r="M60" s="13">
        <f t="shared" si="7"/>
        <v>106.61833483834985</v>
      </c>
      <c r="N60" s="13">
        <f t="shared" si="7"/>
        <v>123.03030692770918</v>
      </c>
      <c r="O60" s="13">
        <f t="shared" si="7"/>
        <v>66.3492377695287</v>
      </c>
      <c r="P60" s="13">
        <f t="shared" si="7"/>
        <v>117.89837843404763</v>
      </c>
      <c r="Q60" s="13">
        <f t="shared" si="7"/>
        <v>97.40610503956037</v>
      </c>
      <c r="R60" s="13">
        <f t="shared" si="7"/>
        <v>89.17786542073827</v>
      </c>
      <c r="S60" s="13">
        <f t="shared" si="7"/>
        <v>127.85619123205178</v>
      </c>
      <c r="T60" s="13">
        <f t="shared" si="7"/>
        <v>66.52654920594621</v>
      </c>
      <c r="U60" s="13">
        <f t="shared" si="7"/>
        <v>87.54510376130146</v>
      </c>
      <c r="V60" s="13">
        <f t="shared" si="7"/>
        <v>86.99601215522809</v>
      </c>
      <c r="W60" s="13">
        <f t="shared" si="7"/>
        <v>70.57371258779487</v>
      </c>
      <c r="X60" s="13">
        <f t="shared" si="7"/>
        <v>0</v>
      </c>
      <c r="Y60" s="13">
        <f t="shared" si="7"/>
        <v>0</v>
      </c>
      <c r="Z60" s="14">
        <f t="shared" si="7"/>
        <v>70.57371258779487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68.02728674177712</v>
      </c>
      <c r="E61" s="13">
        <f t="shared" si="7"/>
        <v>68.02728674177712</v>
      </c>
      <c r="F61" s="13">
        <f t="shared" si="7"/>
        <v>75.0291984096256</v>
      </c>
      <c r="G61" s="13">
        <f t="shared" si="7"/>
        <v>78.54460600263835</v>
      </c>
      <c r="H61" s="13">
        <f t="shared" si="7"/>
        <v>64.76980543370055</v>
      </c>
      <c r="I61" s="13">
        <f t="shared" si="7"/>
        <v>72.99021178140636</v>
      </c>
      <c r="J61" s="13">
        <f t="shared" si="7"/>
        <v>628.3285358505209</v>
      </c>
      <c r="K61" s="13">
        <f t="shared" si="7"/>
        <v>79.43424338619025</v>
      </c>
      <c r="L61" s="13">
        <f t="shared" si="7"/>
        <v>69.34345980927417</v>
      </c>
      <c r="M61" s="13">
        <f t="shared" si="7"/>
        <v>125.99899758281812</v>
      </c>
      <c r="N61" s="13">
        <f t="shared" si="7"/>
        <v>135.94994027611622</v>
      </c>
      <c r="O61" s="13">
        <f t="shared" si="7"/>
        <v>68.53069469407683</v>
      </c>
      <c r="P61" s="13">
        <f t="shared" si="7"/>
        <v>134.46727594840803</v>
      </c>
      <c r="Q61" s="13">
        <f t="shared" si="7"/>
        <v>104.74610632753189</v>
      </c>
      <c r="R61" s="13">
        <f t="shared" si="7"/>
        <v>93.49108214546399</v>
      </c>
      <c r="S61" s="13">
        <f t="shared" si="7"/>
        <v>177.0396584495289</v>
      </c>
      <c r="T61" s="13">
        <f t="shared" si="7"/>
        <v>99.68708472398711</v>
      </c>
      <c r="U61" s="13">
        <f t="shared" si="7"/>
        <v>111.497416943854</v>
      </c>
      <c r="V61" s="13">
        <f t="shared" si="7"/>
        <v>101.79666181520419</v>
      </c>
      <c r="W61" s="13">
        <f t="shared" si="7"/>
        <v>68.02728674177712</v>
      </c>
      <c r="X61" s="13">
        <f t="shared" si="7"/>
        <v>0</v>
      </c>
      <c r="Y61" s="13">
        <f t="shared" si="7"/>
        <v>0</v>
      </c>
      <c r="Z61" s="14">
        <f t="shared" si="7"/>
        <v>68.02728674177712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75.83696883161855</v>
      </c>
      <c r="E62" s="13">
        <f t="shared" si="7"/>
        <v>75.83696883161855</v>
      </c>
      <c r="F62" s="13">
        <f t="shared" si="7"/>
        <v>56.38410625353275</v>
      </c>
      <c r="G62" s="13">
        <f t="shared" si="7"/>
        <v>45.254151076779834</v>
      </c>
      <c r="H62" s="13">
        <f t="shared" si="7"/>
        <v>23.507809480288273</v>
      </c>
      <c r="I62" s="13">
        <f t="shared" si="7"/>
        <v>38.30587263278019</v>
      </c>
      <c r="J62" s="13">
        <f t="shared" si="7"/>
        <v>46.83978801857384</v>
      </c>
      <c r="K62" s="13">
        <f t="shared" si="7"/>
        <v>144.73386710373916</v>
      </c>
      <c r="L62" s="13">
        <f t="shared" si="7"/>
        <v>42.76729245540768</v>
      </c>
      <c r="M62" s="13">
        <f t="shared" si="7"/>
        <v>62.76307454903193</v>
      </c>
      <c r="N62" s="13">
        <f t="shared" si="7"/>
        <v>108.12324539600304</v>
      </c>
      <c r="O62" s="13">
        <f t="shared" si="7"/>
        <v>58.21280418009322</v>
      </c>
      <c r="P62" s="13">
        <f t="shared" si="7"/>
        <v>74.50580670756236</v>
      </c>
      <c r="Q62" s="13">
        <f t="shared" si="7"/>
        <v>79.98730720155498</v>
      </c>
      <c r="R62" s="13">
        <f t="shared" si="7"/>
        <v>72.63235361448052</v>
      </c>
      <c r="S62" s="13">
        <f t="shared" si="7"/>
        <v>52.221439949883006</v>
      </c>
      <c r="T62" s="13">
        <f t="shared" si="7"/>
        <v>30.688340477412133</v>
      </c>
      <c r="U62" s="13">
        <f t="shared" si="7"/>
        <v>44.93898023318303</v>
      </c>
      <c r="V62" s="13">
        <f t="shared" si="7"/>
        <v>53.763591933926136</v>
      </c>
      <c r="W62" s="13">
        <f t="shared" si="7"/>
        <v>75.83696883161855</v>
      </c>
      <c r="X62" s="13">
        <f t="shared" si="7"/>
        <v>0</v>
      </c>
      <c r="Y62" s="13">
        <f t="shared" si="7"/>
        <v>0</v>
      </c>
      <c r="Z62" s="14">
        <f t="shared" si="7"/>
        <v>75.83696883161855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77.04313084930016</v>
      </c>
      <c r="E63" s="13">
        <f t="shared" si="7"/>
        <v>77.04313084930016</v>
      </c>
      <c r="F63" s="13">
        <f t="shared" si="7"/>
        <v>24.99322596828412</v>
      </c>
      <c r="G63" s="13">
        <f t="shared" si="7"/>
        <v>38.023895126406366</v>
      </c>
      <c r="H63" s="13">
        <f t="shared" si="7"/>
        <v>649.0522853422874</v>
      </c>
      <c r="I63" s="13">
        <f t="shared" si="7"/>
        <v>43.52559446988745</v>
      </c>
      <c r="J63" s="13">
        <f t="shared" si="7"/>
        <v>109.59123656594238</v>
      </c>
      <c r="K63" s="13">
        <f t="shared" si="7"/>
        <v>104.29867768783672</v>
      </c>
      <c r="L63" s="13">
        <f t="shared" si="7"/>
        <v>40.17519378396045</v>
      </c>
      <c r="M63" s="13">
        <f t="shared" si="7"/>
        <v>74.68245367989357</v>
      </c>
      <c r="N63" s="13">
        <f t="shared" si="7"/>
        <v>86.400713653676</v>
      </c>
      <c r="O63" s="13">
        <f t="shared" si="7"/>
        <v>64.61866713466942</v>
      </c>
      <c r="P63" s="13">
        <f t="shared" si="7"/>
        <v>75.18554620786273</v>
      </c>
      <c r="Q63" s="13">
        <f t="shared" si="7"/>
        <v>75.8332853469686</v>
      </c>
      <c r="R63" s="13">
        <f t="shared" si="7"/>
        <v>76.72861436735172</v>
      </c>
      <c r="S63" s="13">
        <f t="shared" si="7"/>
        <v>49.03732696488095</v>
      </c>
      <c r="T63" s="13">
        <f t="shared" si="7"/>
        <v>14.144333181759572</v>
      </c>
      <c r="U63" s="13">
        <f t="shared" si="7"/>
        <v>27.46611860590959</v>
      </c>
      <c r="V63" s="13">
        <f t="shared" si="7"/>
        <v>47.068921544197536</v>
      </c>
      <c r="W63" s="13">
        <f t="shared" si="7"/>
        <v>77.04313084930016</v>
      </c>
      <c r="X63" s="13">
        <f t="shared" si="7"/>
        <v>0</v>
      </c>
      <c r="Y63" s="13">
        <f t="shared" si="7"/>
        <v>0</v>
      </c>
      <c r="Z63" s="14">
        <f t="shared" si="7"/>
        <v>77.04313084930016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87.36818103298202</v>
      </c>
      <c r="E64" s="13">
        <f t="shared" si="7"/>
        <v>87.36818103298202</v>
      </c>
      <c r="F64" s="13">
        <f t="shared" si="7"/>
        <v>52.88028528598506</v>
      </c>
      <c r="G64" s="13">
        <f t="shared" si="7"/>
        <v>51.33491324142493</v>
      </c>
      <c r="H64" s="13">
        <f t="shared" si="7"/>
        <v>41.4771285475793</v>
      </c>
      <c r="I64" s="13">
        <f t="shared" si="7"/>
        <v>48.512018081163255</v>
      </c>
      <c r="J64" s="13">
        <f t="shared" si="7"/>
        <v>63.09653342969865</v>
      </c>
      <c r="K64" s="13">
        <f t="shared" si="7"/>
        <v>53.24078866174333</v>
      </c>
      <c r="L64" s="13">
        <f t="shared" si="7"/>
        <v>32.16354679411227</v>
      </c>
      <c r="M64" s="13">
        <f t="shared" si="7"/>
        <v>49.504347520677314</v>
      </c>
      <c r="N64" s="13">
        <f t="shared" si="7"/>
        <v>67.78679585358506</v>
      </c>
      <c r="O64" s="13">
        <f t="shared" si="7"/>
        <v>47.75276201435182</v>
      </c>
      <c r="P64" s="13">
        <f t="shared" si="7"/>
        <v>69.01203357768382</v>
      </c>
      <c r="Q64" s="13">
        <f t="shared" si="7"/>
        <v>61.52261133514985</v>
      </c>
      <c r="R64" s="13">
        <f t="shared" si="7"/>
        <v>57.91922295988632</v>
      </c>
      <c r="S64" s="13">
        <f t="shared" si="7"/>
        <v>45.50643626137166</v>
      </c>
      <c r="T64" s="13">
        <f t="shared" si="7"/>
        <v>60.913615448226174</v>
      </c>
      <c r="U64" s="13">
        <f t="shared" si="7"/>
        <v>54.715967379833316</v>
      </c>
      <c r="V64" s="13">
        <f t="shared" si="7"/>
        <v>53.56918829247843</v>
      </c>
      <c r="W64" s="13">
        <f t="shared" si="7"/>
        <v>87.36818103298202</v>
      </c>
      <c r="X64" s="13">
        <f t="shared" si="7"/>
        <v>0</v>
      </c>
      <c r="Y64" s="13">
        <f t="shared" si="7"/>
        <v>0</v>
      </c>
      <c r="Z64" s="14">
        <f t="shared" si="7"/>
        <v>87.36818103298202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13.94689538007398</v>
      </c>
      <c r="G66" s="16">
        <f t="shared" si="7"/>
        <v>20.89595844402402</v>
      </c>
      <c r="H66" s="16">
        <f t="shared" si="7"/>
        <v>24.844595825702413</v>
      </c>
      <c r="I66" s="16">
        <f t="shared" si="7"/>
        <v>19.538761211215864</v>
      </c>
      <c r="J66" s="16">
        <f t="shared" si="7"/>
        <v>41.98129601379585</v>
      </c>
      <c r="K66" s="16">
        <f t="shared" si="7"/>
        <v>49.971888715586346</v>
      </c>
      <c r="L66" s="16">
        <f t="shared" si="7"/>
        <v>11.917606356227298</v>
      </c>
      <c r="M66" s="16">
        <f t="shared" si="7"/>
        <v>34.577577543238654</v>
      </c>
      <c r="N66" s="16">
        <f t="shared" si="7"/>
        <v>21.580226326587947</v>
      </c>
      <c r="O66" s="16">
        <f t="shared" si="7"/>
        <v>19.956469916265657</v>
      </c>
      <c r="P66" s="16">
        <f t="shared" si="7"/>
        <v>47.10390344347337</v>
      </c>
      <c r="Q66" s="16">
        <f t="shared" si="7"/>
        <v>26.08721691909896</v>
      </c>
      <c r="R66" s="16">
        <f t="shared" si="7"/>
        <v>34.21643672242077</v>
      </c>
      <c r="S66" s="16">
        <f t="shared" si="7"/>
        <v>21.182922277707302</v>
      </c>
      <c r="T66" s="16">
        <f t="shared" si="7"/>
        <v>42.930845751616886</v>
      </c>
      <c r="U66" s="16">
        <f t="shared" si="7"/>
        <v>32.10862116224902</v>
      </c>
      <c r="V66" s="16">
        <f t="shared" si="7"/>
        <v>27.879282846254664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697794362</v>
      </c>
      <c r="C67" s="24"/>
      <c r="D67" s="25">
        <v>818303527</v>
      </c>
      <c r="E67" s="26">
        <v>818303527</v>
      </c>
      <c r="F67" s="26">
        <v>69314776</v>
      </c>
      <c r="G67" s="26">
        <v>67495311</v>
      </c>
      <c r="H67" s="26">
        <v>66482439</v>
      </c>
      <c r="I67" s="26">
        <v>203292526</v>
      </c>
      <c r="J67" s="26">
        <v>41152294</v>
      </c>
      <c r="K67" s="26">
        <v>64420508</v>
      </c>
      <c r="L67" s="26">
        <v>57224198</v>
      </c>
      <c r="M67" s="26">
        <v>162797000</v>
      </c>
      <c r="N67" s="26">
        <v>51774062</v>
      </c>
      <c r="O67" s="26">
        <v>73390332</v>
      </c>
      <c r="P67" s="26">
        <v>54641985</v>
      </c>
      <c r="Q67" s="26">
        <v>179806379</v>
      </c>
      <c r="R67" s="26">
        <v>71279012</v>
      </c>
      <c r="S67" s="26">
        <v>46459359</v>
      </c>
      <c r="T67" s="26">
        <v>79167478</v>
      </c>
      <c r="U67" s="26">
        <v>196905849</v>
      </c>
      <c r="V67" s="26">
        <v>742801754</v>
      </c>
      <c r="W67" s="26">
        <v>818303527</v>
      </c>
      <c r="X67" s="26"/>
      <c r="Y67" s="25"/>
      <c r="Z67" s="27">
        <v>818303527</v>
      </c>
    </row>
    <row r="68" spans="1:26" ht="13.5" hidden="1">
      <c r="A68" s="37" t="s">
        <v>31</v>
      </c>
      <c r="B68" s="19">
        <v>174982000</v>
      </c>
      <c r="C68" s="19"/>
      <c r="D68" s="20">
        <v>251230764</v>
      </c>
      <c r="E68" s="21">
        <v>251230764</v>
      </c>
      <c r="F68" s="21">
        <v>15504845</v>
      </c>
      <c r="G68" s="21">
        <v>15681183</v>
      </c>
      <c r="H68" s="21">
        <v>15712923</v>
      </c>
      <c r="I68" s="21">
        <v>46898951</v>
      </c>
      <c r="J68" s="21">
        <v>16448252</v>
      </c>
      <c r="K68" s="21">
        <v>15832770</v>
      </c>
      <c r="L68" s="21">
        <v>15722405</v>
      </c>
      <c r="M68" s="21">
        <v>48003427</v>
      </c>
      <c r="N68" s="21">
        <v>15826005</v>
      </c>
      <c r="O68" s="21">
        <v>16665352</v>
      </c>
      <c r="P68" s="21">
        <v>12856949</v>
      </c>
      <c r="Q68" s="21">
        <v>45348306</v>
      </c>
      <c r="R68" s="21">
        <v>15872040</v>
      </c>
      <c r="S68" s="21">
        <v>14335964</v>
      </c>
      <c r="T68" s="21">
        <v>17804178</v>
      </c>
      <c r="U68" s="21">
        <v>48012182</v>
      </c>
      <c r="V68" s="21">
        <v>188262866</v>
      </c>
      <c r="W68" s="21">
        <v>251230764</v>
      </c>
      <c r="X68" s="21"/>
      <c r="Y68" s="20"/>
      <c r="Z68" s="23">
        <v>251230764</v>
      </c>
    </row>
    <row r="69" spans="1:26" ht="13.5" hidden="1">
      <c r="A69" s="38" t="s">
        <v>32</v>
      </c>
      <c r="B69" s="19">
        <v>467902213</v>
      </c>
      <c r="C69" s="19"/>
      <c r="D69" s="20">
        <v>512072763</v>
      </c>
      <c r="E69" s="21">
        <v>512072763</v>
      </c>
      <c r="F69" s="21">
        <v>49046240</v>
      </c>
      <c r="G69" s="21">
        <v>48021653</v>
      </c>
      <c r="H69" s="21">
        <v>46719110</v>
      </c>
      <c r="I69" s="21">
        <v>143787003</v>
      </c>
      <c r="J69" s="21">
        <v>20557867</v>
      </c>
      <c r="K69" s="21">
        <v>45058906</v>
      </c>
      <c r="L69" s="21">
        <v>37749756</v>
      </c>
      <c r="M69" s="21">
        <v>103366529</v>
      </c>
      <c r="N69" s="21">
        <v>32189241</v>
      </c>
      <c r="O69" s="21">
        <v>52852256</v>
      </c>
      <c r="P69" s="21">
        <v>39849258</v>
      </c>
      <c r="Q69" s="21">
        <v>124890755</v>
      </c>
      <c r="R69" s="21">
        <v>51695855</v>
      </c>
      <c r="S69" s="21">
        <v>28227653</v>
      </c>
      <c r="T69" s="21">
        <v>58153114</v>
      </c>
      <c r="U69" s="21">
        <v>138076622</v>
      </c>
      <c r="V69" s="21">
        <v>510120909</v>
      </c>
      <c r="W69" s="21">
        <v>512072763</v>
      </c>
      <c r="X69" s="21"/>
      <c r="Y69" s="20"/>
      <c r="Z69" s="23">
        <v>512072763</v>
      </c>
    </row>
    <row r="70" spans="1:26" ht="13.5" hidden="1">
      <c r="A70" s="39" t="s">
        <v>103</v>
      </c>
      <c r="B70" s="19"/>
      <c r="C70" s="19"/>
      <c r="D70" s="20">
        <v>383677175</v>
      </c>
      <c r="E70" s="21">
        <v>383677175</v>
      </c>
      <c r="F70" s="21">
        <v>36185190</v>
      </c>
      <c r="G70" s="21">
        <v>33220159</v>
      </c>
      <c r="H70" s="21">
        <v>31421680</v>
      </c>
      <c r="I70" s="21">
        <v>100827029</v>
      </c>
      <c r="J70" s="21">
        <v>6623265</v>
      </c>
      <c r="K70" s="21">
        <v>38234922</v>
      </c>
      <c r="L70" s="21">
        <v>27299395</v>
      </c>
      <c r="M70" s="21">
        <v>72157582</v>
      </c>
      <c r="N70" s="21">
        <v>21783580</v>
      </c>
      <c r="O70" s="21">
        <v>42568709</v>
      </c>
      <c r="P70" s="21">
        <v>28999939</v>
      </c>
      <c r="Q70" s="21">
        <v>93352228</v>
      </c>
      <c r="R70" s="21">
        <v>42093925</v>
      </c>
      <c r="S70" s="21">
        <v>17265501</v>
      </c>
      <c r="T70" s="21">
        <v>31638596</v>
      </c>
      <c r="U70" s="21">
        <v>90998022</v>
      </c>
      <c r="V70" s="21">
        <v>357334861</v>
      </c>
      <c r="W70" s="21">
        <v>383677175</v>
      </c>
      <c r="X70" s="21"/>
      <c r="Y70" s="20"/>
      <c r="Z70" s="23">
        <v>383677175</v>
      </c>
    </row>
    <row r="71" spans="1:26" ht="13.5" hidden="1">
      <c r="A71" s="39" t="s">
        <v>104</v>
      </c>
      <c r="B71" s="19"/>
      <c r="C71" s="19"/>
      <c r="D71" s="20">
        <v>82771093</v>
      </c>
      <c r="E71" s="21">
        <v>82771093</v>
      </c>
      <c r="F71" s="21">
        <v>7181013</v>
      </c>
      <c r="G71" s="21">
        <v>9279520</v>
      </c>
      <c r="H71" s="21">
        <v>13129875</v>
      </c>
      <c r="I71" s="21">
        <v>29590408</v>
      </c>
      <c r="J71" s="21">
        <v>10876802</v>
      </c>
      <c r="K71" s="21">
        <v>3675363</v>
      </c>
      <c r="L71" s="21">
        <v>6405250</v>
      </c>
      <c r="M71" s="21">
        <v>20957415</v>
      </c>
      <c r="N71" s="21">
        <v>6314459</v>
      </c>
      <c r="O71" s="21">
        <v>6428182</v>
      </c>
      <c r="P71" s="21">
        <v>6876358</v>
      </c>
      <c r="Q71" s="21">
        <v>19618999</v>
      </c>
      <c r="R71" s="21">
        <v>5919011</v>
      </c>
      <c r="S71" s="21">
        <v>6895865</v>
      </c>
      <c r="T71" s="21">
        <v>15026430</v>
      </c>
      <c r="U71" s="21">
        <v>27841306</v>
      </c>
      <c r="V71" s="21">
        <v>98008128</v>
      </c>
      <c r="W71" s="21">
        <v>82771093</v>
      </c>
      <c r="X71" s="21"/>
      <c r="Y71" s="20"/>
      <c r="Z71" s="23">
        <v>82771093</v>
      </c>
    </row>
    <row r="72" spans="1:26" ht="13.5" hidden="1">
      <c r="A72" s="39" t="s">
        <v>105</v>
      </c>
      <c r="B72" s="19"/>
      <c r="C72" s="19"/>
      <c r="D72" s="20">
        <v>21779956</v>
      </c>
      <c r="E72" s="21">
        <v>21779956</v>
      </c>
      <c r="F72" s="21">
        <v>3727470</v>
      </c>
      <c r="G72" s="21">
        <v>3505401</v>
      </c>
      <c r="H72" s="21">
        <v>145930</v>
      </c>
      <c r="I72" s="21">
        <v>7378801</v>
      </c>
      <c r="J72" s="21">
        <v>1043244</v>
      </c>
      <c r="K72" s="21">
        <v>1139141</v>
      </c>
      <c r="L72" s="21">
        <v>2033063</v>
      </c>
      <c r="M72" s="21">
        <v>4215448</v>
      </c>
      <c r="N72" s="21">
        <v>2079440</v>
      </c>
      <c r="O72" s="21">
        <v>1846143</v>
      </c>
      <c r="P72" s="21">
        <v>1961506</v>
      </c>
      <c r="Q72" s="21">
        <v>5887089</v>
      </c>
      <c r="R72" s="21">
        <v>1674477</v>
      </c>
      <c r="S72" s="21">
        <v>2052618</v>
      </c>
      <c r="T72" s="21">
        <v>9515719</v>
      </c>
      <c r="U72" s="21">
        <v>13242814</v>
      </c>
      <c r="V72" s="21">
        <v>30724152</v>
      </c>
      <c r="W72" s="21">
        <v>21779956</v>
      </c>
      <c r="X72" s="21"/>
      <c r="Y72" s="20"/>
      <c r="Z72" s="23">
        <v>21779956</v>
      </c>
    </row>
    <row r="73" spans="1:26" ht="13.5" hidden="1">
      <c r="A73" s="39" t="s">
        <v>106</v>
      </c>
      <c r="B73" s="19"/>
      <c r="C73" s="19"/>
      <c r="D73" s="20">
        <v>23844539</v>
      </c>
      <c r="E73" s="21">
        <v>23844539</v>
      </c>
      <c r="F73" s="21">
        <v>1952567</v>
      </c>
      <c r="G73" s="21">
        <v>2016573</v>
      </c>
      <c r="H73" s="21">
        <v>2021625</v>
      </c>
      <c r="I73" s="21">
        <v>5990765</v>
      </c>
      <c r="J73" s="21">
        <v>2014556</v>
      </c>
      <c r="K73" s="21">
        <v>2009480</v>
      </c>
      <c r="L73" s="21">
        <v>2012048</v>
      </c>
      <c r="M73" s="21">
        <v>6036084</v>
      </c>
      <c r="N73" s="21">
        <v>2011762</v>
      </c>
      <c r="O73" s="21">
        <v>2009222</v>
      </c>
      <c r="P73" s="21">
        <v>2011455</v>
      </c>
      <c r="Q73" s="21">
        <v>6032439</v>
      </c>
      <c r="R73" s="21">
        <v>2008442</v>
      </c>
      <c r="S73" s="21">
        <v>2013669</v>
      </c>
      <c r="T73" s="21">
        <v>1954192</v>
      </c>
      <c r="U73" s="21">
        <v>5976303</v>
      </c>
      <c r="V73" s="21">
        <v>24035591</v>
      </c>
      <c r="W73" s="21">
        <v>23844539</v>
      </c>
      <c r="X73" s="21"/>
      <c r="Y73" s="20"/>
      <c r="Z73" s="23">
        <v>23844539</v>
      </c>
    </row>
    <row r="74" spans="1:26" ht="13.5" hidden="1">
      <c r="A74" s="39" t="s">
        <v>107</v>
      </c>
      <c r="B74" s="19">
        <v>467902213</v>
      </c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>
        <v>18177</v>
      </c>
      <c r="U74" s="21">
        <v>18177</v>
      </c>
      <c r="V74" s="21">
        <v>18177</v>
      </c>
      <c r="W74" s="21"/>
      <c r="X74" s="21"/>
      <c r="Y74" s="20"/>
      <c r="Z74" s="23"/>
    </row>
    <row r="75" spans="1:26" ht="13.5" hidden="1">
      <c r="A75" s="40" t="s">
        <v>110</v>
      </c>
      <c r="B75" s="28">
        <v>54910149</v>
      </c>
      <c r="C75" s="28"/>
      <c r="D75" s="29">
        <v>55000000</v>
      </c>
      <c r="E75" s="30">
        <v>55000000</v>
      </c>
      <c r="F75" s="30">
        <v>4763691</v>
      </c>
      <c r="G75" s="30">
        <v>3792475</v>
      </c>
      <c r="H75" s="30">
        <v>4050406</v>
      </c>
      <c r="I75" s="30">
        <v>12606572</v>
      </c>
      <c r="J75" s="30">
        <v>4146175</v>
      </c>
      <c r="K75" s="30">
        <v>3528832</v>
      </c>
      <c r="L75" s="30">
        <v>3752037</v>
      </c>
      <c r="M75" s="30">
        <v>11427044</v>
      </c>
      <c r="N75" s="30">
        <v>3758816</v>
      </c>
      <c r="O75" s="30">
        <v>3872724</v>
      </c>
      <c r="P75" s="30">
        <v>1935778</v>
      </c>
      <c r="Q75" s="30">
        <v>9567318</v>
      </c>
      <c r="R75" s="30">
        <v>3711117</v>
      </c>
      <c r="S75" s="30">
        <v>3895742</v>
      </c>
      <c r="T75" s="30">
        <v>3210186</v>
      </c>
      <c r="U75" s="30">
        <v>10817045</v>
      </c>
      <c r="V75" s="30">
        <v>44417979</v>
      </c>
      <c r="W75" s="30">
        <v>55000000</v>
      </c>
      <c r="X75" s="30"/>
      <c r="Y75" s="29"/>
      <c r="Z75" s="31">
        <v>55000000</v>
      </c>
    </row>
    <row r="76" spans="1:26" ht="13.5" hidden="1">
      <c r="A76" s="42" t="s">
        <v>286</v>
      </c>
      <c r="B76" s="32">
        <v>740972288</v>
      </c>
      <c r="C76" s="32"/>
      <c r="D76" s="33">
        <v>551619528</v>
      </c>
      <c r="E76" s="34">
        <v>551619528</v>
      </c>
      <c r="F76" s="34">
        <v>41467762</v>
      </c>
      <c r="G76" s="34">
        <v>43587077</v>
      </c>
      <c r="H76" s="34">
        <v>35893585</v>
      </c>
      <c r="I76" s="34">
        <v>120948424</v>
      </c>
      <c r="J76" s="34">
        <v>65566703</v>
      </c>
      <c r="K76" s="34">
        <v>50305575</v>
      </c>
      <c r="L76" s="34">
        <v>29325279</v>
      </c>
      <c r="M76" s="34">
        <v>145197557</v>
      </c>
      <c r="N76" s="34">
        <v>52088285</v>
      </c>
      <c r="O76" s="34">
        <v>45754790</v>
      </c>
      <c r="P76" s="34">
        <v>61215984</v>
      </c>
      <c r="Q76" s="34">
        <v>159059059</v>
      </c>
      <c r="R76" s="34">
        <v>58535154</v>
      </c>
      <c r="S76" s="34">
        <v>45934399</v>
      </c>
      <c r="T76" s="34">
        <v>53060882</v>
      </c>
      <c r="U76" s="34">
        <v>157530435</v>
      </c>
      <c r="V76" s="34">
        <v>582735475</v>
      </c>
      <c r="W76" s="34">
        <v>551619528</v>
      </c>
      <c r="X76" s="34"/>
      <c r="Y76" s="33"/>
      <c r="Z76" s="35">
        <v>551619528</v>
      </c>
    </row>
    <row r="77" spans="1:26" ht="13.5" hidden="1">
      <c r="A77" s="37" t="s">
        <v>31</v>
      </c>
      <c r="B77" s="19">
        <v>740972288</v>
      </c>
      <c r="C77" s="19"/>
      <c r="D77" s="20">
        <v>190230768</v>
      </c>
      <c r="E77" s="21">
        <v>190230768</v>
      </c>
      <c r="F77" s="21">
        <v>7640829</v>
      </c>
      <c r="G77" s="21">
        <v>10134496</v>
      </c>
      <c r="H77" s="21">
        <v>9663297</v>
      </c>
      <c r="I77" s="21">
        <v>27438622</v>
      </c>
      <c r="J77" s="21">
        <v>14701131</v>
      </c>
      <c r="K77" s="21">
        <v>10593063</v>
      </c>
      <c r="L77" s="21">
        <v>5744496</v>
      </c>
      <c r="M77" s="21">
        <v>31038690</v>
      </c>
      <c r="N77" s="21">
        <v>11674602</v>
      </c>
      <c r="O77" s="21">
        <v>9914862</v>
      </c>
      <c r="P77" s="21">
        <v>13322528</v>
      </c>
      <c r="Q77" s="21">
        <v>34911992</v>
      </c>
      <c r="R77" s="21">
        <v>11164082</v>
      </c>
      <c r="S77" s="21">
        <v>9018365</v>
      </c>
      <c r="T77" s="21">
        <v>12995462</v>
      </c>
      <c r="U77" s="21">
        <v>33177909</v>
      </c>
      <c r="V77" s="21">
        <v>126567213</v>
      </c>
      <c r="W77" s="21">
        <v>190230768</v>
      </c>
      <c r="X77" s="21"/>
      <c r="Y77" s="20"/>
      <c r="Z77" s="23">
        <v>190230768</v>
      </c>
    </row>
    <row r="78" spans="1:26" ht="13.5" hidden="1">
      <c r="A78" s="38" t="s">
        <v>32</v>
      </c>
      <c r="B78" s="19"/>
      <c r="C78" s="19"/>
      <c r="D78" s="20">
        <v>361388760</v>
      </c>
      <c r="E78" s="21">
        <v>361388760</v>
      </c>
      <c r="F78" s="21">
        <v>33162546</v>
      </c>
      <c r="G78" s="21">
        <v>32660107</v>
      </c>
      <c r="H78" s="21">
        <v>25223981</v>
      </c>
      <c r="I78" s="21">
        <v>91046634</v>
      </c>
      <c r="J78" s="21">
        <v>49124954</v>
      </c>
      <c r="K78" s="21">
        <v>37949088</v>
      </c>
      <c r="L78" s="21">
        <v>23133630</v>
      </c>
      <c r="M78" s="21">
        <v>110207672</v>
      </c>
      <c r="N78" s="21">
        <v>39602522</v>
      </c>
      <c r="O78" s="21">
        <v>35067069</v>
      </c>
      <c r="P78" s="21">
        <v>46981629</v>
      </c>
      <c r="Q78" s="21">
        <v>121651220</v>
      </c>
      <c r="R78" s="21">
        <v>46101260</v>
      </c>
      <c r="S78" s="21">
        <v>36090802</v>
      </c>
      <c r="T78" s="21">
        <v>38687260</v>
      </c>
      <c r="U78" s="21">
        <v>120879322</v>
      </c>
      <c r="V78" s="21">
        <v>443784848</v>
      </c>
      <c r="W78" s="21">
        <v>361388760</v>
      </c>
      <c r="X78" s="21"/>
      <c r="Y78" s="20"/>
      <c r="Z78" s="23">
        <v>361388760</v>
      </c>
    </row>
    <row r="79" spans="1:26" ht="13.5" hidden="1">
      <c r="A79" s="39" t="s">
        <v>103</v>
      </c>
      <c r="B79" s="19"/>
      <c r="C79" s="19"/>
      <c r="D79" s="20">
        <v>261005172</v>
      </c>
      <c r="E79" s="21">
        <v>261005172</v>
      </c>
      <c r="F79" s="21">
        <v>27149458</v>
      </c>
      <c r="G79" s="21">
        <v>26092643</v>
      </c>
      <c r="H79" s="21">
        <v>20351761</v>
      </c>
      <c r="I79" s="21">
        <v>73593862</v>
      </c>
      <c r="J79" s="21">
        <v>41615864</v>
      </c>
      <c r="K79" s="21">
        <v>30371621</v>
      </c>
      <c r="L79" s="21">
        <v>18930345</v>
      </c>
      <c r="M79" s="21">
        <v>90917830</v>
      </c>
      <c r="N79" s="21">
        <v>29614764</v>
      </c>
      <c r="O79" s="21">
        <v>29172632</v>
      </c>
      <c r="P79" s="21">
        <v>38995428</v>
      </c>
      <c r="Q79" s="21">
        <v>97782824</v>
      </c>
      <c r="R79" s="21">
        <v>39354066</v>
      </c>
      <c r="S79" s="21">
        <v>30566784</v>
      </c>
      <c r="T79" s="21">
        <v>31539594</v>
      </c>
      <c r="U79" s="21">
        <v>101460444</v>
      </c>
      <c r="V79" s="21">
        <v>363754960</v>
      </c>
      <c r="W79" s="21">
        <v>261005172</v>
      </c>
      <c r="X79" s="21"/>
      <c r="Y79" s="20"/>
      <c r="Z79" s="23">
        <v>261005172</v>
      </c>
    </row>
    <row r="80" spans="1:26" ht="13.5" hidden="1">
      <c r="A80" s="39" t="s">
        <v>104</v>
      </c>
      <c r="B80" s="19"/>
      <c r="C80" s="19"/>
      <c r="D80" s="20">
        <v>62771088</v>
      </c>
      <c r="E80" s="21">
        <v>62771088</v>
      </c>
      <c r="F80" s="21">
        <v>4048950</v>
      </c>
      <c r="G80" s="21">
        <v>4199368</v>
      </c>
      <c r="H80" s="21">
        <v>3086546</v>
      </c>
      <c r="I80" s="21">
        <v>11334864</v>
      </c>
      <c r="J80" s="21">
        <v>5094671</v>
      </c>
      <c r="K80" s="21">
        <v>5319495</v>
      </c>
      <c r="L80" s="21">
        <v>2739352</v>
      </c>
      <c r="M80" s="21">
        <v>13153518</v>
      </c>
      <c r="N80" s="21">
        <v>6827398</v>
      </c>
      <c r="O80" s="21">
        <v>3742025</v>
      </c>
      <c r="P80" s="21">
        <v>5123286</v>
      </c>
      <c r="Q80" s="21">
        <v>15692709</v>
      </c>
      <c r="R80" s="21">
        <v>4299117</v>
      </c>
      <c r="S80" s="21">
        <v>3601120</v>
      </c>
      <c r="T80" s="21">
        <v>4611362</v>
      </c>
      <c r="U80" s="21">
        <v>12511599</v>
      </c>
      <c r="V80" s="21">
        <v>52692690</v>
      </c>
      <c r="W80" s="21">
        <v>62771088</v>
      </c>
      <c r="X80" s="21"/>
      <c r="Y80" s="20"/>
      <c r="Z80" s="23">
        <v>62771088</v>
      </c>
    </row>
    <row r="81" spans="1:26" ht="13.5" hidden="1">
      <c r="A81" s="39" t="s">
        <v>105</v>
      </c>
      <c r="B81" s="19"/>
      <c r="C81" s="19"/>
      <c r="D81" s="20">
        <v>16779960</v>
      </c>
      <c r="E81" s="21">
        <v>16779960</v>
      </c>
      <c r="F81" s="21">
        <v>931615</v>
      </c>
      <c r="G81" s="21">
        <v>1332890</v>
      </c>
      <c r="H81" s="21">
        <v>947162</v>
      </c>
      <c r="I81" s="21">
        <v>3211667</v>
      </c>
      <c r="J81" s="21">
        <v>1143304</v>
      </c>
      <c r="K81" s="21">
        <v>1188109</v>
      </c>
      <c r="L81" s="21">
        <v>816787</v>
      </c>
      <c r="M81" s="21">
        <v>3148200</v>
      </c>
      <c r="N81" s="21">
        <v>1796651</v>
      </c>
      <c r="O81" s="21">
        <v>1192953</v>
      </c>
      <c r="P81" s="21">
        <v>1474769</v>
      </c>
      <c r="Q81" s="21">
        <v>4464373</v>
      </c>
      <c r="R81" s="21">
        <v>1284803</v>
      </c>
      <c r="S81" s="21">
        <v>1006549</v>
      </c>
      <c r="T81" s="21">
        <v>1345935</v>
      </c>
      <c r="U81" s="21">
        <v>3637287</v>
      </c>
      <c r="V81" s="21">
        <v>14461527</v>
      </c>
      <c r="W81" s="21">
        <v>16779960</v>
      </c>
      <c r="X81" s="21"/>
      <c r="Y81" s="20"/>
      <c r="Z81" s="23">
        <v>16779960</v>
      </c>
    </row>
    <row r="82" spans="1:26" ht="13.5" hidden="1">
      <c r="A82" s="39" t="s">
        <v>106</v>
      </c>
      <c r="B82" s="19"/>
      <c r="C82" s="19"/>
      <c r="D82" s="20">
        <v>20832540</v>
      </c>
      <c r="E82" s="21">
        <v>20832540</v>
      </c>
      <c r="F82" s="21">
        <v>1032523</v>
      </c>
      <c r="G82" s="21">
        <v>1035206</v>
      </c>
      <c r="H82" s="21">
        <v>838512</v>
      </c>
      <c r="I82" s="21">
        <v>2906241</v>
      </c>
      <c r="J82" s="21">
        <v>1271115</v>
      </c>
      <c r="K82" s="21">
        <v>1069863</v>
      </c>
      <c r="L82" s="21">
        <v>647146</v>
      </c>
      <c r="M82" s="21">
        <v>2988124</v>
      </c>
      <c r="N82" s="21">
        <v>1363709</v>
      </c>
      <c r="O82" s="21">
        <v>959459</v>
      </c>
      <c r="P82" s="21">
        <v>1388146</v>
      </c>
      <c r="Q82" s="21">
        <v>3711314</v>
      </c>
      <c r="R82" s="21">
        <v>1163274</v>
      </c>
      <c r="S82" s="21">
        <v>916349</v>
      </c>
      <c r="T82" s="21">
        <v>1190369</v>
      </c>
      <c r="U82" s="21">
        <v>3269992</v>
      </c>
      <c r="V82" s="21">
        <v>12875671</v>
      </c>
      <c r="W82" s="21">
        <v>20832540</v>
      </c>
      <c r="X82" s="21"/>
      <c r="Y82" s="20"/>
      <c r="Z82" s="23">
        <v>20832540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>
        <v>664387</v>
      </c>
      <c r="G84" s="30">
        <v>792474</v>
      </c>
      <c r="H84" s="30">
        <v>1006307</v>
      </c>
      <c r="I84" s="30">
        <v>2463168</v>
      </c>
      <c r="J84" s="30">
        <v>1740618</v>
      </c>
      <c r="K84" s="30">
        <v>1763424</v>
      </c>
      <c r="L84" s="30">
        <v>447153</v>
      </c>
      <c r="M84" s="30">
        <v>3951195</v>
      </c>
      <c r="N84" s="30">
        <v>811161</v>
      </c>
      <c r="O84" s="30">
        <v>772859</v>
      </c>
      <c r="P84" s="30">
        <v>911827</v>
      </c>
      <c r="Q84" s="30">
        <v>2495847</v>
      </c>
      <c r="R84" s="30">
        <v>1269812</v>
      </c>
      <c r="S84" s="30">
        <v>825232</v>
      </c>
      <c r="T84" s="30">
        <v>1378160</v>
      </c>
      <c r="U84" s="30">
        <v>3473204</v>
      </c>
      <c r="V84" s="30">
        <v>12383414</v>
      </c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1237806233</v>
      </c>
      <c r="D5" s="153">
        <f>SUM(D6:D8)</f>
        <v>0</v>
      </c>
      <c r="E5" s="154">
        <f t="shared" si="0"/>
        <v>669047972</v>
      </c>
      <c r="F5" s="100">
        <f t="shared" si="0"/>
        <v>669047972</v>
      </c>
      <c r="G5" s="100">
        <f t="shared" si="0"/>
        <v>113995488</v>
      </c>
      <c r="H5" s="100">
        <f t="shared" si="0"/>
        <v>20645560</v>
      </c>
      <c r="I5" s="100">
        <f t="shared" si="0"/>
        <v>20335010</v>
      </c>
      <c r="J5" s="100">
        <f t="shared" si="0"/>
        <v>154976058</v>
      </c>
      <c r="K5" s="100">
        <f t="shared" si="0"/>
        <v>21798865</v>
      </c>
      <c r="L5" s="100">
        <f t="shared" si="0"/>
        <v>20218287</v>
      </c>
      <c r="M5" s="100">
        <f t="shared" si="0"/>
        <v>108911976</v>
      </c>
      <c r="N5" s="100">
        <f t="shared" si="0"/>
        <v>150929128</v>
      </c>
      <c r="O5" s="100">
        <f t="shared" si="0"/>
        <v>20163907</v>
      </c>
      <c r="P5" s="100">
        <f t="shared" si="0"/>
        <v>21314552</v>
      </c>
      <c r="Q5" s="100">
        <f t="shared" si="0"/>
        <v>92717280</v>
      </c>
      <c r="R5" s="100">
        <f t="shared" si="0"/>
        <v>134195739</v>
      </c>
      <c r="S5" s="100">
        <f t="shared" si="0"/>
        <v>20324351</v>
      </c>
      <c r="T5" s="100">
        <f t="shared" si="0"/>
        <v>18898101</v>
      </c>
      <c r="U5" s="100">
        <f t="shared" si="0"/>
        <v>21841545</v>
      </c>
      <c r="V5" s="100">
        <f t="shared" si="0"/>
        <v>61063997</v>
      </c>
      <c r="W5" s="100">
        <f t="shared" si="0"/>
        <v>501164922</v>
      </c>
      <c r="X5" s="100">
        <f t="shared" si="0"/>
        <v>669047972</v>
      </c>
      <c r="Y5" s="100">
        <f t="shared" si="0"/>
        <v>-167883050</v>
      </c>
      <c r="Z5" s="137">
        <f>+IF(X5&lt;&gt;0,+(Y5/X5)*100,0)</f>
        <v>-25.092826975940675</v>
      </c>
      <c r="AA5" s="153">
        <f>SUM(AA6:AA8)</f>
        <v>669047972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3.5">
      <c r="A7" s="138" t="s">
        <v>76</v>
      </c>
      <c r="B7" s="136"/>
      <c r="C7" s="157">
        <v>1237806233</v>
      </c>
      <c r="D7" s="157"/>
      <c r="E7" s="158">
        <v>667010106</v>
      </c>
      <c r="F7" s="159">
        <v>667010106</v>
      </c>
      <c r="G7" s="159">
        <v>113989898</v>
      </c>
      <c r="H7" s="159">
        <v>20642865</v>
      </c>
      <c r="I7" s="159">
        <v>20332315</v>
      </c>
      <c r="J7" s="159">
        <v>154965078</v>
      </c>
      <c r="K7" s="159">
        <v>21798865</v>
      </c>
      <c r="L7" s="159">
        <v>20215592</v>
      </c>
      <c r="M7" s="159">
        <v>108909281</v>
      </c>
      <c r="N7" s="159">
        <v>150923738</v>
      </c>
      <c r="O7" s="159">
        <v>20160802</v>
      </c>
      <c r="P7" s="159">
        <v>21313667</v>
      </c>
      <c r="Q7" s="159">
        <v>92714685</v>
      </c>
      <c r="R7" s="159">
        <v>134189154</v>
      </c>
      <c r="S7" s="159">
        <v>20321756</v>
      </c>
      <c r="T7" s="159">
        <v>18895256</v>
      </c>
      <c r="U7" s="159">
        <v>21839150</v>
      </c>
      <c r="V7" s="159">
        <v>61056162</v>
      </c>
      <c r="W7" s="159">
        <v>501134132</v>
      </c>
      <c r="X7" s="159">
        <v>667010106</v>
      </c>
      <c r="Y7" s="159">
        <v>-165875974</v>
      </c>
      <c r="Z7" s="141">
        <v>-24.87</v>
      </c>
      <c r="AA7" s="157">
        <v>667010106</v>
      </c>
    </row>
    <row r="8" spans="1:27" ht="13.5">
      <c r="A8" s="138" t="s">
        <v>77</v>
      </c>
      <c r="B8" s="136"/>
      <c r="C8" s="155"/>
      <c r="D8" s="155"/>
      <c r="E8" s="156">
        <v>2037866</v>
      </c>
      <c r="F8" s="60">
        <v>2037866</v>
      </c>
      <c r="G8" s="60">
        <v>5590</v>
      </c>
      <c r="H8" s="60">
        <v>2695</v>
      </c>
      <c r="I8" s="60">
        <v>2695</v>
      </c>
      <c r="J8" s="60">
        <v>10980</v>
      </c>
      <c r="K8" s="60"/>
      <c r="L8" s="60">
        <v>2695</v>
      </c>
      <c r="M8" s="60">
        <v>2695</v>
      </c>
      <c r="N8" s="60">
        <v>5390</v>
      </c>
      <c r="O8" s="60">
        <v>3105</v>
      </c>
      <c r="P8" s="60">
        <v>885</v>
      </c>
      <c r="Q8" s="60">
        <v>2595</v>
      </c>
      <c r="R8" s="60">
        <v>6585</v>
      </c>
      <c r="S8" s="60">
        <v>2595</v>
      </c>
      <c r="T8" s="60">
        <v>2845</v>
      </c>
      <c r="U8" s="60">
        <v>2395</v>
      </c>
      <c r="V8" s="60">
        <v>7835</v>
      </c>
      <c r="W8" s="60">
        <v>30790</v>
      </c>
      <c r="X8" s="60">
        <v>2037866</v>
      </c>
      <c r="Y8" s="60">
        <v>-2007076</v>
      </c>
      <c r="Z8" s="140">
        <v>-98.49</v>
      </c>
      <c r="AA8" s="155">
        <v>2037866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8987065</v>
      </c>
      <c r="F9" s="100">
        <f t="shared" si="1"/>
        <v>8987065</v>
      </c>
      <c r="G9" s="100">
        <f t="shared" si="1"/>
        <v>464634</v>
      </c>
      <c r="H9" s="100">
        <f t="shared" si="1"/>
        <v>685343</v>
      </c>
      <c r="I9" s="100">
        <f t="shared" si="1"/>
        <v>126746</v>
      </c>
      <c r="J9" s="100">
        <f t="shared" si="1"/>
        <v>1276723</v>
      </c>
      <c r="K9" s="100">
        <f t="shared" si="1"/>
        <v>272793</v>
      </c>
      <c r="L9" s="100">
        <f t="shared" si="1"/>
        <v>286483</v>
      </c>
      <c r="M9" s="100">
        <f t="shared" si="1"/>
        <v>244423</v>
      </c>
      <c r="N9" s="100">
        <f t="shared" si="1"/>
        <v>803699</v>
      </c>
      <c r="O9" s="100">
        <f t="shared" si="1"/>
        <v>268328</v>
      </c>
      <c r="P9" s="100">
        <f t="shared" si="1"/>
        <v>961613</v>
      </c>
      <c r="Q9" s="100">
        <f t="shared" si="1"/>
        <v>158152</v>
      </c>
      <c r="R9" s="100">
        <f t="shared" si="1"/>
        <v>1388093</v>
      </c>
      <c r="S9" s="100">
        <f t="shared" si="1"/>
        <v>226644</v>
      </c>
      <c r="T9" s="100">
        <f t="shared" si="1"/>
        <v>327290</v>
      </c>
      <c r="U9" s="100">
        <f t="shared" si="1"/>
        <v>258461</v>
      </c>
      <c r="V9" s="100">
        <f t="shared" si="1"/>
        <v>812395</v>
      </c>
      <c r="W9" s="100">
        <f t="shared" si="1"/>
        <v>4280910</v>
      </c>
      <c r="X9" s="100">
        <f t="shared" si="1"/>
        <v>8987065</v>
      </c>
      <c r="Y9" s="100">
        <f t="shared" si="1"/>
        <v>-4706155</v>
      </c>
      <c r="Z9" s="137">
        <f>+IF(X9&lt;&gt;0,+(Y9/X9)*100,0)</f>
        <v>-52.365872506763885</v>
      </c>
      <c r="AA9" s="153">
        <f>SUM(AA10:AA14)</f>
        <v>8987065</v>
      </c>
    </row>
    <row r="10" spans="1:27" ht="13.5">
      <c r="A10" s="138" t="s">
        <v>79</v>
      </c>
      <c r="B10" s="136"/>
      <c r="C10" s="155"/>
      <c r="D10" s="155"/>
      <c r="E10" s="156">
        <v>902399</v>
      </c>
      <c r="F10" s="60">
        <v>902399</v>
      </c>
      <c r="G10" s="60">
        <v>104947</v>
      </c>
      <c r="H10" s="60">
        <v>96489</v>
      </c>
      <c r="I10" s="60">
        <v>80342</v>
      </c>
      <c r="J10" s="60">
        <v>281778</v>
      </c>
      <c r="K10" s="60">
        <v>77365</v>
      </c>
      <c r="L10" s="60">
        <v>96511</v>
      </c>
      <c r="M10" s="60">
        <v>34385</v>
      </c>
      <c r="N10" s="60">
        <v>208261</v>
      </c>
      <c r="O10" s="60">
        <v>103840</v>
      </c>
      <c r="P10" s="60">
        <v>831572</v>
      </c>
      <c r="Q10" s="60">
        <v>70580</v>
      </c>
      <c r="R10" s="60">
        <v>1005992</v>
      </c>
      <c r="S10" s="60">
        <v>104691</v>
      </c>
      <c r="T10" s="60">
        <v>85385</v>
      </c>
      <c r="U10" s="60">
        <v>84876</v>
      </c>
      <c r="V10" s="60">
        <v>274952</v>
      </c>
      <c r="W10" s="60">
        <v>1770983</v>
      </c>
      <c r="X10" s="60">
        <v>902399</v>
      </c>
      <c r="Y10" s="60">
        <v>868584</v>
      </c>
      <c r="Z10" s="140">
        <v>96.25</v>
      </c>
      <c r="AA10" s="155">
        <v>902399</v>
      </c>
    </row>
    <row r="11" spans="1:27" ht="13.5">
      <c r="A11" s="138" t="s">
        <v>80</v>
      </c>
      <c r="B11" s="136"/>
      <c r="C11" s="155"/>
      <c r="D11" s="155"/>
      <c r="E11" s="156">
        <v>84638</v>
      </c>
      <c r="F11" s="60">
        <v>84638</v>
      </c>
      <c r="G11" s="60">
        <v>10400</v>
      </c>
      <c r="H11" s="60">
        <v>14098</v>
      </c>
      <c r="I11" s="60">
        <v>3162</v>
      </c>
      <c r="J11" s="60">
        <v>27660</v>
      </c>
      <c r="K11" s="60">
        <v>13384</v>
      </c>
      <c r="L11" s="60">
        <v>11036</v>
      </c>
      <c r="M11" s="60">
        <v>818</v>
      </c>
      <c r="N11" s="60">
        <v>25238</v>
      </c>
      <c r="O11" s="60">
        <v>3954</v>
      </c>
      <c r="P11" s="60">
        <v>298</v>
      </c>
      <c r="Q11" s="60">
        <v>8376</v>
      </c>
      <c r="R11" s="60">
        <v>12628</v>
      </c>
      <c r="S11" s="60">
        <v>5499</v>
      </c>
      <c r="T11" s="60">
        <v>4353</v>
      </c>
      <c r="U11" s="60">
        <v>36751</v>
      </c>
      <c r="V11" s="60">
        <v>46603</v>
      </c>
      <c r="W11" s="60">
        <v>112129</v>
      </c>
      <c r="X11" s="60">
        <v>84638</v>
      </c>
      <c r="Y11" s="60">
        <v>27491</v>
      </c>
      <c r="Z11" s="140">
        <v>32.48</v>
      </c>
      <c r="AA11" s="155">
        <v>84638</v>
      </c>
    </row>
    <row r="12" spans="1:27" ht="13.5">
      <c r="A12" s="138" t="s">
        <v>81</v>
      </c>
      <c r="B12" s="136"/>
      <c r="C12" s="155"/>
      <c r="D12" s="155"/>
      <c r="E12" s="156">
        <v>8000028</v>
      </c>
      <c r="F12" s="60">
        <v>8000028</v>
      </c>
      <c r="G12" s="60">
        <v>349287</v>
      </c>
      <c r="H12" s="60">
        <v>574756</v>
      </c>
      <c r="I12" s="60">
        <v>43242</v>
      </c>
      <c r="J12" s="60">
        <v>967285</v>
      </c>
      <c r="K12" s="60">
        <v>182044</v>
      </c>
      <c r="L12" s="60">
        <v>178936</v>
      </c>
      <c r="M12" s="60">
        <v>209220</v>
      </c>
      <c r="N12" s="60">
        <v>570200</v>
      </c>
      <c r="O12" s="60">
        <v>160534</v>
      </c>
      <c r="P12" s="60">
        <v>129743</v>
      </c>
      <c r="Q12" s="60">
        <v>79196</v>
      </c>
      <c r="R12" s="60">
        <v>369473</v>
      </c>
      <c r="S12" s="60">
        <v>116454</v>
      </c>
      <c r="T12" s="60">
        <v>237552</v>
      </c>
      <c r="U12" s="60">
        <v>136834</v>
      </c>
      <c r="V12" s="60">
        <v>490840</v>
      </c>
      <c r="W12" s="60">
        <v>2397798</v>
      </c>
      <c r="X12" s="60">
        <v>8000028</v>
      </c>
      <c r="Y12" s="60">
        <v>-5602230</v>
      </c>
      <c r="Z12" s="140">
        <v>-70.03</v>
      </c>
      <c r="AA12" s="155">
        <v>8000028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11077891</v>
      </c>
      <c r="F15" s="100">
        <f t="shared" si="2"/>
        <v>11077891</v>
      </c>
      <c r="G15" s="100">
        <f t="shared" si="2"/>
        <v>176015</v>
      </c>
      <c r="H15" s="100">
        <f t="shared" si="2"/>
        <v>130932</v>
      </c>
      <c r="I15" s="100">
        <f t="shared" si="2"/>
        <v>152634</v>
      </c>
      <c r="J15" s="100">
        <f t="shared" si="2"/>
        <v>459581</v>
      </c>
      <c r="K15" s="100">
        <f t="shared" si="2"/>
        <v>392985</v>
      </c>
      <c r="L15" s="100">
        <f t="shared" si="2"/>
        <v>255076</v>
      </c>
      <c r="M15" s="100">
        <f t="shared" si="2"/>
        <v>1453391</v>
      </c>
      <c r="N15" s="100">
        <f t="shared" si="2"/>
        <v>2101452</v>
      </c>
      <c r="O15" s="100">
        <f t="shared" si="2"/>
        <v>86928</v>
      </c>
      <c r="P15" s="100">
        <f t="shared" si="2"/>
        <v>141702</v>
      </c>
      <c r="Q15" s="100">
        <f t="shared" si="2"/>
        <v>249293</v>
      </c>
      <c r="R15" s="100">
        <f t="shared" si="2"/>
        <v>477923</v>
      </c>
      <c r="S15" s="100">
        <f t="shared" si="2"/>
        <v>146103</v>
      </c>
      <c r="T15" s="100">
        <f t="shared" si="2"/>
        <v>438009</v>
      </c>
      <c r="U15" s="100">
        <f t="shared" si="2"/>
        <v>200065</v>
      </c>
      <c r="V15" s="100">
        <f t="shared" si="2"/>
        <v>784177</v>
      </c>
      <c r="W15" s="100">
        <f t="shared" si="2"/>
        <v>3823133</v>
      </c>
      <c r="X15" s="100">
        <f t="shared" si="2"/>
        <v>11077891</v>
      </c>
      <c r="Y15" s="100">
        <f t="shared" si="2"/>
        <v>-7254758</v>
      </c>
      <c r="Z15" s="137">
        <f>+IF(X15&lt;&gt;0,+(Y15/X15)*100,0)</f>
        <v>-65.48862053255444</v>
      </c>
      <c r="AA15" s="153">
        <f>SUM(AA16:AA18)</f>
        <v>11077891</v>
      </c>
    </row>
    <row r="16" spans="1:27" ht="13.5">
      <c r="A16" s="138" t="s">
        <v>85</v>
      </c>
      <c r="B16" s="136"/>
      <c r="C16" s="155"/>
      <c r="D16" s="155"/>
      <c r="E16" s="156">
        <v>1575944</v>
      </c>
      <c r="F16" s="60">
        <v>1575944</v>
      </c>
      <c r="G16" s="60">
        <v>175318</v>
      </c>
      <c r="H16" s="60">
        <v>130505</v>
      </c>
      <c r="I16" s="60">
        <v>152122</v>
      </c>
      <c r="J16" s="60">
        <v>457945</v>
      </c>
      <c r="K16" s="60">
        <v>392985</v>
      </c>
      <c r="L16" s="60">
        <v>246820</v>
      </c>
      <c r="M16" s="60">
        <v>39018</v>
      </c>
      <c r="N16" s="60">
        <v>678823</v>
      </c>
      <c r="O16" s="60">
        <v>86928</v>
      </c>
      <c r="P16" s="60">
        <v>141702</v>
      </c>
      <c r="Q16" s="60">
        <v>248483</v>
      </c>
      <c r="R16" s="60">
        <v>477113</v>
      </c>
      <c r="S16" s="60">
        <v>145789</v>
      </c>
      <c r="T16" s="60">
        <v>438009</v>
      </c>
      <c r="U16" s="60">
        <v>181888</v>
      </c>
      <c r="V16" s="60">
        <v>765686</v>
      </c>
      <c r="W16" s="60">
        <v>2379567</v>
      </c>
      <c r="X16" s="60">
        <v>1575944</v>
      </c>
      <c r="Y16" s="60">
        <v>803623</v>
      </c>
      <c r="Z16" s="140">
        <v>50.99</v>
      </c>
      <c r="AA16" s="155">
        <v>1575944</v>
      </c>
    </row>
    <row r="17" spans="1:27" ht="13.5">
      <c r="A17" s="138" t="s">
        <v>86</v>
      </c>
      <c r="B17" s="136"/>
      <c r="C17" s="155"/>
      <c r="D17" s="155"/>
      <c r="E17" s="156">
        <v>9500000</v>
      </c>
      <c r="F17" s="60">
        <v>9500000</v>
      </c>
      <c r="G17" s="60"/>
      <c r="H17" s="60"/>
      <c r="I17" s="60"/>
      <c r="J17" s="60"/>
      <c r="K17" s="60"/>
      <c r="L17" s="60"/>
      <c r="M17" s="60">
        <v>1414373</v>
      </c>
      <c r="N17" s="60">
        <v>1414373</v>
      </c>
      <c r="O17" s="60"/>
      <c r="P17" s="60"/>
      <c r="Q17" s="60"/>
      <c r="R17" s="60"/>
      <c r="S17" s="60"/>
      <c r="T17" s="60"/>
      <c r="U17" s="60">
        <v>18177</v>
      </c>
      <c r="V17" s="60">
        <v>18177</v>
      </c>
      <c r="W17" s="60">
        <v>1432550</v>
      </c>
      <c r="X17" s="60">
        <v>9500000</v>
      </c>
      <c r="Y17" s="60">
        <v>-8067450</v>
      </c>
      <c r="Z17" s="140">
        <v>-84.92</v>
      </c>
      <c r="AA17" s="155">
        <v>9500000</v>
      </c>
    </row>
    <row r="18" spans="1:27" ht="13.5">
      <c r="A18" s="138" t="s">
        <v>87</v>
      </c>
      <c r="B18" s="136"/>
      <c r="C18" s="155"/>
      <c r="D18" s="155"/>
      <c r="E18" s="156">
        <v>1947</v>
      </c>
      <c r="F18" s="60">
        <v>1947</v>
      </c>
      <c r="G18" s="60">
        <v>697</v>
      </c>
      <c r="H18" s="60">
        <v>427</v>
      </c>
      <c r="I18" s="60">
        <v>512</v>
      </c>
      <c r="J18" s="60">
        <v>1636</v>
      </c>
      <c r="K18" s="60"/>
      <c r="L18" s="60">
        <v>8256</v>
      </c>
      <c r="M18" s="60"/>
      <c r="N18" s="60">
        <v>8256</v>
      </c>
      <c r="O18" s="60"/>
      <c r="P18" s="60"/>
      <c r="Q18" s="60">
        <v>810</v>
      </c>
      <c r="R18" s="60">
        <v>810</v>
      </c>
      <c r="S18" s="60">
        <v>314</v>
      </c>
      <c r="T18" s="60"/>
      <c r="U18" s="60"/>
      <c r="V18" s="60">
        <v>314</v>
      </c>
      <c r="W18" s="60">
        <v>11016</v>
      </c>
      <c r="X18" s="60">
        <v>1947</v>
      </c>
      <c r="Y18" s="60">
        <v>9069</v>
      </c>
      <c r="Z18" s="140">
        <v>465.79</v>
      </c>
      <c r="AA18" s="155">
        <v>1947</v>
      </c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530341474</v>
      </c>
      <c r="F19" s="100">
        <f t="shared" si="3"/>
        <v>530341474</v>
      </c>
      <c r="G19" s="100">
        <f t="shared" si="3"/>
        <v>49934283</v>
      </c>
      <c r="H19" s="100">
        <f t="shared" si="3"/>
        <v>49065115</v>
      </c>
      <c r="I19" s="100">
        <f t="shared" si="3"/>
        <v>47165542</v>
      </c>
      <c r="J19" s="100">
        <f t="shared" si="3"/>
        <v>146164940</v>
      </c>
      <c r="K19" s="100">
        <f t="shared" si="3"/>
        <v>22623269</v>
      </c>
      <c r="L19" s="100">
        <f t="shared" si="3"/>
        <v>47517988</v>
      </c>
      <c r="M19" s="100">
        <f t="shared" si="3"/>
        <v>38305408</v>
      </c>
      <c r="N19" s="100">
        <f t="shared" si="3"/>
        <v>108446665</v>
      </c>
      <c r="O19" s="100">
        <f t="shared" si="3"/>
        <v>33085075</v>
      </c>
      <c r="P19" s="100">
        <f t="shared" si="3"/>
        <v>53868408</v>
      </c>
      <c r="Q19" s="100">
        <f t="shared" si="3"/>
        <v>40345274</v>
      </c>
      <c r="R19" s="100">
        <f t="shared" si="3"/>
        <v>127298757</v>
      </c>
      <c r="S19" s="100">
        <f t="shared" si="3"/>
        <v>53245314</v>
      </c>
      <c r="T19" s="100">
        <f t="shared" si="3"/>
        <v>29472645</v>
      </c>
      <c r="U19" s="100">
        <f t="shared" si="3"/>
        <v>61241658</v>
      </c>
      <c r="V19" s="100">
        <f t="shared" si="3"/>
        <v>143959617</v>
      </c>
      <c r="W19" s="100">
        <f t="shared" si="3"/>
        <v>525869979</v>
      </c>
      <c r="X19" s="100">
        <f t="shared" si="3"/>
        <v>530341474</v>
      </c>
      <c r="Y19" s="100">
        <f t="shared" si="3"/>
        <v>-4471495</v>
      </c>
      <c r="Z19" s="137">
        <f>+IF(X19&lt;&gt;0,+(Y19/X19)*100,0)</f>
        <v>-0.8431350779101994</v>
      </c>
      <c r="AA19" s="153">
        <f>SUM(AA20:AA23)</f>
        <v>530341474</v>
      </c>
    </row>
    <row r="20" spans="1:27" ht="13.5">
      <c r="A20" s="138" t="s">
        <v>89</v>
      </c>
      <c r="B20" s="136"/>
      <c r="C20" s="155"/>
      <c r="D20" s="155"/>
      <c r="E20" s="156">
        <v>386699404</v>
      </c>
      <c r="F20" s="60">
        <v>386699404</v>
      </c>
      <c r="G20" s="60">
        <v>36192131</v>
      </c>
      <c r="H20" s="60">
        <v>33973000</v>
      </c>
      <c r="I20" s="60">
        <v>31423981</v>
      </c>
      <c r="J20" s="60">
        <v>101589112</v>
      </c>
      <c r="K20" s="60">
        <v>8112576</v>
      </c>
      <c r="L20" s="60">
        <v>40376682</v>
      </c>
      <c r="M20" s="60">
        <v>27565749</v>
      </c>
      <c r="N20" s="60">
        <v>76055007</v>
      </c>
      <c r="O20" s="60">
        <v>22396636</v>
      </c>
      <c r="P20" s="60">
        <v>42757796</v>
      </c>
      <c r="Q20" s="60">
        <v>29178397</v>
      </c>
      <c r="R20" s="60">
        <v>94332829</v>
      </c>
      <c r="S20" s="60">
        <v>42164255</v>
      </c>
      <c r="T20" s="60">
        <v>18034265</v>
      </c>
      <c r="U20" s="60">
        <v>31716725</v>
      </c>
      <c r="V20" s="60">
        <v>91915245</v>
      </c>
      <c r="W20" s="60">
        <v>363892193</v>
      </c>
      <c r="X20" s="60">
        <v>386699404</v>
      </c>
      <c r="Y20" s="60">
        <v>-22807211</v>
      </c>
      <c r="Z20" s="140">
        <v>-5.9</v>
      </c>
      <c r="AA20" s="155">
        <v>386699404</v>
      </c>
    </row>
    <row r="21" spans="1:27" ht="13.5">
      <c r="A21" s="138" t="s">
        <v>90</v>
      </c>
      <c r="B21" s="136"/>
      <c r="C21" s="155"/>
      <c r="D21" s="155"/>
      <c r="E21" s="156">
        <v>93153179</v>
      </c>
      <c r="F21" s="60">
        <v>93153179</v>
      </c>
      <c r="G21" s="60">
        <v>7191704</v>
      </c>
      <c r="H21" s="60">
        <v>9299298</v>
      </c>
      <c r="I21" s="60">
        <v>13130129</v>
      </c>
      <c r="J21" s="60">
        <v>29621131</v>
      </c>
      <c r="K21" s="60">
        <v>10880751</v>
      </c>
      <c r="L21" s="60">
        <v>3675984</v>
      </c>
      <c r="M21" s="60">
        <v>6405250</v>
      </c>
      <c r="N21" s="60">
        <v>20961985</v>
      </c>
      <c r="O21" s="60">
        <v>6320752</v>
      </c>
      <c r="P21" s="60">
        <v>6431743</v>
      </c>
      <c r="Q21" s="60">
        <v>6876358</v>
      </c>
      <c r="R21" s="60">
        <v>19628853</v>
      </c>
      <c r="S21" s="60">
        <v>6920361</v>
      </c>
      <c r="T21" s="60">
        <v>6903560</v>
      </c>
      <c r="U21" s="60">
        <v>17017574</v>
      </c>
      <c r="V21" s="60">
        <v>30841495</v>
      </c>
      <c r="W21" s="60">
        <v>101053464</v>
      </c>
      <c r="X21" s="60">
        <v>93153179</v>
      </c>
      <c r="Y21" s="60">
        <v>7900285</v>
      </c>
      <c r="Z21" s="140">
        <v>8.48</v>
      </c>
      <c r="AA21" s="155">
        <v>93153179</v>
      </c>
    </row>
    <row r="22" spans="1:27" ht="13.5">
      <c r="A22" s="138" t="s">
        <v>91</v>
      </c>
      <c r="B22" s="136"/>
      <c r="C22" s="157"/>
      <c r="D22" s="157"/>
      <c r="E22" s="158">
        <v>21791893</v>
      </c>
      <c r="F22" s="159">
        <v>21791893</v>
      </c>
      <c r="G22" s="159">
        <v>3727529</v>
      </c>
      <c r="H22" s="159">
        <v>3505454</v>
      </c>
      <c r="I22" s="159">
        <v>146253</v>
      </c>
      <c r="J22" s="159">
        <v>7379236</v>
      </c>
      <c r="K22" s="159">
        <v>1043535</v>
      </c>
      <c r="L22" s="159">
        <v>1139192</v>
      </c>
      <c r="M22" s="159">
        <v>2033103</v>
      </c>
      <c r="N22" s="159">
        <v>4215830</v>
      </c>
      <c r="O22" s="159">
        <v>2079491</v>
      </c>
      <c r="P22" s="159">
        <v>1846317</v>
      </c>
      <c r="Q22" s="159">
        <v>1961594</v>
      </c>
      <c r="R22" s="159">
        <v>5887402</v>
      </c>
      <c r="S22" s="159">
        <v>1674554</v>
      </c>
      <c r="T22" s="159">
        <v>2052714</v>
      </c>
      <c r="U22" s="159">
        <v>9515791</v>
      </c>
      <c r="V22" s="159">
        <v>13243059</v>
      </c>
      <c r="W22" s="159">
        <v>30725527</v>
      </c>
      <c r="X22" s="159">
        <v>21791893</v>
      </c>
      <c r="Y22" s="159">
        <v>8933634</v>
      </c>
      <c r="Z22" s="141">
        <v>41</v>
      </c>
      <c r="AA22" s="157">
        <v>21791893</v>
      </c>
    </row>
    <row r="23" spans="1:27" ht="13.5">
      <c r="A23" s="138" t="s">
        <v>92</v>
      </c>
      <c r="B23" s="136"/>
      <c r="C23" s="155"/>
      <c r="D23" s="155"/>
      <c r="E23" s="156">
        <v>28696998</v>
      </c>
      <c r="F23" s="60">
        <v>28696998</v>
      </c>
      <c r="G23" s="60">
        <v>2822919</v>
      </c>
      <c r="H23" s="60">
        <v>2287363</v>
      </c>
      <c r="I23" s="60">
        <v>2465179</v>
      </c>
      <c r="J23" s="60">
        <v>7575461</v>
      </c>
      <c r="K23" s="60">
        <v>2586407</v>
      </c>
      <c r="L23" s="60">
        <v>2326130</v>
      </c>
      <c r="M23" s="60">
        <v>2301306</v>
      </c>
      <c r="N23" s="60">
        <v>7213843</v>
      </c>
      <c r="O23" s="60">
        <v>2288196</v>
      </c>
      <c r="P23" s="60">
        <v>2832552</v>
      </c>
      <c r="Q23" s="60">
        <v>2328925</v>
      </c>
      <c r="R23" s="60">
        <v>7449673</v>
      </c>
      <c r="S23" s="60">
        <v>2486144</v>
      </c>
      <c r="T23" s="60">
        <v>2482106</v>
      </c>
      <c r="U23" s="60">
        <v>2991568</v>
      </c>
      <c r="V23" s="60">
        <v>7959818</v>
      </c>
      <c r="W23" s="60">
        <v>30198795</v>
      </c>
      <c r="X23" s="60">
        <v>28696998</v>
      </c>
      <c r="Y23" s="60">
        <v>1501797</v>
      </c>
      <c r="Z23" s="140">
        <v>5.23</v>
      </c>
      <c r="AA23" s="155">
        <v>28696998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1237806233</v>
      </c>
      <c r="D25" s="168">
        <f>+D5+D9+D15+D19+D24</f>
        <v>0</v>
      </c>
      <c r="E25" s="169">
        <f t="shared" si="4"/>
        <v>1219454402</v>
      </c>
      <c r="F25" s="73">
        <f t="shared" si="4"/>
        <v>1219454402</v>
      </c>
      <c r="G25" s="73">
        <f t="shared" si="4"/>
        <v>164570420</v>
      </c>
      <c r="H25" s="73">
        <f t="shared" si="4"/>
        <v>70526950</v>
      </c>
      <c r="I25" s="73">
        <f t="shared" si="4"/>
        <v>67779932</v>
      </c>
      <c r="J25" s="73">
        <f t="shared" si="4"/>
        <v>302877302</v>
      </c>
      <c r="K25" s="73">
        <f t="shared" si="4"/>
        <v>45087912</v>
      </c>
      <c r="L25" s="73">
        <f t="shared" si="4"/>
        <v>68277834</v>
      </c>
      <c r="M25" s="73">
        <f t="shared" si="4"/>
        <v>148915198</v>
      </c>
      <c r="N25" s="73">
        <f t="shared" si="4"/>
        <v>262280944</v>
      </c>
      <c r="O25" s="73">
        <f t="shared" si="4"/>
        <v>53604238</v>
      </c>
      <c r="P25" s="73">
        <f t="shared" si="4"/>
        <v>76286275</v>
      </c>
      <c r="Q25" s="73">
        <f t="shared" si="4"/>
        <v>133469999</v>
      </c>
      <c r="R25" s="73">
        <f t="shared" si="4"/>
        <v>263360512</v>
      </c>
      <c r="S25" s="73">
        <f t="shared" si="4"/>
        <v>73942412</v>
      </c>
      <c r="T25" s="73">
        <f t="shared" si="4"/>
        <v>49136045</v>
      </c>
      <c r="U25" s="73">
        <f t="shared" si="4"/>
        <v>83541729</v>
      </c>
      <c r="V25" s="73">
        <f t="shared" si="4"/>
        <v>206620186</v>
      </c>
      <c r="W25" s="73">
        <f t="shared" si="4"/>
        <v>1035138944</v>
      </c>
      <c r="X25" s="73">
        <f t="shared" si="4"/>
        <v>1219454402</v>
      </c>
      <c r="Y25" s="73">
        <f t="shared" si="4"/>
        <v>-184315458</v>
      </c>
      <c r="Z25" s="170">
        <f>+IF(X25&lt;&gt;0,+(Y25/X25)*100,0)</f>
        <v>-15.114583841569502</v>
      </c>
      <c r="AA25" s="168">
        <f>+AA5+AA9+AA15+AA19+AA24</f>
        <v>1219454402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1807728226</v>
      </c>
      <c r="D28" s="153">
        <f>SUM(D29:D31)</f>
        <v>0</v>
      </c>
      <c r="E28" s="154">
        <f t="shared" si="5"/>
        <v>453531811</v>
      </c>
      <c r="F28" s="100">
        <f t="shared" si="5"/>
        <v>453531811</v>
      </c>
      <c r="G28" s="100">
        <f t="shared" si="5"/>
        <v>14790786</v>
      </c>
      <c r="H28" s="100">
        <f t="shared" si="5"/>
        <v>17391815</v>
      </c>
      <c r="I28" s="100">
        <f t="shared" si="5"/>
        <v>28904276</v>
      </c>
      <c r="J28" s="100">
        <f t="shared" si="5"/>
        <v>61086877</v>
      </c>
      <c r="K28" s="100">
        <f t="shared" si="5"/>
        <v>29020518</v>
      </c>
      <c r="L28" s="100">
        <f t="shared" si="5"/>
        <v>32160945</v>
      </c>
      <c r="M28" s="100">
        <f t="shared" si="5"/>
        <v>21491446</v>
      </c>
      <c r="N28" s="100">
        <f t="shared" si="5"/>
        <v>82672909</v>
      </c>
      <c r="O28" s="100">
        <f t="shared" si="5"/>
        <v>15644155</v>
      </c>
      <c r="P28" s="100">
        <f t="shared" si="5"/>
        <v>27491785</v>
      </c>
      <c r="Q28" s="100">
        <f t="shared" si="5"/>
        <v>45134063</v>
      </c>
      <c r="R28" s="100">
        <f t="shared" si="5"/>
        <v>88270003</v>
      </c>
      <c r="S28" s="100">
        <f t="shared" si="5"/>
        <v>34419811</v>
      </c>
      <c r="T28" s="100">
        <f t="shared" si="5"/>
        <v>23464563</v>
      </c>
      <c r="U28" s="100">
        <f t="shared" si="5"/>
        <v>27918629</v>
      </c>
      <c r="V28" s="100">
        <f t="shared" si="5"/>
        <v>85803003</v>
      </c>
      <c r="W28" s="100">
        <f t="shared" si="5"/>
        <v>317832792</v>
      </c>
      <c r="X28" s="100">
        <f t="shared" si="5"/>
        <v>453531811</v>
      </c>
      <c r="Y28" s="100">
        <f t="shared" si="5"/>
        <v>-135699019</v>
      </c>
      <c r="Z28" s="137">
        <f>+IF(X28&lt;&gt;0,+(Y28/X28)*100,0)</f>
        <v>-29.920507384210808</v>
      </c>
      <c r="AA28" s="153">
        <f>SUM(AA29:AA31)</f>
        <v>453531811</v>
      </c>
    </row>
    <row r="29" spans="1:27" ht="13.5">
      <c r="A29" s="138" t="s">
        <v>75</v>
      </c>
      <c r="B29" s="136"/>
      <c r="C29" s="155"/>
      <c r="D29" s="155"/>
      <c r="E29" s="156">
        <v>69233499</v>
      </c>
      <c r="F29" s="60">
        <v>69233499</v>
      </c>
      <c r="G29" s="60">
        <v>4366189</v>
      </c>
      <c r="H29" s="60">
        <v>2965943</v>
      </c>
      <c r="I29" s="60">
        <v>6738818</v>
      </c>
      <c r="J29" s="60">
        <v>14070950</v>
      </c>
      <c r="K29" s="60">
        <v>5104180</v>
      </c>
      <c r="L29" s="60">
        <v>7931279</v>
      </c>
      <c r="M29" s="60">
        <v>6215919</v>
      </c>
      <c r="N29" s="60">
        <v>19251378</v>
      </c>
      <c r="O29" s="60">
        <v>4853359</v>
      </c>
      <c r="P29" s="60">
        <v>5653515</v>
      </c>
      <c r="Q29" s="60">
        <v>6914542</v>
      </c>
      <c r="R29" s="60">
        <v>17421416</v>
      </c>
      <c r="S29" s="60">
        <v>4658049</v>
      </c>
      <c r="T29" s="60">
        <v>4722994</v>
      </c>
      <c r="U29" s="60">
        <v>5356980</v>
      </c>
      <c r="V29" s="60">
        <v>14738023</v>
      </c>
      <c r="W29" s="60">
        <v>65481767</v>
      </c>
      <c r="X29" s="60">
        <v>69233499</v>
      </c>
      <c r="Y29" s="60">
        <v>-3751732</v>
      </c>
      <c r="Z29" s="140">
        <v>-5.42</v>
      </c>
      <c r="AA29" s="155">
        <v>69233499</v>
      </c>
    </row>
    <row r="30" spans="1:27" ht="13.5">
      <c r="A30" s="138" t="s">
        <v>76</v>
      </c>
      <c r="B30" s="136"/>
      <c r="C30" s="157">
        <v>1807728226</v>
      </c>
      <c r="D30" s="157"/>
      <c r="E30" s="158">
        <v>323135752</v>
      </c>
      <c r="F30" s="159">
        <v>323135752</v>
      </c>
      <c r="G30" s="159">
        <v>7552672</v>
      </c>
      <c r="H30" s="159">
        <v>9523007</v>
      </c>
      <c r="I30" s="159">
        <v>18103441</v>
      </c>
      <c r="J30" s="159">
        <v>35179120</v>
      </c>
      <c r="K30" s="159">
        <v>17884309</v>
      </c>
      <c r="L30" s="159">
        <v>19728682</v>
      </c>
      <c r="M30" s="159">
        <v>9912804</v>
      </c>
      <c r="N30" s="159">
        <v>47525795</v>
      </c>
      <c r="O30" s="159">
        <v>6988872</v>
      </c>
      <c r="P30" s="159">
        <v>17408818</v>
      </c>
      <c r="Q30" s="159">
        <v>32634896</v>
      </c>
      <c r="R30" s="159">
        <v>57032586</v>
      </c>
      <c r="S30" s="159">
        <v>22584931</v>
      </c>
      <c r="T30" s="159">
        <v>13453399</v>
      </c>
      <c r="U30" s="159">
        <v>12059828</v>
      </c>
      <c r="V30" s="159">
        <v>48098158</v>
      </c>
      <c r="W30" s="159">
        <v>187835659</v>
      </c>
      <c r="X30" s="159">
        <v>323135752</v>
      </c>
      <c r="Y30" s="159">
        <v>-135300093</v>
      </c>
      <c r="Z30" s="141">
        <v>-41.87</v>
      </c>
      <c r="AA30" s="157">
        <v>323135752</v>
      </c>
    </row>
    <row r="31" spans="1:27" ht="13.5">
      <c r="A31" s="138" t="s">
        <v>77</v>
      </c>
      <c r="B31" s="136"/>
      <c r="C31" s="155"/>
      <c r="D31" s="155"/>
      <c r="E31" s="156">
        <v>61162560</v>
      </c>
      <c r="F31" s="60">
        <v>61162560</v>
      </c>
      <c r="G31" s="60">
        <v>2871925</v>
      </c>
      <c r="H31" s="60">
        <v>4902865</v>
      </c>
      <c r="I31" s="60">
        <v>4062017</v>
      </c>
      <c r="J31" s="60">
        <v>11836807</v>
      </c>
      <c r="K31" s="60">
        <v>6032029</v>
      </c>
      <c r="L31" s="60">
        <v>4500984</v>
      </c>
      <c r="M31" s="60">
        <v>5362723</v>
      </c>
      <c r="N31" s="60">
        <v>15895736</v>
      </c>
      <c r="O31" s="60">
        <v>3801924</v>
      </c>
      <c r="P31" s="60">
        <v>4429452</v>
      </c>
      <c r="Q31" s="60">
        <v>5584625</v>
      </c>
      <c r="R31" s="60">
        <v>13816001</v>
      </c>
      <c r="S31" s="60">
        <v>7176831</v>
      </c>
      <c r="T31" s="60">
        <v>5288170</v>
      </c>
      <c r="U31" s="60">
        <v>10501821</v>
      </c>
      <c r="V31" s="60">
        <v>22966822</v>
      </c>
      <c r="W31" s="60">
        <v>64515366</v>
      </c>
      <c r="X31" s="60">
        <v>61162560</v>
      </c>
      <c r="Y31" s="60">
        <v>3352806</v>
      </c>
      <c r="Z31" s="140">
        <v>5.48</v>
      </c>
      <c r="AA31" s="155">
        <v>61162560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99631364</v>
      </c>
      <c r="F32" s="100">
        <f t="shared" si="6"/>
        <v>99631364</v>
      </c>
      <c r="G32" s="100">
        <f t="shared" si="6"/>
        <v>6424949</v>
      </c>
      <c r="H32" s="100">
        <f t="shared" si="6"/>
        <v>8070237</v>
      </c>
      <c r="I32" s="100">
        <f t="shared" si="6"/>
        <v>9042091</v>
      </c>
      <c r="J32" s="100">
        <f t="shared" si="6"/>
        <v>23537277</v>
      </c>
      <c r="K32" s="100">
        <f t="shared" si="6"/>
        <v>9318018</v>
      </c>
      <c r="L32" s="100">
        <f t="shared" si="6"/>
        <v>8803965</v>
      </c>
      <c r="M32" s="100">
        <f t="shared" si="6"/>
        <v>8941311</v>
      </c>
      <c r="N32" s="100">
        <f t="shared" si="6"/>
        <v>27063294</v>
      </c>
      <c r="O32" s="100">
        <f t="shared" si="6"/>
        <v>8612293</v>
      </c>
      <c r="P32" s="100">
        <f t="shared" si="6"/>
        <v>8604761</v>
      </c>
      <c r="Q32" s="100">
        <f t="shared" si="6"/>
        <v>8769016</v>
      </c>
      <c r="R32" s="100">
        <f t="shared" si="6"/>
        <v>25986070</v>
      </c>
      <c r="S32" s="100">
        <f t="shared" si="6"/>
        <v>8909528</v>
      </c>
      <c r="T32" s="100">
        <f t="shared" si="6"/>
        <v>8358707</v>
      </c>
      <c r="U32" s="100">
        <f t="shared" si="6"/>
        <v>13489613</v>
      </c>
      <c r="V32" s="100">
        <f t="shared" si="6"/>
        <v>30757848</v>
      </c>
      <c r="W32" s="100">
        <f t="shared" si="6"/>
        <v>107344489</v>
      </c>
      <c r="X32" s="100">
        <f t="shared" si="6"/>
        <v>99631364</v>
      </c>
      <c r="Y32" s="100">
        <f t="shared" si="6"/>
        <v>7713125</v>
      </c>
      <c r="Z32" s="137">
        <f>+IF(X32&lt;&gt;0,+(Y32/X32)*100,0)</f>
        <v>7.741663558876902</v>
      </c>
      <c r="AA32" s="153">
        <f>SUM(AA33:AA37)</f>
        <v>99631364</v>
      </c>
    </row>
    <row r="33" spans="1:27" ht="13.5">
      <c r="A33" s="138" t="s">
        <v>79</v>
      </c>
      <c r="B33" s="136"/>
      <c r="C33" s="155"/>
      <c r="D33" s="155"/>
      <c r="E33" s="156">
        <v>21173709</v>
      </c>
      <c r="F33" s="60">
        <v>21173709</v>
      </c>
      <c r="G33" s="60">
        <v>1335983</v>
      </c>
      <c r="H33" s="60">
        <v>1520189</v>
      </c>
      <c r="I33" s="60">
        <v>1590382</v>
      </c>
      <c r="J33" s="60">
        <v>4446554</v>
      </c>
      <c r="K33" s="60">
        <v>2068442</v>
      </c>
      <c r="L33" s="60">
        <v>1815807</v>
      </c>
      <c r="M33" s="60">
        <v>1767101</v>
      </c>
      <c r="N33" s="60">
        <v>5651350</v>
      </c>
      <c r="O33" s="60">
        <v>1704943</v>
      </c>
      <c r="P33" s="60">
        <v>1679943</v>
      </c>
      <c r="Q33" s="60">
        <v>1526033</v>
      </c>
      <c r="R33" s="60">
        <v>4910919</v>
      </c>
      <c r="S33" s="60">
        <v>1532937</v>
      </c>
      <c r="T33" s="60">
        <v>1407305</v>
      </c>
      <c r="U33" s="60">
        <v>2561616</v>
      </c>
      <c r="V33" s="60">
        <v>5501858</v>
      </c>
      <c r="W33" s="60">
        <v>20510681</v>
      </c>
      <c r="X33" s="60">
        <v>21173709</v>
      </c>
      <c r="Y33" s="60">
        <v>-663028</v>
      </c>
      <c r="Z33" s="140">
        <v>-3.13</v>
      </c>
      <c r="AA33" s="155">
        <v>21173709</v>
      </c>
    </row>
    <row r="34" spans="1:27" ht="13.5">
      <c r="A34" s="138" t="s">
        <v>80</v>
      </c>
      <c r="B34" s="136"/>
      <c r="C34" s="155"/>
      <c r="D34" s="155"/>
      <c r="E34" s="156">
        <v>12920287</v>
      </c>
      <c r="F34" s="60">
        <v>12920287</v>
      </c>
      <c r="G34" s="60">
        <v>608545</v>
      </c>
      <c r="H34" s="60">
        <v>869932</v>
      </c>
      <c r="I34" s="60">
        <v>716419</v>
      </c>
      <c r="J34" s="60">
        <v>2194896</v>
      </c>
      <c r="K34" s="60">
        <v>1106281</v>
      </c>
      <c r="L34" s="60">
        <v>743843</v>
      </c>
      <c r="M34" s="60">
        <v>902553</v>
      </c>
      <c r="N34" s="60">
        <v>2752677</v>
      </c>
      <c r="O34" s="60">
        <v>995658</v>
      </c>
      <c r="P34" s="60">
        <v>995658</v>
      </c>
      <c r="Q34" s="60">
        <v>953539</v>
      </c>
      <c r="R34" s="60">
        <v>2944855</v>
      </c>
      <c r="S34" s="60">
        <v>1109556</v>
      </c>
      <c r="T34" s="60">
        <v>1127366</v>
      </c>
      <c r="U34" s="60">
        <v>1382026</v>
      </c>
      <c r="V34" s="60">
        <v>3618948</v>
      </c>
      <c r="W34" s="60">
        <v>11511376</v>
      </c>
      <c r="X34" s="60">
        <v>12920287</v>
      </c>
      <c r="Y34" s="60">
        <v>-1408911</v>
      </c>
      <c r="Z34" s="140">
        <v>-10.9</v>
      </c>
      <c r="AA34" s="155">
        <v>12920287</v>
      </c>
    </row>
    <row r="35" spans="1:27" ht="13.5">
      <c r="A35" s="138" t="s">
        <v>81</v>
      </c>
      <c r="B35" s="136"/>
      <c r="C35" s="155"/>
      <c r="D35" s="155"/>
      <c r="E35" s="156">
        <v>57682763</v>
      </c>
      <c r="F35" s="60">
        <v>57682763</v>
      </c>
      <c r="G35" s="60">
        <v>3866109</v>
      </c>
      <c r="H35" s="60">
        <v>5097582</v>
      </c>
      <c r="I35" s="60">
        <v>6148658</v>
      </c>
      <c r="J35" s="60">
        <v>15112349</v>
      </c>
      <c r="K35" s="60">
        <v>5532060</v>
      </c>
      <c r="L35" s="60">
        <v>5617880</v>
      </c>
      <c r="M35" s="60">
        <v>5430330</v>
      </c>
      <c r="N35" s="60">
        <v>16580270</v>
      </c>
      <c r="O35" s="60">
        <v>5240446</v>
      </c>
      <c r="P35" s="60">
        <v>5257914</v>
      </c>
      <c r="Q35" s="60">
        <v>5580496</v>
      </c>
      <c r="R35" s="60">
        <v>16078856</v>
      </c>
      <c r="S35" s="60">
        <v>5611869</v>
      </c>
      <c r="T35" s="60">
        <v>5204935</v>
      </c>
      <c r="U35" s="60">
        <v>8896712</v>
      </c>
      <c r="V35" s="60">
        <v>19713516</v>
      </c>
      <c r="W35" s="60">
        <v>67484991</v>
      </c>
      <c r="X35" s="60">
        <v>57682763</v>
      </c>
      <c r="Y35" s="60">
        <v>9802228</v>
      </c>
      <c r="Z35" s="140">
        <v>16.99</v>
      </c>
      <c r="AA35" s="155">
        <v>57682763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>
        <v>7854605</v>
      </c>
      <c r="F37" s="159">
        <v>7854605</v>
      </c>
      <c r="G37" s="159">
        <v>614312</v>
      </c>
      <c r="H37" s="159">
        <v>582534</v>
      </c>
      <c r="I37" s="159">
        <v>586632</v>
      </c>
      <c r="J37" s="159">
        <v>1783478</v>
      </c>
      <c r="K37" s="159">
        <v>611235</v>
      </c>
      <c r="L37" s="159">
        <v>626435</v>
      </c>
      <c r="M37" s="159">
        <v>841327</v>
      </c>
      <c r="N37" s="159">
        <v>2078997</v>
      </c>
      <c r="O37" s="159">
        <v>671246</v>
      </c>
      <c r="P37" s="159">
        <v>671246</v>
      </c>
      <c r="Q37" s="159">
        <v>708948</v>
      </c>
      <c r="R37" s="159">
        <v>2051440</v>
      </c>
      <c r="S37" s="159">
        <v>655166</v>
      </c>
      <c r="T37" s="159">
        <v>619101</v>
      </c>
      <c r="U37" s="159">
        <v>649259</v>
      </c>
      <c r="V37" s="159">
        <v>1923526</v>
      </c>
      <c r="W37" s="159">
        <v>7837441</v>
      </c>
      <c r="X37" s="159">
        <v>7854605</v>
      </c>
      <c r="Y37" s="159">
        <v>-17164</v>
      </c>
      <c r="Z37" s="141">
        <v>-0.22</v>
      </c>
      <c r="AA37" s="157">
        <v>7854605</v>
      </c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95327936</v>
      </c>
      <c r="F38" s="100">
        <f t="shared" si="7"/>
        <v>95327936</v>
      </c>
      <c r="G38" s="100">
        <f t="shared" si="7"/>
        <v>4380120</v>
      </c>
      <c r="H38" s="100">
        <f t="shared" si="7"/>
        <v>5197337</v>
      </c>
      <c r="I38" s="100">
        <f t="shared" si="7"/>
        <v>4763944</v>
      </c>
      <c r="J38" s="100">
        <f t="shared" si="7"/>
        <v>14341401</v>
      </c>
      <c r="K38" s="100">
        <f t="shared" si="7"/>
        <v>7759252</v>
      </c>
      <c r="L38" s="100">
        <f t="shared" si="7"/>
        <v>8305475</v>
      </c>
      <c r="M38" s="100">
        <f t="shared" si="7"/>
        <v>5304836</v>
      </c>
      <c r="N38" s="100">
        <f t="shared" si="7"/>
        <v>21369563</v>
      </c>
      <c r="O38" s="100">
        <f t="shared" si="7"/>
        <v>7604444</v>
      </c>
      <c r="P38" s="100">
        <f t="shared" si="7"/>
        <v>7404444</v>
      </c>
      <c r="Q38" s="100">
        <f t="shared" si="7"/>
        <v>6513234</v>
      </c>
      <c r="R38" s="100">
        <f t="shared" si="7"/>
        <v>21522122</v>
      </c>
      <c r="S38" s="100">
        <f t="shared" si="7"/>
        <v>6820021</v>
      </c>
      <c r="T38" s="100">
        <f t="shared" si="7"/>
        <v>8174752</v>
      </c>
      <c r="U38" s="100">
        <f t="shared" si="7"/>
        <v>7789150</v>
      </c>
      <c r="V38" s="100">
        <f t="shared" si="7"/>
        <v>22783923</v>
      </c>
      <c r="W38" s="100">
        <f t="shared" si="7"/>
        <v>80017009</v>
      </c>
      <c r="X38" s="100">
        <f t="shared" si="7"/>
        <v>95327936</v>
      </c>
      <c r="Y38" s="100">
        <f t="shared" si="7"/>
        <v>-15310927</v>
      </c>
      <c r="Z38" s="137">
        <f>+IF(X38&lt;&gt;0,+(Y38/X38)*100,0)</f>
        <v>-16.061322254999837</v>
      </c>
      <c r="AA38" s="153">
        <f>SUM(AA39:AA41)</f>
        <v>95327936</v>
      </c>
    </row>
    <row r="39" spans="1:27" ht="13.5">
      <c r="A39" s="138" t="s">
        <v>85</v>
      </c>
      <c r="B39" s="136"/>
      <c r="C39" s="155"/>
      <c r="D39" s="155"/>
      <c r="E39" s="156">
        <v>30175462</v>
      </c>
      <c r="F39" s="60">
        <v>30175462</v>
      </c>
      <c r="G39" s="60">
        <v>1481174</v>
      </c>
      <c r="H39" s="60">
        <v>1726329</v>
      </c>
      <c r="I39" s="60">
        <v>1500414</v>
      </c>
      <c r="J39" s="60">
        <v>4707917</v>
      </c>
      <c r="K39" s="60">
        <v>2396489</v>
      </c>
      <c r="L39" s="60">
        <v>1981674</v>
      </c>
      <c r="M39" s="60">
        <v>1999880</v>
      </c>
      <c r="N39" s="60">
        <v>6378043</v>
      </c>
      <c r="O39" s="60">
        <v>2609975</v>
      </c>
      <c r="P39" s="60">
        <v>2609975</v>
      </c>
      <c r="Q39" s="60">
        <v>2050074</v>
      </c>
      <c r="R39" s="60">
        <v>7270024</v>
      </c>
      <c r="S39" s="60">
        <v>2049188</v>
      </c>
      <c r="T39" s="60">
        <v>3427685</v>
      </c>
      <c r="U39" s="60">
        <v>2878011</v>
      </c>
      <c r="V39" s="60">
        <v>8354884</v>
      </c>
      <c r="W39" s="60">
        <v>26710868</v>
      </c>
      <c r="X39" s="60">
        <v>30175462</v>
      </c>
      <c r="Y39" s="60">
        <v>-3464594</v>
      </c>
      <c r="Z39" s="140">
        <v>-11.48</v>
      </c>
      <c r="AA39" s="155">
        <v>30175462</v>
      </c>
    </row>
    <row r="40" spans="1:27" ht="13.5">
      <c r="A40" s="138" t="s">
        <v>86</v>
      </c>
      <c r="B40" s="136"/>
      <c r="C40" s="155"/>
      <c r="D40" s="155"/>
      <c r="E40" s="156">
        <v>59726404</v>
      </c>
      <c r="F40" s="60">
        <v>59726404</v>
      </c>
      <c r="G40" s="60">
        <v>2654552</v>
      </c>
      <c r="H40" s="60">
        <v>3191800</v>
      </c>
      <c r="I40" s="60">
        <v>2972076</v>
      </c>
      <c r="J40" s="60">
        <v>8818428</v>
      </c>
      <c r="K40" s="60">
        <v>5104015</v>
      </c>
      <c r="L40" s="60">
        <v>6045207</v>
      </c>
      <c r="M40" s="60">
        <v>2869400</v>
      </c>
      <c r="N40" s="60">
        <v>14018622</v>
      </c>
      <c r="O40" s="60">
        <v>4620218</v>
      </c>
      <c r="P40" s="60">
        <v>4420218</v>
      </c>
      <c r="Q40" s="60">
        <v>4109641</v>
      </c>
      <c r="R40" s="60">
        <v>13150077</v>
      </c>
      <c r="S40" s="60">
        <v>4305161</v>
      </c>
      <c r="T40" s="60">
        <v>4372655</v>
      </c>
      <c r="U40" s="60">
        <v>4513508</v>
      </c>
      <c r="V40" s="60">
        <v>13191324</v>
      </c>
      <c r="W40" s="60">
        <v>49178451</v>
      </c>
      <c r="X40" s="60">
        <v>59726404</v>
      </c>
      <c r="Y40" s="60">
        <v>-10547953</v>
      </c>
      <c r="Z40" s="140">
        <v>-17.66</v>
      </c>
      <c r="AA40" s="155">
        <v>59726404</v>
      </c>
    </row>
    <row r="41" spans="1:27" ht="13.5">
      <c r="A41" s="138" t="s">
        <v>87</v>
      </c>
      <c r="B41" s="136"/>
      <c r="C41" s="155"/>
      <c r="D41" s="155"/>
      <c r="E41" s="156">
        <v>5426070</v>
      </c>
      <c r="F41" s="60">
        <v>5426070</v>
      </c>
      <c r="G41" s="60">
        <v>244394</v>
      </c>
      <c r="H41" s="60">
        <v>279208</v>
      </c>
      <c r="I41" s="60">
        <v>291454</v>
      </c>
      <c r="J41" s="60">
        <v>815056</v>
      </c>
      <c r="K41" s="60">
        <v>258748</v>
      </c>
      <c r="L41" s="60">
        <v>278594</v>
      </c>
      <c r="M41" s="60">
        <v>435556</v>
      </c>
      <c r="N41" s="60">
        <v>972898</v>
      </c>
      <c r="O41" s="60">
        <v>374251</v>
      </c>
      <c r="P41" s="60">
        <v>374251</v>
      </c>
      <c r="Q41" s="60">
        <v>353519</v>
      </c>
      <c r="R41" s="60">
        <v>1102021</v>
      </c>
      <c r="S41" s="60">
        <v>465672</v>
      </c>
      <c r="T41" s="60">
        <v>374412</v>
      </c>
      <c r="U41" s="60">
        <v>397631</v>
      </c>
      <c r="V41" s="60">
        <v>1237715</v>
      </c>
      <c r="W41" s="60">
        <v>4127690</v>
      </c>
      <c r="X41" s="60">
        <v>5426070</v>
      </c>
      <c r="Y41" s="60">
        <v>-1298380</v>
      </c>
      <c r="Z41" s="140">
        <v>-23.93</v>
      </c>
      <c r="AA41" s="155">
        <v>5426070</v>
      </c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549643639</v>
      </c>
      <c r="F42" s="100">
        <f t="shared" si="8"/>
        <v>549643639</v>
      </c>
      <c r="G42" s="100">
        <f t="shared" si="8"/>
        <v>43534275</v>
      </c>
      <c r="H42" s="100">
        <f t="shared" si="8"/>
        <v>61703753</v>
      </c>
      <c r="I42" s="100">
        <f t="shared" si="8"/>
        <v>44833772</v>
      </c>
      <c r="J42" s="100">
        <f t="shared" si="8"/>
        <v>150071800</v>
      </c>
      <c r="K42" s="100">
        <f t="shared" si="8"/>
        <v>66185879</v>
      </c>
      <c r="L42" s="100">
        <f t="shared" si="8"/>
        <v>43755899</v>
      </c>
      <c r="M42" s="100">
        <f t="shared" si="8"/>
        <v>62320956</v>
      </c>
      <c r="N42" s="100">
        <f t="shared" si="8"/>
        <v>172262734</v>
      </c>
      <c r="O42" s="100">
        <f t="shared" si="8"/>
        <v>52460847</v>
      </c>
      <c r="P42" s="100">
        <f t="shared" si="8"/>
        <v>20686717</v>
      </c>
      <c r="Q42" s="100">
        <f t="shared" si="8"/>
        <v>42440849</v>
      </c>
      <c r="R42" s="100">
        <f t="shared" si="8"/>
        <v>115588413</v>
      </c>
      <c r="S42" s="100">
        <f t="shared" si="8"/>
        <v>63497672</v>
      </c>
      <c r="T42" s="100">
        <f t="shared" si="8"/>
        <v>25558132</v>
      </c>
      <c r="U42" s="100">
        <f t="shared" si="8"/>
        <v>96998829</v>
      </c>
      <c r="V42" s="100">
        <f t="shared" si="8"/>
        <v>186054633</v>
      </c>
      <c r="W42" s="100">
        <f t="shared" si="8"/>
        <v>623977580</v>
      </c>
      <c r="X42" s="100">
        <f t="shared" si="8"/>
        <v>549643639</v>
      </c>
      <c r="Y42" s="100">
        <f t="shared" si="8"/>
        <v>74333941</v>
      </c>
      <c r="Z42" s="137">
        <f>+IF(X42&lt;&gt;0,+(Y42/X42)*100,0)</f>
        <v>13.524024608970322</v>
      </c>
      <c r="AA42" s="153">
        <f>SUM(AA43:AA46)</f>
        <v>549643639</v>
      </c>
    </row>
    <row r="43" spans="1:27" ht="13.5">
      <c r="A43" s="138" t="s">
        <v>89</v>
      </c>
      <c r="B43" s="136"/>
      <c r="C43" s="155"/>
      <c r="D43" s="155"/>
      <c r="E43" s="156">
        <v>365210733</v>
      </c>
      <c r="F43" s="60">
        <v>365210733</v>
      </c>
      <c r="G43" s="60">
        <v>33910555</v>
      </c>
      <c r="H43" s="60">
        <v>45061641</v>
      </c>
      <c r="I43" s="60">
        <v>27882944</v>
      </c>
      <c r="J43" s="60">
        <v>106855140</v>
      </c>
      <c r="K43" s="60">
        <v>47419115</v>
      </c>
      <c r="L43" s="60">
        <v>27252892</v>
      </c>
      <c r="M43" s="60">
        <v>44407976</v>
      </c>
      <c r="N43" s="60">
        <v>119079983</v>
      </c>
      <c r="O43" s="60">
        <v>35184356</v>
      </c>
      <c r="P43" s="60">
        <v>8280871</v>
      </c>
      <c r="Q43" s="60">
        <v>22143809</v>
      </c>
      <c r="R43" s="60">
        <v>65609036</v>
      </c>
      <c r="S43" s="60">
        <v>42282105</v>
      </c>
      <c r="T43" s="60">
        <v>8805661</v>
      </c>
      <c r="U43" s="60">
        <v>47691688</v>
      </c>
      <c r="V43" s="60">
        <v>98779454</v>
      </c>
      <c r="W43" s="60">
        <v>390323613</v>
      </c>
      <c r="X43" s="60">
        <v>365210733</v>
      </c>
      <c r="Y43" s="60">
        <v>25112880</v>
      </c>
      <c r="Z43" s="140">
        <v>6.88</v>
      </c>
      <c r="AA43" s="155">
        <v>365210733</v>
      </c>
    </row>
    <row r="44" spans="1:27" ht="13.5">
      <c r="A44" s="138" t="s">
        <v>90</v>
      </c>
      <c r="B44" s="136"/>
      <c r="C44" s="155"/>
      <c r="D44" s="155"/>
      <c r="E44" s="156">
        <v>124084861</v>
      </c>
      <c r="F44" s="60">
        <v>124084861</v>
      </c>
      <c r="G44" s="60">
        <v>5246534</v>
      </c>
      <c r="H44" s="60">
        <v>10191304</v>
      </c>
      <c r="I44" s="60">
        <v>10489148</v>
      </c>
      <c r="J44" s="60">
        <v>25926986</v>
      </c>
      <c r="K44" s="60">
        <v>11117167</v>
      </c>
      <c r="L44" s="60">
        <v>10404780</v>
      </c>
      <c r="M44" s="60">
        <v>11370792</v>
      </c>
      <c r="N44" s="60">
        <v>32892739</v>
      </c>
      <c r="O44" s="60">
        <v>6899310</v>
      </c>
      <c r="P44" s="60">
        <v>6512200</v>
      </c>
      <c r="Q44" s="60">
        <v>13084881</v>
      </c>
      <c r="R44" s="60">
        <v>26496391</v>
      </c>
      <c r="S44" s="60">
        <v>12862667</v>
      </c>
      <c r="T44" s="60">
        <v>8440262</v>
      </c>
      <c r="U44" s="60">
        <v>39248572</v>
      </c>
      <c r="V44" s="60">
        <v>60551501</v>
      </c>
      <c r="W44" s="60">
        <v>145867617</v>
      </c>
      <c r="X44" s="60">
        <v>124084861</v>
      </c>
      <c r="Y44" s="60">
        <v>21782756</v>
      </c>
      <c r="Z44" s="140">
        <v>17.55</v>
      </c>
      <c r="AA44" s="155">
        <v>124084861</v>
      </c>
    </row>
    <row r="45" spans="1:27" ht="13.5">
      <c r="A45" s="138" t="s">
        <v>91</v>
      </c>
      <c r="B45" s="136"/>
      <c r="C45" s="157"/>
      <c r="D45" s="157"/>
      <c r="E45" s="158">
        <v>10474906</v>
      </c>
      <c r="F45" s="159">
        <v>10474906</v>
      </c>
      <c r="G45" s="159">
        <v>864084</v>
      </c>
      <c r="H45" s="159">
        <v>599989</v>
      </c>
      <c r="I45" s="159">
        <v>1425099</v>
      </c>
      <c r="J45" s="159">
        <v>2889172</v>
      </c>
      <c r="K45" s="159">
        <v>1653293</v>
      </c>
      <c r="L45" s="159">
        <v>1107797</v>
      </c>
      <c r="M45" s="159">
        <v>1168393</v>
      </c>
      <c r="N45" s="159">
        <v>3929483</v>
      </c>
      <c r="O45" s="159">
        <v>1661348</v>
      </c>
      <c r="P45" s="159">
        <v>1561348</v>
      </c>
      <c r="Q45" s="159">
        <v>1419080</v>
      </c>
      <c r="R45" s="159">
        <v>4641776</v>
      </c>
      <c r="S45" s="159">
        <v>2059236</v>
      </c>
      <c r="T45" s="159">
        <v>1658897</v>
      </c>
      <c r="U45" s="159">
        <v>1898849</v>
      </c>
      <c r="V45" s="159">
        <v>5616982</v>
      </c>
      <c r="W45" s="159">
        <v>17077413</v>
      </c>
      <c r="X45" s="159">
        <v>10474906</v>
      </c>
      <c r="Y45" s="159">
        <v>6602507</v>
      </c>
      <c r="Z45" s="141">
        <v>63.03</v>
      </c>
      <c r="AA45" s="157">
        <v>10474906</v>
      </c>
    </row>
    <row r="46" spans="1:27" ht="13.5">
      <c r="A46" s="138" t="s">
        <v>92</v>
      </c>
      <c r="B46" s="136"/>
      <c r="C46" s="155"/>
      <c r="D46" s="155"/>
      <c r="E46" s="156">
        <v>49873139</v>
      </c>
      <c r="F46" s="60">
        <v>49873139</v>
      </c>
      <c r="G46" s="60">
        <v>3513102</v>
      </c>
      <c r="H46" s="60">
        <v>5850819</v>
      </c>
      <c r="I46" s="60">
        <v>5036581</v>
      </c>
      <c r="J46" s="60">
        <v>14400502</v>
      </c>
      <c r="K46" s="60">
        <v>5996304</v>
      </c>
      <c r="L46" s="60">
        <v>4990430</v>
      </c>
      <c r="M46" s="60">
        <v>5373795</v>
      </c>
      <c r="N46" s="60">
        <v>16360529</v>
      </c>
      <c r="O46" s="60">
        <v>8715833</v>
      </c>
      <c r="P46" s="60">
        <v>4332298</v>
      </c>
      <c r="Q46" s="60">
        <v>5793079</v>
      </c>
      <c r="R46" s="60">
        <v>18841210</v>
      </c>
      <c r="S46" s="60">
        <v>6293664</v>
      </c>
      <c r="T46" s="60">
        <v>6653312</v>
      </c>
      <c r="U46" s="60">
        <v>8159720</v>
      </c>
      <c r="V46" s="60">
        <v>21106696</v>
      </c>
      <c r="W46" s="60">
        <v>70708937</v>
      </c>
      <c r="X46" s="60">
        <v>49873139</v>
      </c>
      <c r="Y46" s="60">
        <v>20835798</v>
      </c>
      <c r="Z46" s="140">
        <v>41.78</v>
      </c>
      <c r="AA46" s="155">
        <v>49873139</v>
      </c>
    </row>
    <row r="47" spans="1:27" ht="13.5">
      <c r="A47" s="135" t="s">
        <v>93</v>
      </c>
      <c r="B47" s="142" t="s">
        <v>94</v>
      </c>
      <c r="C47" s="153"/>
      <c r="D47" s="153"/>
      <c r="E47" s="154">
        <v>5011417</v>
      </c>
      <c r="F47" s="100">
        <v>5011417</v>
      </c>
      <c r="G47" s="100">
        <v>222873</v>
      </c>
      <c r="H47" s="100">
        <v>431853</v>
      </c>
      <c r="I47" s="100">
        <v>294954</v>
      </c>
      <c r="J47" s="100">
        <v>949680</v>
      </c>
      <c r="K47" s="100">
        <v>243777</v>
      </c>
      <c r="L47" s="100">
        <v>197976</v>
      </c>
      <c r="M47" s="100">
        <v>171058</v>
      </c>
      <c r="N47" s="100">
        <v>612811</v>
      </c>
      <c r="O47" s="100">
        <v>245005</v>
      </c>
      <c r="P47" s="100">
        <v>245005</v>
      </c>
      <c r="Q47" s="100">
        <v>266823</v>
      </c>
      <c r="R47" s="100">
        <v>756833</v>
      </c>
      <c r="S47" s="100">
        <v>331073</v>
      </c>
      <c r="T47" s="100">
        <v>309438</v>
      </c>
      <c r="U47" s="100">
        <v>214443</v>
      </c>
      <c r="V47" s="100">
        <v>854954</v>
      </c>
      <c r="W47" s="100">
        <v>3174278</v>
      </c>
      <c r="X47" s="100">
        <v>5011417</v>
      </c>
      <c r="Y47" s="100">
        <v>-1837139</v>
      </c>
      <c r="Z47" s="137">
        <v>-36.66</v>
      </c>
      <c r="AA47" s="153">
        <v>5011417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1807728226</v>
      </c>
      <c r="D48" s="168">
        <f>+D28+D32+D38+D42+D47</f>
        <v>0</v>
      </c>
      <c r="E48" s="169">
        <f t="shared" si="9"/>
        <v>1203146167</v>
      </c>
      <c r="F48" s="73">
        <f t="shared" si="9"/>
        <v>1203146167</v>
      </c>
      <c r="G48" s="73">
        <f t="shared" si="9"/>
        <v>69353003</v>
      </c>
      <c r="H48" s="73">
        <f t="shared" si="9"/>
        <v>92794995</v>
      </c>
      <c r="I48" s="73">
        <f t="shared" si="9"/>
        <v>87839037</v>
      </c>
      <c r="J48" s="73">
        <f t="shared" si="9"/>
        <v>249987035</v>
      </c>
      <c r="K48" s="73">
        <f t="shared" si="9"/>
        <v>112527444</v>
      </c>
      <c r="L48" s="73">
        <f t="shared" si="9"/>
        <v>93224260</v>
      </c>
      <c r="M48" s="73">
        <f t="shared" si="9"/>
        <v>98229607</v>
      </c>
      <c r="N48" s="73">
        <f t="shared" si="9"/>
        <v>303981311</v>
      </c>
      <c r="O48" s="73">
        <f t="shared" si="9"/>
        <v>84566744</v>
      </c>
      <c r="P48" s="73">
        <f t="shared" si="9"/>
        <v>64432712</v>
      </c>
      <c r="Q48" s="73">
        <f t="shared" si="9"/>
        <v>103123985</v>
      </c>
      <c r="R48" s="73">
        <f t="shared" si="9"/>
        <v>252123441</v>
      </c>
      <c r="S48" s="73">
        <f t="shared" si="9"/>
        <v>113978105</v>
      </c>
      <c r="T48" s="73">
        <f t="shared" si="9"/>
        <v>65865592</v>
      </c>
      <c r="U48" s="73">
        <f t="shared" si="9"/>
        <v>146410664</v>
      </c>
      <c r="V48" s="73">
        <f t="shared" si="9"/>
        <v>326254361</v>
      </c>
      <c r="W48" s="73">
        <f t="shared" si="9"/>
        <v>1132346148</v>
      </c>
      <c r="X48" s="73">
        <f t="shared" si="9"/>
        <v>1203146167</v>
      </c>
      <c r="Y48" s="73">
        <f t="shared" si="9"/>
        <v>-70800019</v>
      </c>
      <c r="Z48" s="170">
        <f>+IF(X48&lt;&gt;0,+(Y48/X48)*100,0)</f>
        <v>-5.8845733745333035</v>
      </c>
      <c r="AA48" s="168">
        <f>+AA28+AA32+AA38+AA42+AA47</f>
        <v>1203146167</v>
      </c>
    </row>
    <row r="49" spans="1:27" ht="13.5">
      <c r="A49" s="148" t="s">
        <v>49</v>
      </c>
      <c r="B49" s="149"/>
      <c r="C49" s="171">
        <f aca="true" t="shared" si="10" ref="C49:Y49">+C25-C48</f>
        <v>-569921993</v>
      </c>
      <c r="D49" s="171">
        <f>+D25-D48</f>
        <v>0</v>
      </c>
      <c r="E49" s="172">
        <f t="shared" si="10"/>
        <v>16308235</v>
      </c>
      <c r="F49" s="173">
        <f t="shared" si="10"/>
        <v>16308235</v>
      </c>
      <c r="G49" s="173">
        <f t="shared" si="10"/>
        <v>95217417</v>
      </c>
      <c r="H49" s="173">
        <f t="shared" si="10"/>
        <v>-22268045</v>
      </c>
      <c r="I49" s="173">
        <f t="shared" si="10"/>
        <v>-20059105</v>
      </c>
      <c r="J49" s="173">
        <f t="shared" si="10"/>
        <v>52890267</v>
      </c>
      <c r="K49" s="173">
        <f t="shared" si="10"/>
        <v>-67439532</v>
      </c>
      <c r="L49" s="173">
        <f t="shared" si="10"/>
        <v>-24946426</v>
      </c>
      <c r="M49" s="173">
        <f t="shared" si="10"/>
        <v>50685591</v>
      </c>
      <c r="N49" s="173">
        <f t="shared" si="10"/>
        <v>-41700367</v>
      </c>
      <c r="O49" s="173">
        <f t="shared" si="10"/>
        <v>-30962506</v>
      </c>
      <c r="P49" s="173">
        <f t="shared" si="10"/>
        <v>11853563</v>
      </c>
      <c r="Q49" s="173">
        <f t="shared" si="10"/>
        <v>30346014</v>
      </c>
      <c r="R49" s="173">
        <f t="shared" si="10"/>
        <v>11237071</v>
      </c>
      <c r="S49" s="173">
        <f t="shared" si="10"/>
        <v>-40035693</v>
      </c>
      <c r="T49" s="173">
        <f t="shared" si="10"/>
        <v>-16729547</v>
      </c>
      <c r="U49" s="173">
        <f t="shared" si="10"/>
        <v>-62868935</v>
      </c>
      <c r="V49" s="173">
        <f t="shared" si="10"/>
        <v>-119634175</v>
      </c>
      <c r="W49" s="173">
        <f t="shared" si="10"/>
        <v>-97207204</v>
      </c>
      <c r="X49" s="173">
        <f>IF(F25=F48,0,X25-X48)</f>
        <v>16308235</v>
      </c>
      <c r="Y49" s="173">
        <f t="shared" si="10"/>
        <v>-113515439</v>
      </c>
      <c r="Z49" s="174">
        <f>+IF(X49&lt;&gt;0,+(Y49/X49)*100,0)</f>
        <v>-696.0620753870667</v>
      </c>
      <c r="AA49" s="171">
        <f>+AA25-AA48</f>
        <v>16308235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174982000</v>
      </c>
      <c r="D5" s="155">
        <v>0</v>
      </c>
      <c r="E5" s="156">
        <v>251230764</v>
      </c>
      <c r="F5" s="60">
        <v>251230764</v>
      </c>
      <c r="G5" s="60">
        <v>15504845</v>
      </c>
      <c r="H5" s="60">
        <v>15681183</v>
      </c>
      <c r="I5" s="60">
        <v>15712923</v>
      </c>
      <c r="J5" s="60">
        <v>46898951</v>
      </c>
      <c r="K5" s="60">
        <v>16448252</v>
      </c>
      <c r="L5" s="60">
        <v>15832770</v>
      </c>
      <c r="M5" s="60">
        <v>15722405</v>
      </c>
      <c r="N5" s="60">
        <v>48003427</v>
      </c>
      <c r="O5" s="60">
        <v>15826005</v>
      </c>
      <c r="P5" s="60">
        <v>16665352</v>
      </c>
      <c r="Q5" s="60">
        <v>12856949</v>
      </c>
      <c r="R5" s="60">
        <v>45348306</v>
      </c>
      <c r="S5" s="60">
        <v>15872040</v>
      </c>
      <c r="T5" s="60">
        <v>14335964</v>
      </c>
      <c r="U5" s="60">
        <v>17804178</v>
      </c>
      <c r="V5" s="60">
        <v>48012182</v>
      </c>
      <c r="W5" s="60">
        <v>188262866</v>
      </c>
      <c r="X5" s="60">
        <v>251230764</v>
      </c>
      <c r="Y5" s="60">
        <v>-62967898</v>
      </c>
      <c r="Z5" s="140">
        <v>-25.06</v>
      </c>
      <c r="AA5" s="155">
        <v>251230764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383677175</v>
      </c>
      <c r="F7" s="60">
        <v>383677175</v>
      </c>
      <c r="G7" s="60">
        <v>36185190</v>
      </c>
      <c r="H7" s="60">
        <v>33220159</v>
      </c>
      <c r="I7" s="60">
        <v>31421680</v>
      </c>
      <c r="J7" s="60">
        <v>100827029</v>
      </c>
      <c r="K7" s="60">
        <v>6623265</v>
      </c>
      <c r="L7" s="60">
        <v>38234922</v>
      </c>
      <c r="M7" s="60">
        <v>27299395</v>
      </c>
      <c r="N7" s="60">
        <v>72157582</v>
      </c>
      <c r="O7" s="60">
        <v>21783580</v>
      </c>
      <c r="P7" s="60">
        <v>42568709</v>
      </c>
      <c r="Q7" s="60">
        <v>28999939</v>
      </c>
      <c r="R7" s="60">
        <v>93352228</v>
      </c>
      <c r="S7" s="60">
        <v>42093925</v>
      </c>
      <c r="T7" s="60">
        <v>17265501</v>
      </c>
      <c r="U7" s="60">
        <v>31638596</v>
      </c>
      <c r="V7" s="60">
        <v>90998022</v>
      </c>
      <c r="W7" s="60">
        <v>357334861</v>
      </c>
      <c r="X7" s="60">
        <v>383677175</v>
      </c>
      <c r="Y7" s="60">
        <v>-26342314</v>
      </c>
      <c r="Z7" s="140">
        <v>-6.87</v>
      </c>
      <c r="AA7" s="155">
        <v>383677175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82771093</v>
      </c>
      <c r="F8" s="60">
        <v>82771093</v>
      </c>
      <c r="G8" s="60">
        <v>7181013</v>
      </c>
      <c r="H8" s="60">
        <v>9279520</v>
      </c>
      <c r="I8" s="60">
        <v>13129875</v>
      </c>
      <c r="J8" s="60">
        <v>29590408</v>
      </c>
      <c r="K8" s="60">
        <v>10876802</v>
      </c>
      <c r="L8" s="60">
        <v>3675363</v>
      </c>
      <c r="M8" s="60">
        <v>6405250</v>
      </c>
      <c r="N8" s="60">
        <v>20957415</v>
      </c>
      <c r="O8" s="60">
        <v>6314459</v>
      </c>
      <c r="P8" s="60">
        <v>6428182</v>
      </c>
      <c r="Q8" s="60">
        <v>6876358</v>
      </c>
      <c r="R8" s="60">
        <v>19618999</v>
      </c>
      <c r="S8" s="60">
        <v>5919011</v>
      </c>
      <c r="T8" s="60">
        <v>6895865</v>
      </c>
      <c r="U8" s="60">
        <v>15026430</v>
      </c>
      <c r="V8" s="60">
        <v>27841306</v>
      </c>
      <c r="W8" s="60">
        <v>98008128</v>
      </c>
      <c r="X8" s="60">
        <v>82771093</v>
      </c>
      <c r="Y8" s="60">
        <v>15237035</v>
      </c>
      <c r="Z8" s="140">
        <v>18.41</v>
      </c>
      <c r="AA8" s="155">
        <v>82771093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21779956</v>
      </c>
      <c r="F9" s="60">
        <v>21779956</v>
      </c>
      <c r="G9" s="60">
        <v>3727470</v>
      </c>
      <c r="H9" s="60">
        <v>3505401</v>
      </c>
      <c r="I9" s="60">
        <v>145930</v>
      </c>
      <c r="J9" s="60">
        <v>7378801</v>
      </c>
      <c r="K9" s="60">
        <v>1043244</v>
      </c>
      <c r="L9" s="60">
        <v>1139141</v>
      </c>
      <c r="M9" s="60">
        <v>2033063</v>
      </c>
      <c r="N9" s="60">
        <v>4215448</v>
      </c>
      <c r="O9" s="60">
        <v>2079440</v>
      </c>
      <c r="P9" s="60">
        <v>1846143</v>
      </c>
      <c r="Q9" s="60">
        <v>1961506</v>
      </c>
      <c r="R9" s="60">
        <v>5887089</v>
      </c>
      <c r="S9" s="60">
        <v>1674477</v>
      </c>
      <c r="T9" s="60">
        <v>2052618</v>
      </c>
      <c r="U9" s="60">
        <v>9515719</v>
      </c>
      <c r="V9" s="60">
        <v>13242814</v>
      </c>
      <c r="W9" s="60">
        <v>30724152</v>
      </c>
      <c r="X9" s="60">
        <v>21779956</v>
      </c>
      <c r="Y9" s="60">
        <v>8944196</v>
      </c>
      <c r="Z9" s="140">
        <v>41.07</v>
      </c>
      <c r="AA9" s="155">
        <v>21779956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23844539</v>
      </c>
      <c r="F10" s="54">
        <v>23844539</v>
      </c>
      <c r="G10" s="54">
        <v>1952567</v>
      </c>
      <c r="H10" s="54">
        <v>2016573</v>
      </c>
      <c r="I10" s="54">
        <v>2021625</v>
      </c>
      <c r="J10" s="54">
        <v>5990765</v>
      </c>
      <c r="K10" s="54">
        <v>2014556</v>
      </c>
      <c r="L10" s="54">
        <v>2009480</v>
      </c>
      <c r="M10" s="54">
        <v>2012048</v>
      </c>
      <c r="N10" s="54">
        <v>6036084</v>
      </c>
      <c r="O10" s="54">
        <v>2011762</v>
      </c>
      <c r="P10" s="54">
        <v>2009222</v>
      </c>
      <c r="Q10" s="54">
        <v>2011455</v>
      </c>
      <c r="R10" s="54">
        <v>6032439</v>
      </c>
      <c r="S10" s="54">
        <v>2008442</v>
      </c>
      <c r="T10" s="54">
        <v>2013669</v>
      </c>
      <c r="U10" s="54">
        <v>1954192</v>
      </c>
      <c r="V10" s="54">
        <v>5976303</v>
      </c>
      <c r="W10" s="54">
        <v>24035591</v>
      </c>
      <c r="X10" s="54">
        <v>23844539</v>
      </c>
      <c r="Y10" s="54">
        <v>191052</v>
      </c>
      <c r="Z10" s="184">
        <v>0.8</v>
      </c>
      <c r="AA10" s="130">
        <v>23844539</v>
      </c>
    </row>
    <row r="11" spans="1:27" ht="13.5">
      <c r="A11" s="183" t="s">
        <v>107</v>
      </c>
      <c r="B11" s="185"/>
      <c r="C11" s="155">
        <v>467902213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18177</v>
      </c>
      <c r="V11" s="60">
        <v>18177</v>
      </c>
      <c r="W11" s="60">
        <v>18177</v>
      </c>
      <c r="X11" s="60">
        <v>0</v>
      </c>
      <c r="Y11" s="60">
        <v>18177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480444</v>
      </c>
      <c r="D12" s="155">
        <v>0</v>
      </c>
      <c r="E12" s="156">
        <v>566216</v>
      </c>
      <c r="F12" s="60">
        <v>566216</v>
      </c>
      <c r="G12" s="60">
        <v>47882</v>
      </c>
      <c r="H12" s="60">
        <v>65530</v>
      </c>
      <c r="I12" s="60">
        <v>32566</v>
      </c>
      <c r="J12" s="60">
        <v>145978</v>
      </c>
      <c r="K12" s="60">
        <v>95960</v>
      </c>
      <c r="L12" s="60">
        <v>57601</v>
      </c>
      <c r="M12" s="60">
        <v>33583</v>
      </c>
      <c r="N12" s="60">
        <v>187144</v>
      </c>
      <c r="O12" s="60">
        <v>35494</v>
      </c>
      <c r="P12" s="60">
        <v>885</v>
      </c>
      <c r="Q12" s="60">
        <v>7002</v>
      </c>
      <c r="R12" s="60">
        <v>43381</v>
      </c>
      <c r="S12" s="60">
        <v>104614</v>
      </c>
      <c r="T12" s="60">
        <v>31116</v>
      </c>
      <c r="U12" s="60">
        <v>82502</v>
      </c>
      <c r="V12" s="60">
        <v>218232</v>
      </c>
      <c r="W12" s="60">
        <v>594735</v>
      </c>
      <c r="X12" s="60">
        <v>566216</v>
      </c>
      <c r="Y12" s="60">
        <v>28519</v>
      </c>
      <c r="Z12" s="140">
        <v>5.04</v>
      </c>
      <c r="AA12" s="155">
        <v>566216</v>
      </c>
    </row>
    <row r="13" spans="1:27" ht="13.5">
      <c r="A13" s="181" t="s">
        <v>109</v>
      </c>
      <c r="B13" s="185"/>
      <c r="C13" s="155">
        <v>16424130</v>
      </c>
      <c r="D13" s="155">
        <v>0</v>
      </c>
      <c r="E13" s="156">
        <v>10304175</v>
      </c>
      <c r="F13" s="60">
        <v>10304175</v>
      </c>
      <c r="G13" s="60">
        <v>406897</v>
      </c>
      <c r="H13" s="60">
        <v>49001</v>
      </c>
      <c r="I13" s="60">
        <v>376893</v>
      </c>
      <c r="J13" s="60">
        <v>832791</v>
      </c>
      <c r="K13" s="60">
        <v>76914</v>
      </c>
      <c r="L13" s="60">
        <v>279839</v>
      </c>
      <c r="M13" s="60">
        <v>359235</v>
      </c>
      <c r="N13" s="60">
        <v>715988</v>
      </c>
      <c r="O13" s="60">
        <v>199390</v>
      </c>
      <c r="P13" s="60">
        <v>719835</v>
      </c>
      <c r="Q13" s="60">
        <v>196005</v>
      </c>
      <c r="R13" s="60">
        <v>1115230</v>
      </c>
      <c r="S13" s="60">
        <v>449713</v>
      </c>
      <c r="T13" s="60">
        <v>150327</v>
      </c>
      <c r="U13" s="60">
        <v>807924</v>
      </c>
      <c r="V13" s="60">
        <v>1407964</v>
      </c>
      <c r="W13" s="60">
        <v>4071973</v>
      </c>
      <c r="X13" s="60">
        <v>10304175</v>
      </c>
      <c r="Y13" s="60">
        <v>-6232202</v>
      </c>
      <c r="Z13" s="140">
        <v>-60.48</v>
      </c>
      <c r="AA13" s="155">
        <v>10304175</v>
      </c>
    </row>
    <row r="14" spans="1:27" ht="13.5">
      <c r="A14" s="181" t="s">
        <v>110</v>
      </c>
      <c r="B14" s="185"/>
      <c r="C14" s="155">
        <v>54910149</v>
      </c>
      <c r="D14" s="155">
        <v>0</v>
      </c>
      <c r="E14" s="156">
        <v>55000000</v>
      </c>
      <c r="F14" s="60">
        <v>55000000</v>
      </c>
      <c r="G14" s="60">
        <v>4763691</v>
      </c>
      <c r="H14" s="60">
        <v>3792475</v>
      </c>
      <c r="I14" s="60">
        <v>4050406</v>
      </c>
      <c r="J14" s="60">
        <v>12606572</v>
      </c>
      <c r="K14" s="60">
        <v>4146175</v>
      </c>
      <c r="L14" s="60">
        <v>3528832</v>
      </c>
      <c r="M14" s="60">
        <v>3752037</v>
      </c>
      <c r="N14" s="60">
        <v>11427044</v>
      </c>
      <c r="O14" s="60">
        <v>3758816</v>
      </c>
      <c r="P14" s="60">
        <v>3872724</v>
      </c>
      <c r="Q14" s="60">
        <v>1935778</v>
      </c>
      <c r="R14" s="60">
        <v>9567318</v>
      </c>
      <c r="S14" s="60">
        <v>3711117</v>
      </c>
      <c r="T14" s="60">
        <v>3895742</v>
      </c>
      <c r="U14" s="60">
        <v>3210186</v>
      </c>
      <c r="V14" s="60">
        <v>10817045</v>
      </c>
      <c r="W14" s="60">
        <v>44417979</v>
      </c>
      <c r="X14" s="60">
        <v>55000000</v>
      </c>
      <c r="Y14" s="60">
        <v>-10582021</v>
      </c>
      <c r="Z14" s="140">
        <v>-19.24</v>
      </c>
      <c r="AA14" s="155">
        <v>55000000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782714</v>
      </c>
      <c r="D16" s="155">
        <v>0</v>
      </c>
      <c r="E16" s="156">
        <v>524775</v>
      </c>
      <c r="F16" s="60">
        <v>524775</v>
      </c>
      <c r="G16" s="60">
        <v>145465</v>
      </c>
      <c r="H16" s="60">
        <v>123490</v>
      </c>
      <c r="I16" s="60">
        <v>326</v>
      </c>
      <c r="J16" s="60">
        <v>269281</v>
      </c>
      <c r="K16" s="60">
        <v>67892</v>
      </c>
      <c r="L16" s="60">
        <v>114533</v>
      </c>
      <c r="M16" s="60">
        <v>135079</v>
      </c>
      <c r="N16" s="60">
        <v>317504</v>
      </c>
      <c r="O16" s="60">
        <v>43652</v>
      </c>
      <c r="P16" s="60">
        <v>57958</v>
      </c>
      <c r="Q16" s="60">
        <v>702</v>
      </c>
      <c r="R16" s="60">
        <v>102312</v>
      </c>
      <c r="S16" s="60">
        <v>106028</v>
      </c>
      <c r="T16" s="60">
        <v>77197</v>
      </c>
      <c r="U16" s="60">
        <v>611</v>
      </c>
      <c r="V16" s="60">
        <v>183836</v>
      </c>
      <c r="W16" s="60">
        <v>872933</v>
      </c>
      <c r="X16" s="60">
        <v>524775</v>
      </c>
      <c r="Y16" s="60">
        <v>348158</v>
      </c>
      <c r="Z16" s="140">
        <v>66.34</v>
      </c>
      <c r="AA16" s="155">
        <v>524775</v>
      </c>
    </row>
    <row r="17" spans="1:27" ht="13.5">
      <c r="A17" s="181" t="s">
        <v>113</v>
      </c>
      <c r="B17" s="185"/>
      <c r="C17" s="155">
        <v>3715354</v>
      </c>
      <c r="D17" s="155">
        <v>0</v>
      </c>
      <c r="E17" s="156">
        <v>4822765</v>
      </c>
      <c r="F17" s="60">
        <v>4822765</v>
      </c>
      <c r="G17" s="60">
        <v>176068</v>
      </c>
      <c r="H17" s="60">
        <v>435980</v>
      </c>
      <c r="I17" s="60">
        <v>38887</v>
      </c>
      <c r="J17" s="60">
        <v>650935</v>
      </c>
      <c r="K17" s="60">
        <v>109746</v>
      </c>
      <c r="L17" s="60">
        <v>53771</v>
      </c>
      <c r="M17" s="60">
        <v>72861</v>
      </c>
      <c r="N17" s="60">
        <v>236378</v>
      </c>
      <c r="O17" s="60">
        <v>111599</v>
      </c>
      <c r="P17" s="60">
        <v>71688</v>
      </c>
      <c r="Q17" s="60">
        <v>69458</v>
      </c>
      <c r="R17" s="60">
        <v>252745</v>
      </c>
      <c r="S17" s="60">
        <v>4227</v>
      </c>
      <c r="T17" s="60">
        <v>152821</v>
      </c>
      <c r="U17" s="60">
        <v>133380</v>
      </c>
      <c r="V17" s="60">
        <v>290428</v>
      </c>
      <c r="W17" s="60">
        <v>1430486</v>
      </c>
      <c r="X17" s="60">
        <v>4822765</v>
      </c>
      <c r="Y17" s="60">
        <v>-3392279</v>
      </c>
      <c r="Z17" s="140">
        <v>-70.34</v>
      </c>
      <c r="AA17" s="155">
        <v>4822765</v>
      </c>
    </row>
    <row r="18" spans="1:27" ht="13.5">
      <c r="A18" s="183" t="s">
        <v>114</v>
      </c>
      <c r="B18" s="182"/>
      <c r="C18" s="155">
        <v>1279749</v>
      </c>
      <c r="D18" s="155">
        <v>0</v>
      </c>
      <c r="E18" s="156">
        <v>6000000</v>
      </c>
      <c r="F18" s="60">
        <v>6000000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1414373</v>
      </c>
      <c r="N18" s="60">
        <v>1414373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1414373</v>
      </c>
      <c r="X18" s="60">
        <v>6000000</v>
      </c>
      <c r="Y18" s="60">
        <v>-4585627</v>
      </c>
      <c r="Z18" s="140">
        <v>-76.43</v>
      </c>
      <c r="AA18" s="155">
        <v>6000000</v>
      </c>
    </row>
    <row r="19" spans="1:27" ht="13.5">
      <c r="A19" s="181" t="s">
        <v>34</v>
      </c>
      <c r="B19" s="185"/>
      <c r="C19" s="155">
        <v>276033000</v>
      </c>
      <c r="D19" s="155">
        <v>0</v>
      </c>
      <c r="E19" s="156">
        <v>327460000</v>
      </c>
      <c r="F19" s="60">
        <v>327460000</v>
      </c>
      <c r="G19" s="60">
        <v>93073000</v>
      </c>
      <c r="H19" s="60">
        <v>0</v>
      </c>
      <c r="I19" s="60">
        <v>0</v>
      </c>
      <c r="J19" s="60">
        <v>93073000</v>
      </c>
      <c r="K19" s="60">
        <v>0</v>
      </c>
      <c r="L19" s="60">
        <v>0</v>
      </c>
      <c r="M19" s="60">
        <v>88764912</v>
      </c>
      <c r="N19" s="60">
        <v>88764912</v>
      </c>
      <c r="O19" s="60">
        <v>0</v>
      </c>
      <c r="P19" s="60">
        <v>0</v>
      </c>
      <c r="Q19" s="60">
        <v>77118000</v>
      </c>
      <c r="R19" s="60">
        <v>77118000</v>
      </c>
      <c r="S19" s="60">
        <v>1000000</v>
      </c>
      <c r="T19" s="60">
        <v>0</v>
      </c>
      <c r="U19" s="60">
        <v>1989293</v>
      </c>
      <c r="V19" s="60">
        <v>2989293</v>
      </c>
      <c r="W19" s="60">
        <v>261945205</v>
      </c>
      <c r="X19" s="60">
        <v>327460000</v>
      </c>
      <c r="Y19" s="60">
        <v>-65514795</v>
      </c>
      <c r="Z19" s="140">
        <v>-20.01</v>
      </c>
      <c r="AA19" s="155">
        <v>327460000</v>
      </c>
    </row>
    <row r="20" spans="1:27" ht="13.5">
      <c r="A20" s="181" t="s">
        <v>35</v>
      </c>
      <c r="B20" s="185"/>
      <c r="C20" s="155">
        <v>26282040</v>
      </c>
      <c r="D20" s="155">
        <v>0</v>
      </c>
      <c r="E20" s="156">
        <v>51472944</v>
      </c>
      <c r="F20" s="54">
        <v>51472944</v>
      </c>
      <c r="G20" s="54">
        <v>1406332</v>
      </c>
      <c r="H20" s="54">
        <v>2357638</v>
      </c>
      <c r="I20" s="54">
        <v>848821</v>
      </c>
      <c r="J20" s="54">
        <v>4612791</v>
      </c>
      <c r="K20" s="54">
        <v>3585106</v>
      </c>
      <c r="L20" s="54">
        <v>3351582</v>
      </c>
      <c r="M20" s="54">
        <v>910957</v>
      </c>
      <c r="N20" s="54">
        <v>7847645</v>
      </c>
      <c r="O20" s="54">
        <v>1440041</v>
      </c>
      <c r="P20" s="54">
        <v>1273577</v>
      </c>
      <c r="Q20" s="54">
        <v>1436847</v>
      </c>
      <c r="R20" s="54">
        <v>4150465</v>
      </c>
      <c r="S20" s="54">
        <v>998818</v>
      </c>
      <c r="T20" s="54">
        <v>2265225</v>
      </c>
      <c r="U20" s="54">
        <v>1360541</v>
      </c>
      <c r="V20" s="54">
        <v>4624584</v>
      </c>
      <c r="W20" s="54">
        <v>21235485</v>
      </c>
      <c r="X20" s="54">
        <v>51472944</v>
      </c>
      <c r="Y20" s="54">
        <v>-30237459</v>
      </c>
      <c r="Z20" s="184">
        <v>-58.74</v>
      </c>
      <c r="AA20" s="130">
        <v>51472944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1022791793</v>
      </c>
      <c r="D22" s="188">
        <f>SUM(D5:D21)</f>
        <v>0</v>
      </c>
      <c r="E22" s="189">
        <f t="shared" si="0"/>
        <v>1219454402</v>
      </c>
      <c r="F22" s="190">
        <f t="shared" si="0"/>
        <v>1219454402</v>
      </c>
      <c r="G22" s="190">
        <f t="shared" si="0"/>
        <v>164570420</v>
      </c>
      <c r="H22" s="190">
        <f t="shared" si="0"/>
        <v>70526950</v>
      </c>
      <c r="I22" s="190">
        <f t="shared" si="0"/>
        <v>67779932</v>
      </c>
      <c r="J22" s="190">
        <f t="shared" si="0"/>
        <v>302877302</v>
      </c>
      <c r="K22" s="190">
        <f t="shared" si="0"/>
        <v>45087912</v>
      </c>
      <c r="L22" s="190">
        <f t="shared" si="0"/>
        <v>68277834</v>
      </c>
      <c r="M22" s="190">
        <f t="shared" si="0"/>
        <v>148915198</v>
      </c>
      <c r="N22" s="190">
        <f t="shared" si="0"/>
        <v>262280944</v>
      </c>
      <c r="O22" s="190">
        <f t="shared" si="0"/>
        <v>53604238</v>
      </c>
      <c r="P22" s="190">
        <f t="shared" si="0"/>
        <v>75514275</v>
      </c>
      <c r="Q22" s="190">
        <f t="shared" si="0"/>
        <v>133469999</v>
      </c>
      <c r="R22" s="190">
        <f t="shared" si="0"/>
        <v>262588512</v>
      </c>
      <c r="S22" s="190">
        <f t="shared" si="0"/>
        <v>73942412</v>
      </c>
      <c r="T22" s="190">
        <f t="shared" si="0"/>
        <v>49136045</v>
      </c>
      <c r="U22" s="190">
        <f t="shared" si="0"/>
        <v>83541729</v>
      </c>
      <c r="V22" s="190">
        <f t="shared" si="0"/>
        <v>206620186</v>
      </c>
      <c r="W22" s="190">
        <f t="shared" si="0"/>
        <v>1034366944</v>
      </c>
      <c r="X22" s="190">
        <f t="shared" si="0"/>
        <v>1219454402</v>
      </c>
      <c r="Y22" s="190">
        <f t="shared" si="0"/>
        <v>-185087458</v>
      </c>
      <c r="Z22" s="191">
        <f>+IF(X22&lt;&gt;0,+(Y22/X22)*100,0)</f>
        <v>-15.177890841711028</v>
      </c>
      <c r="AA22" s="188">
        <f>SUM(AA5:AA21)</f>
        <v>1219454402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267740993</v>
      </c>
      <c r="D25" s="155">
        <v>0</v>
      </c>
      <c r="E25" s="156">
        <v>288399952</v>
      </c>
      <c r="F25" s="60">
        <v>288399952</v>
      </c>
      <c r="G25" s="60">
        <v>23052654</v>
      </c>
      <c r="H25" s="60">
        <v>22750374</v>
      </c>
      <c r="I25" s="60">
        <v>22631090</v>
      </c>
      <c r="J25" s="60">
        <v>68434118</v>
      </c>
      <c r="K25" s="60">
        <v>29922396</v>
      </c>
      <c r="L25" s="60">
        <v>23684702</v>
      </c>
      <c r="M25" s="60">
        <v>23947623</v>
      </c>
      <c r="N25" s="60">
        <v>77554721</v>
      </c>
      <c r="O25" s="60">
        <v>23558227</v>
      </c>
      <c r="P25" s="60">
        <v>23880168</v>
      </c>
      <c r="Q25" s="60">
        <v>22732201</v>
      </c>
      <c r="R25" s="60">
        <v>70170596</v>
      </c>
      <c r="S25" s="60">
        <v>24570118</v>
      </c>
      <c r="T25" s="60">
        <v>23228729</v>
      </c>
      <c r="U25" s="60">
        <v>25049367</v>
      </c>
      <c r="V25" s="60">
        <v>72848214</v>
      </c>
      <c r="W25" s="60">
        <v>289007649</v>
      </c>
      <c r="X25" s="60">
        <v>288399952</v>
      </c>
      <c r="Y25" s="60">
        <v>607697</v>
      </c>
      <c r="Z25" s="140">
        <v>0.21</v>
      </c>
      <c r="AA25" s="155">
        <v>288399952</v>
      </c>
    </row>
    <row r="26" spans="1:27" ht="13.5">
      <c r="A26" s="183" t="s">
        <v>38</v>
      </c>
      <c r="B26" s="182"/>
      <c r="C26" s="155">
        <v>22988032</v>
      </c>
      <c r="D26" s="155">
        <v>0</v>
      </c>
      <c r="E26" s="156">
        <v>24497955</v>
      </c>
      <c r="F26" s="60">
        <v>24497955</v>
      </c>
      <c r="G26" s="60">
        <v>1908177</v>
      </c>
      <c r="H26" s="60">
        <v>248000</v>
      </c>
      <c r="I26" s="60">
        <v>3587606</v>
      </c>
      <c r="J26" s="60">
        <v>5743783</v>
      </c>
      <c r="K26" s="60">
        <v>1908177</v>
      </c>
      <c r="L26" s="60">
        <v>3573958</v>
      </c>
      <c r="M26" s="60">
        <v>1869935</v>
      </c>
      <c r="N26" s="60">
        <v>7352070</v>
      </c>
      <c r="O26" s="60">
        <v>1798935</v>
      </c>
      <c r="P26" s="60">
        <v>2809994</v>
      </c>
      <c r="Q26" s="60">
        <v>4584311</v>
      </c>
      <c r="R26" s="60">
        <v>9193240</v>
      </c>
      <c r="S26" s="60">
        <v>1703817</v>
      </c>
      <c r="T26" s="60">
        <v>2077817</v>
      </c>
      <c r="U26" s="60">
        <v>2077816</v>
      </c>
      <c r="V26" s="60">
        <v>5859450</v>
      </c>
      <c r="W26" s="60">
        <v>28148543</v>
      </c>
      <c r="X26" s="60">
        <v>24497955</v>
      </c>
      <c r="Y26" s="60">
        <v>3650588</v>
      </c>
      <c r="Z26" s="140">
        <v>14.9</v>
      </c>
      <c r="AA26" s="155">
        <v>24497955</v>
      </c>
    </row>
    <row r="27" spans="1:27" ht="13.5">
      <c r="A27" s="183" t="s">
        <v>118</v>
      </c>
      <c r="B27" s="182"/>
      <c r="C27" s="155">
        <v>403709834</v>
      </c>
      <c r="D27" s="155">
        <v>0</v>
      </c>
      <c r="E27" s="156">
        <v>185000000</v>
      </c>
      <c r="F27" s="60">
        <v>185000000</v>
      </c>
      <c r="G27" s="60">
        <v>1879</v>
      </c>
      <c r="H27" s="60">
        <v>0</v>
      </c>
      <c r="I27" s="60">
        <v>1837</v>
      </c>
      <c r="J27" s="60">
        <v>3716</v>
      </c>
      <c r="K27" s="60">
        <v>24193</v>
      </c>
      <c r="L27" s="60">
        <v>12127396</v>
      </c>
      <c r="M27" s="60">
        <v>0</v>
      </c>
      <c r="N27" s="60">
        <v>12151589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6500</v>
      </c>
      <c r="U27" s="60">
        <v>0</v>
      </c>
      <c r="V27" s="60">
        <v>6500</v>
      </c>
      <c r="W27" s="60">
        <v>12161805</v>
      </c>
      <c r="X27" s="60">
        <v>185000000</v>
      </c>
      <c r="Y27" s="60">
        <v>-172838195</v>
      </c>
      <c r="Z27" s="140">
        <v>-93.43</v>
      </c>
      <c r="AA27" s="155">
        <v>185000000</v>
      </c>
    </row>
    <row r="28" spans="1:27" ht="13.5">
      <c r="A28" s="183" t="s">
        <v>39</v>
      </c>
      <c r="B28" s="182"/>
      <c r="C28" s="155">
        <v>474550345</v>
      </c>
      <c r="D28" s="155">
        <v>0</v>
      </c>
      <c r="E28" s="156">
        <v>40400000</v>
      </c>
      <c r="F28" s="60">
        <v>40400000</v>
      </c>
      <c r="G28" s="60">
        <v>0</v>
      </c>
      <c r="H28" s="60">
        <v>0</v>
      </c>
      <c r="I28" s="60">
        <v>0</v>
      </c>
      <c r="J28" s="60">
        <v>0</v>
      </c>
      <c r="K28" s="60">
        <v>3366665</v>
      </c>
      <c r="L28" s="60">
        <v>0</v>
      </c>
      <c r="M28" s="60">
        <v>0</v>
      </c>
      <c r="N28" s="60">
        <v>3366665</v>
      </c>
      <c r="O28" s="60">
        <v>3366665</v>
      </c>
      <c r="P28" s="60">
        <v>3366665</v>
      </c>
      <c r="Q28" s="60">
        <v>3366665</v>
      </c>
      <c r="R28" s="60">
        <v>10099995</v>
      </c>
      <c r="S28" s="60">
        <v>3366665</v>
      </c>
      <c r="T28" s="60">
        <v>3366665</v>
      </c>
      <c r="U28" s="60">
        <v>3366665</v>
      </c>
      <c r="V28" s="60">
        <v>10099995</v>
      </c>
      <c r="W28" s="60">
        <v>23566655</v>
      </c>
      <c r="X28" s="60">
        <v>40400000</v>
      </c>
      <c r="Y28" s="60">
        <v>-16833345</v>
      </c>
      <c r="Z28" s="140">
        <v>-41.67</v>
      </c>
      <c r="AA28" s="155">
        <v>40400000</v>
      </c>
    </row>
    <row r="29" spans="1:27" ht="13.5">
      <c r="A29" s="183" t="s">
        <v>40</v>
      </c>
      <c r="B29" s="182"/>
      <c r="C29" s="155">
        <v>78529075</v>
      </c>
      <c r="D29" s="155">
        <v>0</v>
      </c>
      <c r="E29" s="156">
        <v>10000000</v>
      </c>
      <c r="F29" s="60">
        <v>10000000</v>
      </c>
      <c r="G29" s="60">
        <v>0</v>
      </c>
      <c r="H29" s="60">
        <v>0</v>
      </c>
      <c r="I29" s="60">
        <v>12755402</v>
      </c>
      <c r="J29" s="60">
        <v>12755402</v>
      </c>
      <c r="K29" s="60">
        <v>6482253</v>
      </c>
      <c r="L29" s="60">
        <v>0</v>
      </c>
      <c r="M29" s="60">
        <v>0</v>
      </c>
      <c r="N29" s="60">
        <v>6482253</v>
      </c>
      <c r="O29" s="60">
        <v>0</v>
      </c>
      <c r="P29" s="60">
        <v>7108974</v>
      </c>
      <c r="Q29" s="60">
        <v>25460147</v>
      </c>
      <c r="R29" s="60">
        <v>32569121</v>
      </c>
      <c r="S29" s="60">
        <v>13556144</v>
      </c>
      <c r="T29" s="60">
        <v>6889188</v>
      </c>
      <c r="U29" s="60">
        <v>6916388</v>
      </c>
      <c r="V29" s="60">
        <v>27361720</v>
      </c>
      <c r="W29" s="60">
        <v>79168496</v>
      </c>
      <c r="X29" s="60">
        <v>10000000</v>
      </c>
      <c r="Y29" s="60">
        <v>69168496</v>
      </c>
      <c r="Z29" s="140">
        <v>691.68</v>
      </c>
      <c r="AA29" s="155">
        <v>10000000</v>
      </c>
    </row>
    <row r="30" spans="1:27" ht="13.5">
      <c r="A30" s="183" t="s">
        <v>119</v>
      </c>
      <c r="B30" s="182"/>
      <c r="C30" s="155">
        <v>359138252</v>
      </c>
      <c r="D30" s="155">
        <v>0</v>
      </c>
      <c r="E30" s="156">
        <v>366000000</v>
      </c>
      <c r="F30" s="60">
        <v>366000000</v>
      </c>
      <c r="G30" s="60">
        <v>33619423</v>
      </c>
      <c r="H30" s="60">
        <v>49070653</v>
      </c>
      <c r="I30" s="60">
        <v>31307372</v>
      </c>
      <c r="J30" s="60">
        <v>113997448</v>
      </c>
      <c r="K30" s="60">
        <v>43719322</v>
      </c>
      <c r="L30" s="60">
        <v>27017540</v>
      </c>
      <c r="M30" s="60">
        <v>45826182</v>
      </c>
      <c r="N30" s="60">
        <v>116563044</v>
      </c>
      <c r="O30" s="60">
        <v>32168526</v>
      </c>
      <c r="P30" s="60">
        <v>4984824</v>
      </c>
      <c r="Q30" s="60">
        <v>23678193</v>
      </c>
      <c r="R30" s="60">
        <v>60831543</v>
      </c>
      <c r="S30" s="60">
        <v>38909389</v>
      </c>
      <c r="T30" s="60">
        <v>5151511</v>
      </c>
      <c r="U30" s="60">
        <v>62640557</v>
      </c>
      <c r="V30" s="60">
        <v>106701457</v>
      </c>
      <c r="W30" s="60">
        <v>398093492</v>
      </c>
      <c r="X30" s="60">
        <v>366000000</v>
      </c>
      <c r="Y30" s="60">
        <v>32093492</v>
      </c>
      <c r="Z30" s="140">
        <v>8.77</v>
      </c>
      <c r="AA30" s="155">
        <v>366000000</v>
      </c>
    </row>
    <row r="31" spans="1:27" ht="13.5">
      <c r="A31" s="183" t="s">
        <v>120</v>
      </c>
      <c r="B31" s="182"/>
      <c r="C31" s="155">
        <v>32341791</v>
      </c>
      <c r="D31" s="155">
        <v>0</v>
      </c>
      <c r="E31" s="156">
        <v>36215000</v>
      </c>
      <c r="F31" s="60">
        <v>36215000</v>
      </c>
      <c r="G31" s="60">
        <v>880091</v>
      </c>
      <c r="H31" s="60">
        <v>2442371</v>
      </c>
      <c r="I31" s="60">
        <v>2688947</v>
      </c>
      <c r="J31" s="60">
        <v>6011409</v>
      </c>
      <c r="K31" s="60">
        <v>3529054</v>
      </c>
      <c r="L31" s="60">
        <v>7679110</v>
      </c>
      <c r="M31" s="60">
        <v>3901496</v>
      </c>
      <c r="N31" s="60">
        <v>15109660</v>
      </c>
      <c r="O31" s="60">
        <v>3657168</v>
      </c>
      <c r="P31" s="60">
        <v>2644848</v>
      </c>
      <c r="Q31" s="60">
        <v>2016062</v>
      </c>
      <c r="R31" s="60">
        <v>8318078</v>
      </c>
      <c r="S31" s="60">
        <v>2996182</v>
      </c>
      <c r="T31" s="60">
        <v>4732709</v>
      </c>
      <c r="U31" s="60">
        <v>4595362</v>
      </c>
      <c r="V31" s="60">
        <v>12324253</v>
      </c>
      <c r="W31" s="60">
        <v>41763400</v>
      </c>
      <c r="X31" s="60">
        <v>36215000</v>
      </c>
      <c r="Y31" s="60">
        <v>5548400</v>
      </c>
      <c r="Z31" s="140">
        <v>15.32</v>
      </c>
      <c r="AA31" s="155">
        <v>36215000</v>
      </c>
    </row>
    <row r="32" spans="1:27" ht="13.5">
      <c r="A32" s="183" t="s">
        <v>121</v>
      </c>
      <c r="B32" s="182"/>
      <c r="C32" s="155">
        <v>78973597</v>
      </c>
      <c r="D32" s="155">
        <v>0</v>
      </c>
      <c r="E32" s="156">
        <v>114550000</v>
      </c>
      <c r="F32" s="60">
        <v>114550000</v>
      </c>
      <c r="G32" s="60">
        <v>1953821</v>
      </c>
      <c r="H32" s="60">
        <v>7466203</v>
      </c>
      <c r="I32" s="60">
        <v>6540167</v>
      </c>
      <c r="J32" s="60">
        <v>15960191</v>
      </c>
      <c r="K32" s="60">
        <v>13152994</v>
      </c>
      <c r="L32" s="60">
        <v>10505019</v>
      </c>
      <c r="M32" s="60">
        <v>11971065</v>
      </c>
      <c r="N32" s="60">
        <v>35629078</v>
      </c>
      <c r="O32" s="60">
        <v>13605868</v>
      </c>
      <c r="P32" s="60">
        <v>7002606</v>
      </c>
      <c r="Q32" s="60">
        <v>11915237</v>
      </c>
      <c r="R32" s="60">
        <v>32523711</v>
      </c>
      <c r="S32" s="60">
        <v>16708069</v>
      </c>
      <c r="T32" s="60">
        <v>9556452</v>
      </c>
      <c r="U32" s="60">
        <v>26076380</v>
      </c>
      <c r="V32" s="60">
        <v>52340901</v>
      </c>
      <c r="W32" s="60">
        <v>136453881</v>
      </c>
      <c r="X32" s="60">
        <v>114550000</v>
      </c>
      <c r="Y32" s="60">
        <v>21903881</v>
      </c>
      <c r="Z32" s="140">
        <v>19.12</v>
      </c>
      <c r="AA32" s="155">
        <v>114550000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16000000</v>
      </c>
      <c r="F33" s="60">
        <v>16000000</v>
      </c>
      <c r="G33" s="60">
        <v>1104480</v>
      </c>
      <c r="H33" s="60">
        <v>369953</v>
      </c>
      <c r="I33" s="60">
        <v>186300</v>
      </c>
      <c r="J33" s="60">
        <v>1660733</v>
      </c>
      <c r="K33" s="60">
        <v>307869</v>
      </c>
      <c r="L33" s="60">
        <v>201380</v>
      </c>
      <c r="M33" s="60">
        <v>252079</v>
      </c>
      <c r="N33" s="60">
        <v>761328</v>
      </c>
      <c r="O33" s="60">
        <v>214769</v>
      </c>
      <c r="P33" s="60">
        <v>217410</v>
      </c>
      <c r="Q33" s="60">
        <v>813130</v>
      </c>
      <c r="R33" s="60">
        <v>1245309</v>
      </c>
      <c r="S33" s="60">
        <v>887298</v>
      </c>
      <c r="T33" s="60">
        <v>233590</v>
      </c>
      <c r="U33" s="60">
        <v>604158</v>
      </c>
      <c r="V33" s="60">
        <v>1725046</v>
      </c>
      <c r="W33" s="60">
        <v>5392416</v>
      </c>
      <c r="X33" s="60">
        <v>16000000</v>
      </c>
      <c r="Y33" s="60">
        <v>-10607584</v>
      </c>
      <c r="Z33" s="140">
        <v>-66.3</v>
      </c>
      <c r="AA33" s="155">
        <v>16000000</v>
      </c>
    </row>
    <row r="34" spans="1:27" ht="13.5">
      <c r="A34" s="183" t="s">
        <v>43</v>
      </c>
      <c r="B34" s="182"/>
      <c r="C34" s="155">
        <v>89756307</v>
      </c>
      <c r="D34" s="155">
        <v>0</v>
      </c>
      <c r="E34" s="156">
        <v>122083260</v>
      </c>
      <c r="F34" s="60">
        <v>122083260</v>
      </c>
      <c r="G34" s="60">
        <v>6832478</v>
      </c>
      <c r="H34" s="60">
        <v>10447441</v>
      </c>
      <c r="I34" s="60">
        <v>8140316</v>
      </c>
      <c r="J34" s="60">
        <v>25420235</v>
      </c>
      <c r="K34" s="60">
        <v>10114521</v>
      </c>
      <c r="L34" s="60">
        <v>8435155</v>
      </c>
      <c r="M34" s="60">
        <v>10461227</v>
      </c>
      <c r="N34" s="60">
        <v>29010903</v>
      </c>
      <c r="O34" s="60">
        <v>6196586</v>
      </c>
      <c r="P34" s="60">
        <v>12417223</v>
      </c>
      <c r="Q34" s="60">
        <v>8558039</v>
      </c>
      <c r="R34" s="60">
        <v>27171848</v>
      </c>
      <c r="S34" s="60">
        <v>11280423</v>
      </c>
      <c r="T34" s="60">
        <v>10622431</v>
      </c>
      <c r="U34" s="60">
        <v>15083971</v>
      </c>
      <c r="V34" s="60">
        <v>36986825</v>
      </c>
      <c r="W34" s="60">
        <v>118589811</v>
      </c>
      <c r="X34" s="60">
        <v>122083260</v>
      </c>
      <c r="Y34" s="60">
        <v>-3493449</v>
      </c>
      <c r="Z34" s="140">
        <v>-2.86</v>
      </c>
      <c r="AA34" s="155">
        <v>122083260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1807728226</v>
      </c>
      <c r="D36" s="188">
        <f>SUM(D25:D35)</f>
        <v>0</v>
      </c>
      <c r="E36" s="189">
        <f t="shared" si="1"/>
        <v>1203146167</v>
      </c>
      <c r="F36" s="190">
        <f t="shared" si="1"/>
        <v>1203146167</v>
      </c>
      <c r="G36" s="190">
        <f t="shared" si="1"/>
        <v>69353003</v>
      </c>
      <c r="H36" s="190">
        <f t="shared" si="1"/>
        <v>92794995</v>
      </c>
      <c r="I36" s="190">
        <f t="shared" si="1"/>
        <v>87839037</v>
      </c>
      <c r="J36" s="190">
        <f t="shared" si="1"/>
        <v>249987035</v>
      </c>
      <c r="K36" s="190">
        <f t="shared" si="1"/>
        <v>112527444</v>
      </c>
      <c r="L36" s="190">
        <f t="shared" si="1"/>
        <v>93224260</v>
      </c>
      <c r="M36" s="190">
        <f t="shared" si="1"/>
        <v>98229607</v>
      </c>
      <c r="N36" s="190">
        <f t="shared" si="1"/>
        <v>303981311</v>
      </c>
      <c r="O36" s="190">
        <f t="shared" si="1"/>
        <v>84566744</v>
      </c>
      <c r="P36" s="190">
        <f t="shared" si="1"/>
        <v>64432712</v>
      </c>
      <c r="Q36" s="190">
        <f t="shared" si="1"/>
        <v>103123985</v>
      </c>
      <c r="R36" s="190">
        <f t="shared" si="1"/>
        <v>252123441</v>
      </c>
      <c r="S36" s="190">
        <f t="shared" si="1"/>
        <v>113978105</v>
      </c>
      <c r="T36" s="190">
        <f t="shared" si="1"/>
        <v>65865592</v>
      </c>
      <c r="U36" s="190">
        <f t="shared" si="1"/>
        <v>146410664</v>
      </c>
      <c r="V36" s="190">
        <f t="shared" si="1"/>
        <v>326254361</v>
      </c>
      <c r="W36" s="190">
        <f t="shared" si="1"/>
        <v>1132346148</v>
      </c>
      <c r="X36" s="190">
        <f t="shared" si="1"/>
        <v>1203146167</v>
      </c>
      <c r="Y36" s="190">
        <f t="shared" si="1"/>
        <v>-70800019</v>
      </c>
      <c r="Z36" s="191">
        <f>+IF(X36&lt;&gt;0,+(Y36/X36)*100,0)</f>
        <v>-5.8845733745333035</v>
      </c>
      <c r="AA36" s="188">
        <f>SUM(AA25:AA35)</f>
        <v>1203146167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-784936433</v>
      </c>
      <c r="D38" s="199">
        <f>+D22-D36</f>
        <v>0</v>
      </c>
      <c r="E38" s="200">
        <f t="shared" si="2"/>
        <v>16308235</v>
      </c>
      <c r="F38" s="106">
        <f t="shared" si="2"/>
        <v>16308235</v>
      </c>
      <c r="G38" s="106">
        <f t="shared" si="2"/>
        <v>95217417</v>
      </c>
      <c r="H38" s="106">
        <f t="shared" si="2"/>
        <v>-22268045</v>
      </c>
      <c r="I38" s="106">
        <f t="shared" si="2"/>
        <v>-20059105</v>
      </c>
      <c r="J38" s="106">
        <f t="shared" si="2"/>
        <v>52890267</v>
      </c>
      <c r="K38" s="106">
        <f t="shared" si="2"/>
        <v>-67439532</v>
      </c>
      <c r="L38" s="106">
        <f t="shared" si="2"/>
        <v>-24946426</v>
      </c>
      <c r="M38" s="106">
        <f t="shared" si="2"/>
        <v>50685591</v>
      </c>
      <c r="N38" s="106">
        <f t="shared" si="2"/>
        <v>-41700367</v>
      </c>
      <c r="O38" s="106">
        <f t="shared" si="2"/>
        <v>-30962506</v>
      </c>
      <c r="P38" s="106">
        <f t="shared" si="2"/>
        <v>11081563</v>
      </c>
      <c r="Q38" s="106">
        <f t="shared" si="2"/>
        <v>30346014</v>
      </c>
      <c r="R38" s="106">
        <f t="shared" si="2"/>
        <v>10465071</v>
      </c>
      <c r="S38" s="106">
        <f t="shared" si="2"/>
        <v>-40035693</v>
      </c>
      <c r="T38" s="106">
        <f t="shared" si="2"/>
        <v>-16729547</v>
      </c>
      <c r="U38" s="106">
        <f t="shared" si="2"/>
        <v>-62868935</v>
      </c>
      <c r="V38" s="106">
        <f t="shared" si="2"/>
        <v>-119634175</v>
      </c>
      <c r="W38" s="106">
        <f t="shared" si="2"/>
        <v>-97979204</v>
      </c>
      <c r="X38" s="106">
        <f>IF(F22=F36,0,X22-X36)</f>
        <v>16308235</v>
      </c>
      <c r="Y38" s="106">
        <f t="shared" si="2"/>
        <v>-114287439</v>
      </c>
      <c r="Z38" s="201">
        <f>+IF(X38&lt;&gt;0,+(Y38/X38)*100,0)</f>
        <v>-700.7958801182348</v>
      </c>
      <c r="AA38" s="199">
        <f>+AA22-AA36</f>
        <v>16308235</v>
      </c>
    </row>
    <row r="39" spans="1:27" ht="13.5">
      <c r="A39" s="181" t="s">
        <v>46</v>
      </c>
      <c r="B39" s="185"/>
      <c r="C39" s="155">
        <v>215014440</v>
      </c>
      <c r="D39" s="155">
        <v>0</v>
      </c>
      <c r="E39" s="156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772000</v>
      </c>
      <c r="Q39" s="60">
        <v>0</v>
      </c>
      <c r="R39" s="60">
        <v>772000</v>
      </c>
      <c r="S39" s="60">
        <v>0</v>
      </c>
      <c r="T39" s="60">
        <v>0</v>
      </c>
      <c r="U39" s="60">
        <v>0</v>
      </c>
      <c r="V39" s="60">
        <v>0</v>
      </c>
      <c r="W39" s="60">
        <v>772000</v>
      </c>
      <c r="X39" s="60">
        <v>0</v>
      </c>
      <c r="Y39" s="60">
        <v>772000</v>
      </c>
      <c r="Z39" s="140">
        <v>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-569921993</v>
      </c>
      <c r="D42" s="206">
        <f>SUM(D38:D41)</f>
        <v>0</v>
      </c>
      <c r="E42" s="207">
        <f t="shared" si="3"/>
        <v>16308235</v>
      </c>
      <c r="F42" s="88">
        <f t="shared" si="3"/>
        <v>16308235</v>
      </c>
      <c r="G42" s="88">
        <f t="shared" si="3"/>
        <v>95217417</v>
      </c>
      <c r="H42" s="88">
        <f t="shared" si="3"/>
        <v>-22268045</v>
      </c>
      <c r="I42" s="88">
        <f t="shared" si="3"/>
        <v>-20059105</v>
      </c>
      <c r="J42" s="88">
        <f t="shared" si="3"/>
        <v>52890267</v>
      </c>
      <c r="K42" s="88">
        <f t="shared" si="3"/>
        <v>-67439532</v>
      </c>
      <c r="L42" s="88">
        <f t="shared" si="3"/>
        <v>-24946426</v>
      </c>
      <c r="M42" s="88">
        <f t="shared" si="3"/>
        <v>50685591</v>
      </c>
      <c r="N42" s="88">
        <f t="shared" si="3"/>
        <v>-41700367</v>
      </c>
      <c r="O42" s="88">
        <f t="shared" si="3"/>
        <v>-30962506</v>
      </c>
      <c r="P42" s="88">
        <f t="shared" si="3"/>
        <v>11853563</v>
      </c>
      <c r="Q42" s="88">
        <f t="shared" si="3"/>
        <v>30346014</v>
      </c>
      <c r="R42" s="88">
        <f t="shared" si="3"/>
        <v>11237071</v>
      </c>
      <c r="S42" s="88">
        <f t="shared" si="3"/>
        <v>-40035693</v>
      </c>
      <c r="T42" s="88">
        <f t="shared" si="3"/>
        <v>-16729547</v>
      </c>
      <c r="U42" s="88">
        <f t="shared" si="3"/>
        <v>-62868935</v>
      </c>
      <c r="V42" s="88">
        <f t="shared" si="3"/>
        <v>-119634175</v>
      </c>
      <c r="W42" s="88">
        <f t="shared" si="3"/>
        <v>-97207204</v>
      </c>
      <c r="X42" s="88">
        <f t="shared" si="3"/>
        <v>16308235</v>
      </c>
      <c r="Y42" s="88">
        <f t="shared" si="3"/>
        <v>-113515439</v>
      </c>
      <c r="Z42" s="208">
        <f>+IF(X42&lt;&gt;0,+(Y42/X42)*100,0)</f>
        <v>-696.0620753870667</v>
      </c>
      <c r="AA42" s="206">
        <f>SUM(AA38:AA41)</f>
        <v>16308235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-569921993</v>
      </c>
      <c r="D44" s="210">
        <f>+D42-D43</f>
        <v>0</v>
      </c>
      <c r="E44" s="211">
        <f t="shared" si="4"/>
        <v>16308235</v>
      </c>
      <c r="F44" s="77">
        <f t="shared" si="4"/>
        <v>16308235</v>
      </c>
      <c r="G44" s="77">
        <f t="shared" si="4"/>
        <v>95217417</v>
      </c>
      <c r="H44" s="77">
        <f t="shared" si="4"/>
        <v>-22268045</v>
      </c>
      <c r="I44" s="77">
        <f t="shared" si="4"/>
        <v>-20059105</v>
      </c>
      <c r="J44" s="77">
        <f t="shared" si="4"/>
        <v>52890267</v>
      </c>
      <c r="K44" s="77">
        <f t="shared" si="4"/>
        <v>-67439532</v>
      </c>
      <c r="L44" s="77">
        <f t="shared" si="4"/>
        <v>-24946426</v>
      </c>
      <c r="M44" s="77">
        <f t="shared" si="4"/>
        <v>50685591</v>
      </c>
      <c r="N44" s="77">
        <f t="shared" si="4"/>
        <v>-41700367</v>
      </c>
      <c r="O44" s="77">
        <f t="shared" si="4"/>
        <v>-30962506</v>
      </c>
      <c r="P44" s="77">
        <f t="shared" si="4"/>
        <v>11853563</v>
      </c>
      <c r="Q44" s="77">
        <f t="shared" si="4"/>
        <v>30346014</v>
      </c>
      <c r="R44" s="77">
        <f t="shared" si="4"/>
        <v>11237071</v>
      </c>
      <c r="S44" s="77">
        <f t="shared" si="4"/>
        <v>-40035693</v>
      </c>
      <c r="T44" s="77">
        <f t="shared" si="4"/>
        <v>-16729547</v>
      </c>
      <c r="U44" s="77">
        <f t="shared" si="4"/>
        <v>-62868935</v>
      </c>
      <c r="V44" s="77">
        <f t="shared" si="4"/>
        <v>-119634175</v>
      </c>
      <c r="W44" s="77">
        <f t="shared" si="4"/>
        <v>-97207204</v>
      </c>
      <c r="X44" s="77">
        <f t="shared" si="4"/>
        <v>16308235</v>
      </c>
      <c r="Y44" s="77">
        <f t="shared" si="4"/>
        <v>-113515439</v>
      </c>
      <c r="Z44" s="212">
        <f>+IF(X44&lt;&gt;0,+(Y44/X44)*100,0)</f>
        <v>-696.0620753870667</v>
      </c>
      <c r="AA44" s="210">
        <f>+AA42-AA43</f>
        <v>16308235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-569921993</v>
      </c>
      <c r="D46" s="206">
        <f>SUM(D44:D45)</f>
        <v>0</v>
      </c>
      <c r="E46" s="207">
        <f t="shared" si="5"/>
        <v>16308235</v>
      </c>
      <c r="F46" s="88">
        <f t="shared" si="5"/>
        <v>16308235</v>
      </c>
      <c r="G46" s="88">
        <f t="shared" si="5"/>
        <v>95217417</v>
      </c>
      <c r="H46" s="88">
        <f t="shared" si="5"/>
        <v>-22268045</v>
      </c>
      <c r="I46" s="88">
        <f t="shared" si="5"/>
        <v>-20059105</v>
      </c>
      <c r="J46" s="88">
        <f t="shared" si="5"/>
        <v>52890267</v>
      </c>
      <c r="K46" s="88">
        <f t="shared" si="5"/>
        <v>-67439532</v>
      </c>
      <c r="L46" s="88">
        <f t="shared" si="5"/>
        <v>-24946426</v>
      </c>
      <c r="M46" s="88">
        <f t="shared" si="5"/>
        <v>50685591</v>
      </c>
      <c r="N46" s="88">
        <f t="shared" si="5"/>
        <v>-41700367</v>
      </c>
      <c r="O46" s="88">
        <f t="shared" si="5"/>
        <v>-30962506</v>
      </c>
      <c r="P46" s="88">
        <f t="shared" si="5"/>
        <v>11853563</v>
      </c>
      <c r="Q46" s="88">
        <f t="shared" si="5"/>
        <v>30346014</v>
      </c>
      <c r="R46" s="88">
        <f t="shared" si="5"/>
        <v>11237071</v>
      </c>
      <c r="S46" s="88">
        <f t="shared" si="5"/>
        <v>-40035693</v>
      </c>
      <c r="T46" s="88">
        <f t="shared" si="5"/>
        <v>-16729547</v>
      </c>
      <c r="U46" s="88">
        <f t="shared" si="5"/>
        <v>-62868935</v>
      </c>
      <c r="V46" s="88">
        <f t="shared" si="5"/>
        <v>-119634175</v>
      </c>
      <c r="W46" s="88">
        <f t="shared" si="5"/>
        <v>-97207204</v>
      </c>
      <c r="X46" s="88">
        <f t="shared" si="5"/>
        <v>16308235</v>
      </c>
      <c r="Y46" s="88">
        <f t="shared" si="5"/>
        <v>-113515439</v>
      </c>
      <c r="Z46" s="208">
        <f>+IF(X46&lt;&gt;0,+(Y46/X46)*100,0)</f>
        <v>-696.0620753870667</v>
      </c>
      <c r="AA46" s="206">
        <f>SUM(AA44:AA45)</f>
        <v>16308235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-569921993</v>
      </c>
      <c r="D48" s="217">
        <f>SUM(D46:D47)</f>
        <v>0</v>
      </c>
      <c r="E48" s="218">
        <f t="shared" si="6"/>
        <v>16308235</v>
      </c>
      <c r="F48" s="219">
        <f t="shared" si="6"/>
        <v>16308235</v>
      </c>
      <c r="G48" s="219">
        <f t="shared" si="6"/>
        <v>95217417</v>
      </c>
      <c r="H48" s="220">
        <f t="shared" si="6"/>
        <v>-22268045</v>
      </c>
      <c r="I48" s="220">
        <f t="shared" si="6"/>
        <v>-20059105</v>
      </c>
      <c r="J48" s="220">
        <f t="shared" si="6"/>
        <v>52890267</v>
      </c>
      <c r="K48" s="220">
        <f t="shared" si="6"/>
        <v>-67439532</v>
      </c>
      <c r="L48" s="220">
        <f t="shared" si="6"/>
        <v>-24946426</v>
      </c>
      <c r="M48" s="219">
        <f t="shared" si="6"/>
        <v>50685591</v>
      </c>
      <c r="N48" s="219">
        <f t="shared" si="6"/>
        <v>-41700367</v>
      </c>
      <c r="O48" s="220">
        <f t="shared" si="6"/>
        <v>-30962506</v>
      </c>
      <c r="P48" s="220">
        <f t="shared" si="6"/>
        <v>11853563</v>
      </c>
      <c r="Q48" s="220">
        <f t="shared" si="6"/>
        <v>30346014</v>
      </c>
      <c r="R48" s="220">
        <f t="shared" si="6"/>
        <v>11237071</v>
      </c>
      <c r="S48" s="220">
        <f t="shared" si="6"/>
        <v>-40035693</v>
      </c>
      <c r="T48" s="219">
        <f t="shared" si="6"/>
        <v>-16729547</v>
      </c>
      <c r="U48" s="219">
        <f t="shared" si="6"/>
        <v>-62868935</v>
      </c>
      <c r="V48" s="220">
        <f t="shared" si="6"/>
        <v>-119634175</v>
      </c>
      <c r="W48" s="220">
        <f t="shared" si="6"/>
        <v>-97207204</v>
      </c>
      <c r="X48" s="220">
        <f t="shared" si="6"/>
        <v>16308235</v>
      </c>
      <c r="Y48" s="220">
        <f t="shared" si="6"/>
        <v>-113515439</v>
      </c>
      <c r="Z48" s="221">
        <f>+IF(X48&lt;&gt;0,+(Y48/X48)*100,0)</f>
        <v>-696.0620753870667</v>
      </c>
      <c r="AA48" s="222">
        <f>SUM(AA46:AA47)</f>
        <v>16308235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1195828</v>
      </c>
      <c r="D5" s="153">
        <f>SUM(D6:D8)</f>
        <v>0</v>
      </c>
      <c r="E5" s="154">
        <f t="shared" si="0"/>
        <v>0</v>
      </c>
      <c r="F5" s="100">
        <f t="shared" si="0"/>
        <v>0</v>
      </c>
      <c r="G5" s="100">
        <f t="shared" si="0"/>
        <v>0</v>
      </c>
      <c r="H5" s="100">
        <f t="shared" si="0"/>
        <v>0</v>
      </c>
      <c r="I5" s="100">
        <f t="shared" si="0"/>
        <v>92340</v>
      </c>
      <c r="J5" s="100">
        <f t="shared" si="0"/>
        <v>92340</v>
      </c>
      <c r="K5" s="100">
        <f t="shared" si="0"/>
        <v>86416</v>
      </c>
      <c r="L5" s="100">
        <f t="shared" si="0"/>
        <v>587105</v>
      </c>
      <c r="M5" s="100">
        <f t="shared" si="0"/>
        <v>33740</v>
      </c>
      <c r="N5" s="100">
        <f t="shared" si="0"/>
        <v>707261</v>
      </c>
      <c r="O5" s="100">
        <f t="shared" si="0"/>
        <v>71525</v>
      </c>
      <c r="P5" s="100">
        <f t="shared" si="0"/>
        <v>289132</v>
      </c>
      <c r="Q5" s="100">
        <f t="shared" si="0"/>
        <v>419047</v>
      </c>
      <c r="R5" s="100">
        <f t="shared" si="0"/>
        <v>779704</v>
      </c>
      <c r="S5" s="100">
        <f t="shared" si="0"/>
        <v>235739</v>
      </c>
      <c r="T5" s="100">
        <f t="shared" si="0"/>
        <v>53923</v>
      </c>
      <c r="U5" s="100">
        <f t="shared" si="0"/>
        <v>67140</v>
      </c>
      <c r="V5" s="100">
        <f t="shared" si="0"/>
        <v>356802</v>
      </c>
      <c r="W5" s="100">
        <f t="shared" si="0"/>
        <v>1936107</v>
      </c>
      <c r="X5" s="100">
        <f t="shared" si="0"/>
        <v>0</v>
      </c>
      <c r="Y5" s="100">
        <f t="shared" si="0"/>
        <v>1936107</v>
      </c>
      <c r="Z5" s="137">
        <f>+IF(X5&lt;&gt;0,+(Y5/X5)*100,0)</f>
        <v>0</v>
      </c>
      <c r="AA5" s="153">
        <f>SUM(AA6:AA8)</f>
        <v>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>
        <v>53923</v>
      </c>
      <c r="U6" s="60">
        <v>11045</v>
      </c>
      <c r="V6" s="60">
        <v>64968</v>
      </c>
      <c r="W6" s="60">
        <v>64968</v>
      </c>
      <c r="X6" s="60"/>
      <c r="Y6" s="60">
        <v>64968</v>
      </c>
      <c r="Z6" s="140"/>
      <c r="AA6" s="62"/>
    </row>
    <row r="7" spans="1:27" ht="13.5">
      <c r="A7" s="138" t="s">
        <v>76</v>
      </c>
      <c r="B7" s="136"/>
      <c r="C7" s="157">
        <v>1195828</v>
      </c>
      <c r="D7" s="157"/>
      <c r="E7" s="158"/>
      <c r="F7" s="159"/>
      <c r="G7" s="159"/>
      <c r="H7" s="159"/>
      <c r="I7" s="159">
        <v>92340</v>
      </c>
      <c r="J7" s="159">
        <v>92340</v>
      </c>
      <c r="K7" s="159">
        <v>86416</v>
      </c>
      <c r="L7" s="159">
        <v>587105</v>
      </c>
      <c r="M7" s="159">
        <v>33740</v>
      </c>
      <c r="N7" s="159">
        <v>707261</v>
      </c>
      <c r="O7" s="159">
        <v>71525</v>
      </c>
      <c r="P7" s="159">
        <v>289132</v>
      </c>
      <c r="Q7" s="159">
        <v>419047</v>
      </c>
      <c r="R7" s="159">
        <v>779704</v>
      </c>
      <c r="S7" s="159">
        <v>235739</v>
      </c>
      <c r="T7" s="159"/>
      <c r="U7" s="159"/>
      <c r="V7" s="159">
        <v>235739</v>
      </c>
      <c r="W7" s="159">
        <v>1815044</v>
      </c>
      <c r="X7" s="159"/>
      <c r="Y7" s="159">
        <v>1815044</v>
      </c>
      <c r="Z7" s="141"/>
      <c r="AA7" s="225"/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>
        <v>56095</v>
      </c>
      <c r="V8" s="60">
        <v>56095</v>
      </c>
      <c r="W8" s="60">
        <v>56095</v>
      </c>
      <c r="X8" s="60"/>
      <c r="Y8" s="60">
        <v>56095</v>
      </c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9252143</v>
      </c>
      <c r="D9" s="153">
        <f>SUM(D10:D14)</f>
        <v>0</v>
      </c>
      <c r="E9" s="154">
        <f t="shared" si="1"/>
        <v>62300000</v>
      </c>
      <c r="F9" s="100">
        <f t="shared" si="1"/>
        <v>62300000</v>
      </c>
      <c r="G9" s="100">
        <f t="shared" si="1"/>
        <v>320044</v>
      </c>
      <c r="H9" s="100">
        <f t="shared" si="1"/>
        <v>1740774</v>
      </c>
      <c r="I9" s="100">
        <f t="shared" si="1"/>
        <v>389505</v>
      </c>
      <c r="J9" s="100">
        <f t="shared" si="1"/>
        <v>2450323</v>
      </c>
      <c r="K9" s="100">
        <f t="shared" si="1"/>
        <v>935154</v>
      </c>
      <c r="L9" s="100">
        <f t="shared" si="1"/>
        <v>185894</v>
      </c>
      <c r="M9" s="100">
        <f t="shared" si="1"/>
        <v>2890916</v>
      </c>
      <c r="N9" s="100">
        <f t="shared" si="1"/>
        <v>4011964</v>
      </c>
      <c r="O9" s="100">
        <f t="shared" si="1"/>
        <v>43905</v>
      </c>
      <c r="P9" s="100">
        <f t="shared" si="1"/>
        <v>3710087</v>
      </c>
      <c r="Q9" s="100">
        <f t="shared" si="1"/>
        <v>4323062</v>
      </c>
      <c r="R9" s="100">
        <f t="shared" si="1"/>
        <v>8077054</v>
      </c>
      <c r="S9" s="100">
        <f t="shared" si="1"/>
        <v>1647928</v>
      </c>
      <c r="T9" s="100">
        <f t="shared" si="1"/>
        <v>12404695</v>
      </c>
      <c r="U9" s="100">
        <f t="shared" si="1"/>
        <v>4541962</v>
      </c>
      <c r="V9" s="100">
        <f t="shared" si="1"/>
        <v>18594585</v>
      </c>
      <c r="W9" s="100">
        <f t="shared" si="1"/>
        <v>33133926</v>
      </c>
      <c r="X9" s="100">
        <f t="shared" si="1"/>
        <v>62300000</v>
      </c>
      <c r="Y9" s="100">
        <f t="shared" si="1"/>
        <v>-29166074</v>
      </c>
      <c r="Z9" s="137">
        <f>+IF(X9&lt;&gt;0,+(Y9/X9)*100,0)</f>
        <v>-46.81552808988764</v>
      </c>
      <c r="AA9" s="102">
        <f>SUM(AA10:AA14)</f>
        <v>62300000</v>
      </c>
    </row>
    <row r="10" spans="1:27" ht="13.5">
      <c r="A10" s="138" t="s">
        <v>79</v>
      </c>
      <c r="B10" s="136"/>
      <c r="C10" s="155">
        <v>7091725</v>
      </c>
      <c r="D10" s="155"/>
      <c r="E10" s="156">
        <v>62300000</v>
      </c>
      <c r="F10" s="60">
        <v>62300000</v>
      </c>
      <c r="G10" s="60">
        <v>320044</v>
      </c>
      <c r="H10" s="60">
        <v>1740774</v>
      </c>
      <c r="I10" s="60">
        <v>326969</v>
      </c>
      <c r="J10" s="60">
        <v>2387787</v>
      </c>
      <c r="K10" s="60"/>
      <c r="L10" s="60">
        <v>185894</v>
      </c>
      <c r="M10" s="60">
        <v>2361891</v>
      </c>
      <c r="N10" s="60">
        <v>2547785</v>
      </c>
      <c r="O10" s="60">
        <v>43905</v>
      </c>
      <c r="P10" s="60">
        <v>2329208</v>
      </c>
      <c r="Q10" s="60">
        <v>4323062</v>
      </c>
      <c r="R10" s="60">
        <v>6696175</v>
      </c>
      <c r="S10" s="60">
        <v>1647928</v>
      </c>
      <c r="T10" s="60">
        <v>4586742</v>
      </c>
      <c r="U10" s="60">
        <v>2263264</v>
      </c>
      <c r="V10" s="60">
        <v>8497934</v>
      </c>
      <c r="W10" s="60">
        <v>20129681</v>
      </c>
      <c r="X10" s="60">
        <v>62300000</v>
      </c>
      <c r="Y10" s="60">
        <v>-42170319</v>
      </c>
      <c r="Z10" s="140">
        <v>-67.69</v>
      </c>
      <c r="AA10" s="62">
        <v>62300000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>
        <v>62536</v>
      </c>
      <c r="J11" s="60">
        <v>62536</v>
      </c>
      <c r="K11" s="60">
        <v>206580</v>
      </c>
      <c r="L11" s="60"/>
      <c r="M11" s="60"/>
      <c r="N11" s="60">
        <v>206580</v>
      </c>
      <c r="O11" s="60"/>
      <c r="P11" s="60"/>
      <c r="Q11" s="60"/>
      <c r="R11" s="60"/>
      <c r="S11" s="60"/>
      <c r="T11" s="60">
        <v>6088472</v>
      </c>
      <c r="U11" s="60">
        <v>2287698</v>
      </c>
      <c r="V11" s="60">
        <v>8376170</v>
      </c>
      <c r="W11" s="60">
        <v>8645286</v>
      </c>
      <c r="X11" s="60"/>
      <c r="Y11" s="60">
        <v>8645286</v>
      </c>
      <c r="Z11" s="140"/>
      <c r="AA11" s="62"/>
    </row>
    <row r="12" spans="1:27" ht="13.5">
      <c r="A12" s="138" t="s">
        <v>81</v>
      </c>
      <c r="B12" s="136"/>
      <c r="C12" s="155">
        <v>2160418</v>
      </c>
      <c r="D12" s="155"/>
      <c r="E12" s="156"/>
      <c r="F12" s="60"/>
      <c r="G12" s="60"/>
      <c r="H12" s="60"/>
      <c r="I12" s="60"/>
      <c r="J12" s="60"/>
      <c r="K12" s="60">
        <v>728574</v>
      </c>
      <c r="L12" s="60"/>
      <c r="M12" s="60">
        <v>529025</v>
      </c>
      <c r="N12" s="60">
        <v>1257599</v>
      </c>
      <c r="O12" s="60"/>
      <c r="P12" s="60">
        <v>1380879</v>
      </c>
      <c r="Q12" s="60"/>
      <c r="R12" s="60">
        <v>1380879</v>
      </c>
      <c r="S12" s="60"/>
      <c r="T12" s="60">
        <v>1729481</v>
      </c>
      <c r="U12" s="60"/>
      <c r="V12" s="60">
        <v>1729481</v>
      </c>
      <c r="W12" s="60">
        <v>4367959</v>
      </c>
      <c r="X12" s="60"/>
      <c r="Y12" s="60">
        <v>4367959</v>
      </c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>
        <v>-9000</v>
      </c>
      <c r="V14" s="159">
        <v>-9000</v>
      </c>
      <c r="W14" s="159">
        <v>-9000</v>
      </c>
      <c r="X14" s="159"/>
      <c r="Y14" s="159">
        <v>-9000</v>
      </c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60209475</v>
      </c>
      <c r="D15" s="153">
        <f>SUM(D16:D18)</f>
        <v>0</v>
      </c>
      <c r="E15" s="154">
        <f t="shared" si="2"/>
        <v>57050000</v>
      </c>
      <c r="F15" s="100">
        <f t="shared" si="2"/>
        <v>57050000</v>
      </c>
      <c r="G15" s="100">
        <f t="shared" si="2"/>
        <v>875605</v>
      </c>
      <c r="H15" s="100">
        <f t="shared" si="2"/>
        <v>3535178</v>
      </c>
      <c r="I15" s="100">
        <f t="shared" si="2"/>
        <v>1320846</v>
      </c>
      <c r="J15" s="100">
        <f t="shared" si="2"/>
        <v>5731629</v>
      </c>
      <c r="K15" s="100">
        <f t="shared" si="2"/>
        <v>2072157</v>
      </c>
      <c r="L15" s="100">
        <f t="shared" si="2"/>
        <v>1177044</v>
      </c>
      <c r="M15" s="100">
        <f t="shared" si="2"/>
        <v>10807825</v>
      </c>
      <c r="N15" s="100">
        <f t="shared" si="2"/>
        <v>14057026</v>
      </c>
      <c r="O15" s="100">
        <f t="shared" si="2"/>
        <v>3135206</v>
      </c>
      <c r="P15" s="100">
        <f t="shared" si="2"/>
        <v>4873740</v>
      </c>
      <c r="Q15" s="100">
        <f t="shared" si="2"/>
        <v>7134887</v>
      </c>
      <c r="R15" s="100">
        <f t="shared" si="2"/>
        <v>15143833</v>
      </c>
      <c r="S15" s="100">
        <f t="shared" si="2"/>
        <v>8484123</v>
      </c>
      <c r="T15" s="100">
        <f t="shared" si="2"/>
        <v>10294984</v>
      </c>
      <c r="U15" s="100">
        <f t="shared" si="2"/>
        <v>16394136</v>
      </c>
      <c r="V15" s="100">
        <f t="shared" si="2"/>
        <v>35173243</v>
      </c>
      <c r="W15" s="100">
        <f t="shared" si="2"/>
        <v>70105731</v>
      </c>
      <c r="X15" s="100">
        <f t="shared" si="2"/>
        <v>57050000</v>
      </c>
      <c r="Y15" s="100">
        <f t="shared" si="2"/>
        <v>13055731</v>
      </c>
      <c r="Z15" s="137">
        <f>+IF(X15&lt;&gt;0,+(Y15/X15)*100,0)</f>
        <v>22.884716914986853</v>
      </c>
      <c r="AA15" s="102">
        <f>SUM(AA16:AA18)</f>
        <v>57050000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>
        <v>150991</v>
      </c>
      <c r="V16" s="60">
        <v>150991</v>
      </c>
      <c r="W16" s="60">
        <v>150991</v>
      </c>
      <c r="X16" s="60"/>
      <c r="Y16" s="60">
        <v>150991</v>
      </c>
      <c r="Z16" s="140"/>
      <c r="AA16" s="62"/>
    </row>
    <row r="17" spans="1:27" ht="13.5">
      <c r="A17" s="138" t="s">
        <v>86</v>
      </c>
      <c r="B17" s="136"/>
      <c r="C17" s="155">
        <v>60209475</v>
      </c>
      <c r="D17" s="155"/>
      <c r="E17" s="156">
        <v>57050000</v>
      </c>
      <c r="F17" s="60">
        <v>57050000</v>
      </c>
      <c r="G17" s="60">
        <v>875605</v>
      </c>
      <c r="H17" s="60">
        <v>3535178</v>
      </c>
      <c r="I17" s="60">
        <v>1320846</v>
      </c>
      <c r="J17" s="60">
        <v>5731629</v>
      </c>
      <c r="K17" s="60">
        <v>2072157</v>
      </c>
      <c r="L17" s="60">
        <v>1177044</v>
      </c>
      <c r="M17" s="60">
        <v>10807825</v>
      </c>
      <c r="N17" s="60">
        <v>14057026</v>
      </c>
      <c r="O17" s="60">
        <v>3135206</v>
      </c>
      <c r="P17" s="60">
        <v>4873740</v>
      </c>
      <c r="Q17" s="60">
        <v>7134887</v>
      </c>
      <c r="R17" s="60">
        <v>15143833</v>
      </c>
      <c r="S17" s="60">
        <v>8484123</v>
      </c>
      <c r="T17" s="60">
        <v>10265984</v>
      </c>
      <c r="U17" s="60">
        <v>16243145</v>
      </c>
      <c r="V17" s="60">
        <v>34993252</v>
      </c>
      <c r="W17" s="60">
        <v>69925740</v>
      </c>
      <c r="X17" s="60">
        <v>57050000</v>
      </c>
      <c r="Y17" s="60">
        <v>12875740</v>
      </c>
      <c r="Z17" s="140">
        <v>22.57</v>
      </c>
      <c r="AA17" s="62">
        <v>57050000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>
        <v>29000</v>
      </c>
      <c r="U18" s="60"/>
      <c r="V18" s="60">
        <v>29000</v>
      </c>
      <c r="W18" s="60">
        <v>29000</v>
      </c>
      <c r="X18" s="60"/>
      <c r="Y18" s="60">
        <v>29000</v>
      </c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160381786</v>
      </c>
      <c r="D19" s="153">
        <f>SUM(D20:D23)</f>
        <v>0</v>
      </c>
      <c r="E19" s="154">
        <f t="shared" si="3"/>
        <v>102606000</v>
      </c>
      <c r="F19" s="100">
        <f t="shared" si="3"/>
        <v>102606000</v>
      </c>
      <c r="G19" s="100">
        <f t="shared" si="3"/>
        <v>4835033</v>
      </c>
      <c r="H19" s="100">
        <f t="shared" si="3"/>
        <v>10801614</v>
      </c>
      <c r="I19" s="100">
        <f t="shared" si="3"/>
        <v>7686048</v>
      </c>
      <c r="J19" s="100">
        <f t="shared" si="3"/>
        <v>23322695</v>
      </c>
      <c r="K19" s="100">
        <f t="shared" si="3"/>
        <v>1466134</v>
      </c>
      <c r="L19" s="100">
        <f t="shared" si="3"/>
        <v>4244850</v>
      </c>
      <c r="M19" s="100">
        <f t="shared" si="3"/>
        <v>16657272</v>
      </c>
      <c r="N19" s="100">
        <f t="shared" si="3"/>
        <v>22368256</v>
      </c>
      <c r="O19" s="100">
        <f t="shared" si="3"/>
        <v>1378827</v>
      </c>
      <c r="P19" s="100">
        <f t="shared" si="3"/>
        <v>12533724</v>
      </c>
      <c r="Q19" s="100">
        <f t="shared" si="3"/>
        <v>6721899</v>
      </c>
      <c r="R19" s="100">
        <f t="shared" si="3"/>
        <v>20634450</v>
      </c>
      <c r="S19" s="100">
        <f t="shared" si="3"/>
        <v>11784273</v>
      </c>
      <c r="T19" s="100">
        <f t="shared" si="3"/>
        <v>14091085</v>
      </c>
      <c r="U19" s="100">
        <f t="shared" si="3"/>
        <v>14937110</v>
      </c>
      <c r="V19" s="100">
        <f t="shared" si="3"/>
        <v>40812468</v>
      </c>
      <c r="W19" s="100">
        <f t="shared" si="3"/>
        <v>107137869</v>
      </c>
      <c r="X19" s="100">
        <f t="shared" si="3"/>
        <v>102606000</v>
      </c>
      <c r="Y19" s="100">
        <f t="shared" si="3"/>
        <v>4531869</v>
      </c>
      <c r="Z19" s="137">
        <f>+IF(X19&lt;&gt;0,+(Y19/X19)*100,0)</f>
        <v>4.41676802526168</v>
      </c>
      <c r="AA19" s="102">
        <f>SUM(AA20:AA23)</f>
        <v>102606000</v>
      </c>
    </row>
    <row r="20" spans="1:27" ht="13.5">
      <c r="A20" s="138" t="s">
        <v>89</v>
      </c>
      <c r="B20" s="136"/>
      <c r="C20" s="155">
        <v>10506964</v>
      </c>
      <c r="D20" s="155"/>
      <c r="E20" s="156">
        <v>3000000</v>
      </c>
      <c r="F20" s="60">
        <v>3000000</v>
      </c>
      <c r="G20" s="60">
        <v>1056893</v>
      </c>
      <c r="H20" s="60"/>
      <c r="I20" s="60"/>
      <c r="J20" s="60">
        <v>1056893</v>
      </c>
      <c r="K20" s="60"/>
      <c r="L20" s="60"/>
      <c r="M20" s="60">
        <v>436973</v>
      </c>
      <c r="N20" s="60">
        <v>436973</v>
      </c>
      <c r="O20" s="60"/>
      <c r="P20" s="60"/>
      <c r="Q20" s="60">
        <v>2097308</v>
      </c>
      <c r="R20" s="60">
        <v>2097308</v>
      </c>
      <c r="S20" s="60">
        <v>3577652</v>
      </c>
      <c r="T20" s="60">
        <v>460114</v>
      </c>
      <c r="U20" s="60">
        <v>782490</v>
      </c>
      <c r="V20" s="60">
        <v>4820256</v>
      </c>
      <c r="W20" s="60">
        <v>8411430</v>
      </c>
      <c r="X20" s="60">
        <v>3000000</v>
      </c>
      <c r="Y20" s="60">
        <v>5411430</v>
      </c>
      <c r="Z20" s="140">
        <v>180.38</v>
      </c>
      <c r="AA20" s="62">
        <v>3000000</v>
      </c>
    </row>
    <row r="21" spans="1:27" ht="13.5">
      <c r="A21" s="138" t="s">
        <v>90</v>
      </c>
      <c r="B21" s="136"/>
      <c r="C21" s="155">
        <v>130834082</v>
      </c>
      <c r="D21" s="155"/>
      <c r="E21" s="156">
        <v>58606000</v>
      </c>
      <c r="F21" s="60">
        <v>58606000</v>
      </c>
      <c r="G21" s="60">
        <v>2335320</v>
      </c>
      <c r="H21" s="60">
        <v>9469277</v>
      </c>
      <c r="I21" s="60">
        <v>6704514</v>
      </c>
      <c r="J21" s="60">
        <v>18509111</v>
      </c>
      <c r="K21" s="60">
        <v>342165</v>
      </c>
      <c r="L21" s="60">
        <v>3987059</v>
      </c>
      <c r="M21" s="60">
        <v>14186340</v>
      </c>
      <c r="N21" s="60">
        <v>18515564</v>
      </c>
      <c r="O21" s="60">
        <v>501360</v>
      </c>
      <c r="P21" s="60">
        <v>10307815</v>
      </c>
      <c r="Q21" s="60">
        <v>3629694</v>
      </c>
      <c r="R21" s="60">
        <v>14438869</v>
      </c>
      <c r="S21" s="60">
        <v>5410065</v>
      </c>
      <c r="T21" s="60">
        <v>11946653</v>
      </c>
      <c r="U21" s="60">
        <v>11280113</v>
      </c>
      <c r="V21" s="60">
        <v>28636831</v>
      </c>
      <c r="W21" s="60">
        <v>80100375</v>
      </c>
      <c r="X21" s="60">
        <v>58606000</v>
      </c>
      <c r="Y21" s="60">
        <v>21494375</v>
      </c>
      <c r="Z21" s="140">
        <v>36.68</v>
      </c>
      <c r="AA21" s="62">
        <v>58606000</v>
      </c>
    </row>
    <row r="22" spans="1:27" ht="13.5">
      <c r="A22" s="138" t="s">
        <v>91</v>
      </c>
      <c r="B22" s="136"/>
      <c r="C22" s="157">
        <v>18009566</v>
      </c>
      <c r="D22" s="157"/>
      <c r="E22" s="158">
        <v>30500000</v>
      </c>
      <c r="F22" s="159">
        <v>30500000</v>
      </c>
      <c r="G22" s="159">
        <v>1442820</v>
      </c>
      <c r="H22" s="159">
        <v>1111674</v>
      </c>
      <c r="I22" s="159">
        <v>981534</v>
      </c>
      <c r="J22" s="159">
        <v>3536028</v>
      </c>
      <c r="K22" s="159">
        <v>1123969</v>
      </c>
      <c r="L22" s="159">
        <v>166352</v>
      </c>
      <c r="M22" s="159">
        <v>2033959</v>
      </c>
      <c r="N22" s="159">
        <v>3324280</v>
      </c>
      <c r="O22" s="159">
        <v>877467</v>
      </c>
      <c r="P22" s="159">
        <v>2225909</v>
      </c>
      <c r="Q22" s="159">
        <v>994897</v>
      </c>
      <c r="R22" s="159">
        <v>4098273</v>
      </c>
      <c r="S22" s="159">
        <v>1717674</v>
      </c>
      <c r="T22" s="159">
        <v>1684318</v>
      </c>
      <c r="U22" s="159">
        <v>2272131</v>
      </c>
      <c r="V22" s="159">
        <v>5674123</v>
      </c>
      <c r="W22" s="159">
        <v>16632704</v>
      </c>
      <c r="X22" s="159">
        <v>30500000</v>
      </c>
      <c r="Y22" s="159">
        <v>-13867296</v>
      </c>
      <c r="Z22" s="141">
        <v>-45.47</v>
      </c>
      <c r="AA22" s="225">
        <v>30500000</v>
      </c>
    </row>
    <row r="23" spans="1:27" ht="13.5">
      <c r="A23" s="138" t="s">
        <v>92</v>
      </c>
      <c r="B23" s="136"/>
      <c r="C23" s="155">
        <v>1031174</v>
      </c>
      <c r="D23" s="155"/>
      <c r="E23" s="156">
        <v>10500000</v>
      </c>
      <c r="F23" s="60">
        <v>10500000</v>
      </c>
      <c r="G23" s="60"/>
      <c r="H23" s="60">
        <v>220663</v>
      </c>
      <c r="I23" s="60"/>
      <c r="J23" s="60">
        <v>220663</v>
      </c>
      <c r="K23" s="60"/>
      <c r="L23" s="60">
        <v>91439</v>
      </c>
      <c r="M23" s="60"/>
      <c r="N23" s="60">
        <v>91439</v>
      </c>
      <c r="O23" s="60"/>
      <c r="P23" s="60"/>
      <c r="Q23" s="60"/>
      <c r="R23" s="60"/>
      <c r="S23" s="60">
        <v>1078882</v>
      </c>
      <c r="T23" s="60"/>
      <c r="U23" s="60">
        <v>602376</v>
      </c>
      <c r="V23" s="60">
        <v>1681258</v>
      </c>
      <c r="W23" s="60">
        <v>1993360</v>
      </c>
      <c r="X23" s="60">
        <v>10500000</v>
      </c>
      <c r="Y23" s="60">
        <v>-8506640</v>
      </c>
      <c r="Z23" s="140">
        <v>-81.02</v>
      </c>
      <c r="AA23" s="62">
        <v>10500000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231039232</v>
      </c>
      <c r="D25" s="217">
        <f>+D5+D9+D15+D19+D24</f>
        <v>0</v>
      </c>
      <c r="E25" s="230">
        <f t="shared" si="4"/>
        <v>221956000</v>
      </c>
      <c r="F25" s="219">
        <f t="shared" si="4"/>
        <v>221956000</v>
      </c>
      <c r="G25" s="219">
        <f t="shared" si="4"/>
        <v>6030682</v>
      </c>
      <c r="H25" s="219">
        <f t="shared" si="4"/>
        <v>16077566</v>
      </c>
      <c r="I25" s="219">
        <f t="shared" si="4"/>
        <v>9488739</v>
      </c>
      <c r="J25" s="219">
        <f t="shared" si="4"/>
        <v>31596987</v>
      </c>
      <c r="K25" s="219">
        <f t="shared" si="4"/>
        <v>4559861</v>
      </c>
      <c r="L25" s="219">
        <f t="shared" si="4"/>
        <v>6194893</v>
      </c>
      <c r="M25" s="219">
        <f t="shared" si="4"/>
        <v>30389753</v>
      </c>
      <c r="N25" s="219">
        <f t="shared" si="4"/>
        <v>41144507</v>
      </c>
      <c r="O25" s="219">
        <f t="shared" si="4"/>
        <v>4629463</v>
      </c>
      <c r="P25" s="219">
        <f t="shared" si="4"/>
        <v>21406683</v>
      </c>
      <c r="Q25" s="219">
        <f t="shared" si="4"/>
        <v>18598895</v>
      </c>
      <c r="R25" s="219">
        <f t="shared" si="4"/>
        <v>44635041</v>
      </c>
      <c r="S25" s="219">
        <f t="shared" si="4"/>
        <v>22152063</v>
      </c>
      <c r="T25" s="219">
        <f t="shared" si="4"/>
        <v>36844687</v>
      </c>
      <c r="U25" s="219">
        <f t="shared" si="4"/>
        <v>35940348</v>
      </c>
      <c r="V25" s="219">
        <f t="shared" si="4"/>
        <v>94937098</v>
      </c>
      <c r="W25" s="219">
        <f t="shared" si="4"/>
        <v>212313633</v>
      </c>
      <c r="X25" s="219">
        <f t="shared" si="4"/>
        <v>221956000</v>
      </c>
      <c r="Y25" s="219">
        <f t="shared" si="4"/>
        <v>-9642367</v>
      </c>
      <c r="Z25" s="231">
        <f>+IF(X25&lt;&gt;0,+(Y25/X25)*100,0)</f>
        <v>-4.3442695849627855</v>
      </c>
      <c r="AA25" s="232">
        <f>+AA5+AA9+AA15+AA19+AA24</f>
        <v>221956000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229843404</v>
      </c>
      <c r="D28" s="155"/>
      <c r="E28" s="156">
        <v>221956000</v>
      </c>
      <c r="F28" s="60">
        <v>221956000</v>
      </c>
      <c r="G28" s="60">
        <v>6030682</v>
      </c>
      <c r="H28" s="60">
        <v>16077566</v>
      </c>
      <c r="I28" s="60">
        <v>9396399</v>
      </c>
      <c r="J28" s="60">
        <v>31504647</v>
      </c>
      <c r="K28" s="60">
        <v>4473445</v>
      </c>
      <c r="L28" s="60">
        <v>5607788</v>
      </c>
      <c r="M28" s="60">
        <v>30356013</v>
      </c>
      <c r="N28" s="60">
        <v>40437246</v>
      </c>
      <c r="O28" s="60">
        <v>4557938</v>
      </c>
      <c r="P28" s="60">
        <v>21117551</v>
      </c>
      <c r="Q28" s="60">
        <v>18179848</v>
      </c>
      <c r="R28" s="60">
        <v>43855337</v>
      </c>
      <c r="S28" s="60">
        <v>18338672</v>
      </c>
      <c r="T28" s="60">
        <v>35007986</v>
      </c>
      <c r="U28" s="60">
        <v>35267507</v>
      </c>
      <c r="V28" s="60">
        <v>88614165</v>
      </c>
      <c r="W28" s="60">
        <v>204411395</v>
      </c>
      <c r="X28" s="60">
        <v>221956000</v>
      </c>
      <c r="Y28" s="60">
        <v>-17544605</v>
      </c>
      <c r="Z28" s="140">
        <v>-7.9</v>
      </c>
      <c r="AA28" s="155">
        <v>221956000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>
        <v>1729481</v>
      </c>
      <c r="U29" s="60"/>
      <c r="V29" s="60">
        <v>1729481</v>
      </c>
      <c r="W29" s="60">
        <v>1729481</v>
      </c>
      <c r="X29" s="60"/>
      <c r="Y29" s="60">
        <v>1729481</v>
      </c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229843404</v>
      </c>
      <c r="D32" s="210">
        <f>SUM(D28:D31)</f>
        <v>0</v>
      </c>
      <c r="E32" s="211">
        <f t="shared" si="5"/>
        <v>221956000</v>
      </c>
      <c r="F32" s="77">
        <f t="shared" si="5"/>
        <v>221956000</v>
      </c>
      <c r="G32" s="77">
        <f t="shared" si="5"/>
        <v>6030682</v>
      </c>
      <c r="H32" s="77">
        <f t="shared" si="5"/>
        <v>16077566</v>
      </c>
      <c r="I32" s="77">
        <f t="shared" si="5"/>
        <v>9396399</v>
      </c>
      <c r="J32" s="77">
        <f t="shared" si="5"/>
        <v>31504647</v>
      </c>
      <c r="K32" s="77">
        <f t="shared" si="5"/>
        <v>4473445</v>
      </c>
      <c r="L32" s="77">
        <f t="shared" si="5"/>
        <v>5607788</v>
      </c>
      <c r="M32" s="77">
        <f t="shared" si="5"/>
        <v>30356013</v>
      </c>
      <c r="N32" s="77">
        <f t="shared" si="5"/>
        <v>40437246</v>
      </c>
      <c r="O32" s="77">
        <f t="shared" si="5"/>
        <v>4557938</v>
      </c>
      <c r="P32" s="77">
        <f t="shared" si="5"/>
        <v>21117551</v>
      </c>
      <c r="Q32" s="77">
        <f t="shared" si="5"/>
        <v>18179848</v>
      </c>
      <c r="R32" s="77">
        <f t="shared" si="5"/>
        <v>43855337</v>
      </c>
      <c r="S32" s="77">
        <f t="shared" si="5"/>
        <v>18338672</v>
      </c>
      <c r="T32" s="77">
        <f t="shared" si="5"/>
        <v>36737467</v>
      </c>
      <c r="U32" s="77">
        <f t="shared" si="5"/>
        <v>35267507</v>
      </c>
      <c r="V32" s="77">
        <f t="shared" si="5"/>
        <v>90343646</v>
      </c>
      <c r="W32" s="77">
        <f t="shared" si="5"/>
        <v>206140876</v>
      </c>
      <c r="X32" s="77">
        <f t="shared" si="5"/>
        <v>221956000</v>
      </c>
      <c r="Y32" s="77">
        <f t="shared" si="5"/>
        <v>-15815124</v>
      </c>
      <c r="Z32" s="212">
        <f>+IF(X32&lt;&gt;0,+(Y32/X32)*100,0)</f>
        <v>-7.125341959667682</v>
      </c>
      <c r="AA32" s="79">
        <f>SUM(AA28:AA31)</f>
        <v>221956000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1195828</v>
      </c>
      <c r="D35" s="155"/>
      <c r="E35" s="156"/>
      <c r="F35" s="60"/>
      <c r="G35" s="60"/>
      <c r="H35" s="60"/>
      <c r="I35" s="60">
        <v>92340</v>
      </c>
      <c r="J35" s="60">
        <v>92340</v>
      </c>
      <c r="K35" s="60">
        <v>86416</v>
      </c>
      <c r="L35" s="60">
        <v>587105</v>
      </c>
      <c r="M35" s="60">
        <v>33740</v>
      </c>
      <c r="N35" s="60">
        <v>707261</v>
      </c>
      <c r="O35" s="60">
        <v>71525</v>
      </c>
      <c r="P35" s="60">
        <v>289132</v>
      </c>
      <c r="Q35" s="60">
        <v>419047</v>
      </c>
      <c r="R35" s="60">
        <v>779704</v>
      </c>
      <c r="S35" s="60">
        <v>3813391</v>
      </c>
      <c r="T35" s="60">
        <v>107220</v>
      </c>
      <c r="U35" s="60">
        <v>672840</v>
      </c>
      <c r="V35" s="60">
        <v>4593451</v>
      </c>
      <c r="W35" s="60">
        <v>6172756</v>
      </c>
      <c r="X35" s="60"/>
      <c r="Y35" s="60">
        <v>6172756</v>
      </c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231039232</v>
      </c>
      <c r="D36" s="222">
        <f>SUM(D32:D35)</f>
        <v>0</v>
      </c>
      <c r="E36" s="218">
        <f t="shared" si="6"/>
        <v>221956000</v>
      </c>
      <c r="F36" s="220">
        <f t="shared" si="6"/>
        <v>221956000</v>
      </c>
      <c r="G36" s="220">
        <f t="shared" si="6"/>
        <v>6030682</v>
      </c>
      <c r="H36" s="220">
        <f t="shared" si="6"/>
        <v>16077566</v>
      </c>
      <c r="I36" s="220">
        <f t="shared" si="6"/>
        <v>9488739</v>
      </c>
      <c r="J36" s="220">
        <f t="shared" si="6"/>
        <v>31596987</v>
      </c>
      <c r="K36" s="220">
        <f t="shared" si="6"/>
        <v>4559861</v>
      </c>
      <c r="L36" s="220">
        <f t="shared" si="6"/>
        <v>6194893</v>
      </c>
      <c r="M36" s="220">
        <f t="shared" si="6"/>
        <v>30389753</v>
      </c>
      <c r="N36" s="220">
        <f t="shared" si="6"/>
        <v>41144507</v>
      </c>
      <c r="O36" s="220">
        <f t="shared" si="6"/>
        <v>4629463</v>
      </c>
      <c r="P36" s="220">
        <f t="shared" si="6"/>
        <v>21406683</v>
      </c>
      <c r="Q36" s="220">
        <f t="shared" si="6"/>
        <v>18598895</v>
      </c>
      <c r="R36" s="220">
        <f t="shared" si="6"/>
        <v>44635041</v>
      </c>
      <c r="S36" s="220">
        <f t="shared" si="6"/>
        <v>22152063</v>
      </c>
      <c r="T36" s="220">
        <f t="shared" si="6"/>
        <v>36844687</v>
      </c>
      <c r="U36" s="220">
        <f t="shared" si="6"/>
        <v>35940347</v>
      </c>
      <c r="V36" s="220">
        <f t="shared" si="6"/>
        <v>94937097</v>
      </c>
      <c r="W36" s="220">
        <f t="shared" si="6"/>
        <v>212313632</v>
      </c>
      <c r="X36" s="220">
        <f t="shared" si="6"/>
        <v>221956000</v>
      </c>
      <c r="Y36" s="220">
        <f t="shared" si="6"/>
        <v>-9642368</v>
      </c>
      <c r="Z36" s="221">
        <f>+IF(X36&lt;&gt;0,+(Y36/X36)*100,0)</f>
        <v>-4.344270035502532</v>
      </c>
      <c r="AA36" s="239">
        <f>SUM(AA32:AA35)</f>
        <v>221956000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47692209</v>
      </c>
      <c r="D6" s="155"/>
      <c r="E6" s="59">
        <v>40000000</v>
      </c>
      <c r="F6" s="60">
        <v>40000000</v>
      </c>
      <c r="G6" s="60">
        <v>11764</v>
      </c>
      <c r="H6" s="60">
        <v>5700000</v>
      </c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40000000</v>
      </c>
      <c r="Y6" s="60">
        <v>-40000000</v>
      </c>
      <c r="Z6" s="140">
        <v>-100</v>
      </c>
      <c r="AA6" s="62">
        <v>40000000</v>
      </c>
    </row>
    <row r="7" spans="1:27" ht="13.5">
      <c r="A7" s="249" t="s">
        <v>144</v>
      </c>
      <c r="B7" s="182"/>
      <c r="C7" s="155">
        <v>4999019</v>
      </c>
      <c r="D7" s="155"/>
      <c r="E7" s="59">
        <v>50000000</v>
      </c>
      <c r="F7" s="60">
        <v>50000000</v>
      </c>
      <c r="G7" s="60">
        <v>44082144</v>
      </c>
      <c r="H7" s="60">
        <v>46907000</v>
      </c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50000000</v>
      </c>
      <c r="Y7" s="60">
        <v>-50000000</v>
      </c>
      <c r="Z7" s="140">
        <v>-100</v>
      </c>
      <c r="AA7" s="62">
        <v>50000000</v>
      </c>
    </row>
    <row r="8" spans="1:27" ht="13.5">
      <c r="A8" s="249" t="s">
        <v>145</v>
      </c>
      <c r="B8" s="182"/>
      <c r="C8" s="155">
        <v>41158804</v>
      </c>
      <c r="D8" s="155"/>
      <c r="E8" s="59">
        <v>250900000</v>
      </c>
      <c r="F8" s="60">
        <v>250900000</v>
      </c>
      <c r="G8" s="60">
        <v>144398966</v>
      </c>
      <c r="H8" s="60">
        <v>152364762</v>
      </c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250900000</v>
      </c>
      <c r="Y8" s="60">
        <v>-250900000</v>
      </c>
      <c r="Z8" s="140">
        <v>-100</v>
      </c>
      <c r="AA8" s="62">
        <v>250900000</v>
      </c>
    </row>
    <row r="9" spans="1:27" ht="13.5">
      <c r="A9" s="249" t="s">
        <v>146</v>
      </c>
      <c r="B9" s="182"/>
      <c r="C9" s="155"/>
      <c r="D9" s="155"/>
      <c r="E9" s="59">
        <v>7385000</v>
      </c>
      <c r="F9" s="60">
        <v>7385000</v>
      </c>
      <c r="G9" s="60">
        <v>56104</v>
      </c>
      <c r="H9" s="60">
        <v>811111</v>
      </c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7385000</v>
      </c>
      <c r="Y9" s="60">
        <v>-7385000</v>
      </c>
      <c r="Z9" s="140">
        <v>-100</v>
      </c>
      <c r="AA9" s="62">
        <v>7385000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4363551</v>
      </c>
      <c r="D11" s="155"/>
      <c r="E11" s="59">
        <v>6330000</v>
      </c>
      <c r="F11" s="60">
        <v>6330000</v>
      </c>
      <c r="G11" s="60">
        <v>4781808</v>
      </c>
      <c r="H11" s="60">
        <v>4777063</v>
      </c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6330000</v>
      </c>
      <c r="Y11" s="60">
        <v>-6330000</v>
      </c>
      <c r="Z11" s="140">
        <v>-100</v>
      </c>
      <c r="AA11" s="62">
        <v>6330000</v>
      </c>
    </row>
    <row r="12" spans="1:27" ht="13.5">
      <c r="A12" s="250" t="s">
        <v>56</v>
      </c>
      <c r="B12" s="251"/>
      <c r="C12" s="168">
        <f aca="true" t="shared" si="0" ref="C12:Y12">SUM(C6:C11)</f>
        <v>98213583</v>
      </c>
      <c r="D12" s="168">
        <f>SUM(D6:D11)</f>
        <v>0</v>
      </c>
      <c r="E12" s="72">
        <f t="shared" si="0"/>
        <v>354615000</v>
      </c>
      <c r="F12" s="73">
        <f t="shared" si="0"/>
        <v>354615000</v>
      </c>
      <c r="G12" s="73">
        <f t="shared" si="0"/>
        <v>193330786</v>
      </c>
      <c r="H12" s="73">
        <f t="shared" si="0"/>
        <v>210559936</v>
      </c>
      <c r="I12" s="73">
        <f t="shared" si="0"/>
        <v>0</v>
      </c>
      <c r="J12" s="73">
        <f t="shared" si="0"/>
        <v>0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0</v>
      </c>
      <c r="X12" s="73">
        <f t="shared" si="0"/>
        <v>354615000</v>
      </c>
      <c r="Y12" s="73">
        <f t="shared" si="0"/>
        <v>-354615000</v>
      </c>
      <c r="Z12" s="170">
        <f>+IF(X12&lt;&gt;0,+(Y12/X12)*100,0)</f>
        <v>-100</v>
      </c>
      <c r="AA12" s="74">
        <f>SUM(AA6:AA11)</f>
        <v>354615000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11186301</v>
      </c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>
        <v>23315000</v>
      </c>
      <c r="F16" s="60">
        <v>23315000</v>
      </c>
      <c r="G16" s="159">
        <v>11186301</v>
      </c>
      <c r="H16" s="159">
        <v>12162000</v>
      </c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>
        <v>23315000</v>
      </c>
      <c r="Y16" s="159">
        <v>-23315000</v>
      </c>
      <c r="Z16" s="141">
        <v>-100</v>
      </c>
      <c r="AA16" s="225">
        <v>23315000</v>
      </c>
    </row>
    <row r="17" spans="1:27" ht="13.5">
      <c r="A17" s="249" t="s">
        <v>152</v>
      </c>
      <c r="B17" s="182"/>
      <c r="C17" s="155">
        <v>2308386919</v>
      </c>
      <c r="D17" s="155"/>
      <c r="E17" s="59">
        <v>92000000</v>
      </c>
      <c r="F17" s="60">
        <v>92000000</v>
      </c>
      <c r="G17" s="60">
        <v>91249000</v>
      </c>
      <c r="H17" s="60">
        <v>91249000</v>
      </c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92000000</v>
      </c>
      <c r="Y17" s="60">
        <v>-92000000</v>
      </c>
      <c r="Z17" s="140">
        <v>-100</v>
      </c>
      <c r="AA17" s="62">
        <v>92000000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3955138961</v>
      </c>
      <c r="D19" s="155"/>
      <c r="E19" s="59">
        <v>1700000000</v>
      </c>
      <c r="F19" s="60">
        <v>1700000000</v>
      </c>
      <c r="G19" s="60">
        <v>5228455885</v>
      </c>
      <c r="H19" s="60">
        <v>5228455885</v>
      </c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>
        <v>1700000000</v>
      </c>
      <c r="Y19" s="60">
        <v>-1700000000</v>
      </c>
      <c r="Z19" s="140">
        <v>-100</v>
      </c>
      <c r="AA19" s="62">
        <v>1700000000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>
        <v>10100</v>
      </c>
      <c r="D23" s="155"/>
      <c r="E23" s="59">
        <v>12403609</v>
      </c>
      <c r="F23" s="60">
        <v>12403609</v>
      </c>
      <c r="G23" s="159">
        <v>10100</v>
      </c>
      <c r="H23" s="159">
        <v>10100</v>
      </c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>
        <v>12403609</v>
      </c>
      <c r="Y23" s="159">
        <v>-12403609</v>
      </c>
      <c r="Z23" s="141">
        <v>-100</v>
      </c>
      <c r="AA23" s="225">
        <v>12403609</v>
      </c>
    </row>
    <row r="24" spans="1:27" ht="13.5">
      <c r="A24" s="250" t="s">
        <v>57</v>
      </c>
      <c r="B24" s="253"/>
      <c r="C24" s="168">
        <f aca="true" t="shared" si="1" ref="C24:Y24">SUM(C15:C23)</f>
        <v>6274722281</v>
      </c>
      <c r="D24" s="168">
        <f>SUM(D15:D23)</f>
        <v>0</v>
      </c>
      <c r="E24" s="76">
        <f t="shared" si="1"/>
        <v>1827718609</v>
      </c>
      <c r="F24" s="77">
        <f t="shared" si="1"/>
        <v>1827718609</v>
      </c>
      <c r="G24" s="77">
        <f t="shared" si="1"/>
        <v>5330901286</v>
      </c>
      <c r="H24" s="77">
        <f t="shared" si="1"/>
        <v>5331876985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1827718609</v>
      </c>
      <c r="Y24" s="77">
        <f t="shared" si="1"/>
        <v>-1827718609</v>
      </c>
      <c r="Z24" s="212">
        <f>+IF(X24&lt;&gt;0,+(Y24/X24)*100,0)</f>
        <v>-100</v>
      </c>
      <c r="AA24" s="79">
        <f>SUM(AA15:AA23)</f>
        <v>1827718609</v>
      </c>
    </row>
    <row r="25" spans="1:27" ht="13.5">
      <c r="A25" s="250" t="s">
        <v>159</v>
      </c>
      <c r="B25" s="251"/>
      <c r="C25" s="168">
        <f aca="true" t="shared" si="2" ref="C25:Y25">+C12+C24</f>
        <v>6372935864</v>
      </c>
      <c r="D25" s="168">
        <f>+D12+D24</f>
        <v>0</v>
      </c>
      <c r="E25" s="72">
        <f t="shared" si="2"/>
        <v>2182333609</v>
      </c>
      <c r="F25" s="73">
        <f t="shared" si="2"/>
        <v>2182333609</v>
      </c>
      <c r="G25" s="73">
        <f t="shared" si="2"/>
        <v>5524232072</v>
      </c>
      <c r="H25" s="73">
        <f t="shared" si="2"/>
        <v>5542436921</v>
      </c>
      <c r="I25" s="73">
        <f t="shared" si="2"/>
        <v>0</v>
      </c>
      <c r="J25" s="73">
        <f t="shared" si="2"/>
        <v>0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0</v>
      </c>
      <c r="X25" s="73">
        <f t="shared" si="2"/>
        <v>2182333609</v>
      </c>
      <c r="Y25" s="73">
        <f t="shared" si="2"/>
        <v>-2182333609</v>
      </c>
      <c r="Z25" s="170">
        <f>+IF(X25&lt;&gt;0,+(Y25/X25)*100,0)</f>
        <v>-100</v>
      </c>
      <c r="AA25" s="74">
        <f>+AA12+AA24</f>
        <v>2182333609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>
        <v>9811084</v>
      </c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662841</v>
      </c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>
        <v>12954776</v>
      </c>
      <c r="D31" s="155"/>
      <c r="E31" s="59">
        <v>25550000</v>
      </c>
      <c r="F31" s="60">
        <v>25550000</v>
      </c>
      <c r="G31" s="60">
        <v>12954776</v>
      </c>
      <c r="H31" s="60">
        <v>12954429</v>
      </c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25550000</v>
      </c>
      <c r="Y31" s="60">
        <v>-25550000</v>
      </c>
      <c r="Z31" s="140">
        <v>-100</v>
      </c>
      <c r="AA31" s="62">
        <v>25550000</v>
      </c>
    </row>
    <row r="32" spans="1:27" ht="13.5">
      <c r="A32" s="249" t="s">
        <v>164</v>
      </c>
      <c r="B32" s="182"/>
      <c r="C32" s="155">
        <v>255023901</v>
      </c>
      <c r="D32" s="155"/>
      <c r="E32" s="59">
        <v>202000000</v>
      </c>
      <c r="F32" s="60">
        <v>202000000</v>
      </c>
      <c r="G32" s="60">
        <v>209919912</v>
      </c>
      <c r="H32" s="60">
        <v>194553243</v>
      </c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>
        <v>202000000</v>
      </c>
      <c r="Y32" s="60">
        <v>-202000000</v>
      </c>
      <c r="Z32" s="140">
        <v>-100</v>
      </c>
      <c r="AA32" s="62">
        <v>202000000</v>
      </c>
    </row>
    <row r="33" spans="1:27" ht="13.5">
      <c r="A33" s="249" t="s">
        <v>165</v>
      </c>
      <c r="B33" s="182"/>
      <c r="C33" s="155"/>
      <c r="D33" s="155"/>
      <c r="E33" s="59"/>
      <c r="F33" s="60"/>
      <c r="G33" s="60">
        <v>20267493</v>
      </c>
      <c r="H33" s="60">
        <v>20267493</v>
      </c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278452602</v>
      </c>
      <c r="D34" s="168">
        <f>SUM(D29:D33)</f>
        <v>0</v>
      </c>
      <c r="E34" s="72">
        <f t="shared" si="3"/>
        <v>227550000</v>
      </c>
      <c r="F34" s="73">
        <f t="shared" si="3"/>
        <v>227550000</v>
      </c>
      <c r="G34" s="73">
        <f t="shared" si="3"/>
        <v>243142181</v>
      </c>
      <c r="H34" s="73">
        <f t="shared" si="3"/>
        <v>227775165</v>
      </c>
      <c r="I34" s="73">
        <f t="shared" si="3"/>
        <v>0</v>
      </c>
      <c r="J34" s="73">
        <f t="shared" si="3"/>
        <v>0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0</v>
      </c>
      <c r="X34" s="73">
        <f t="shared" si="3"/>
        <v>227550000</v>
      </c>
      <c r="Y34" s="73">
        <f t="shared" si="3"/>
        <v>-227550000</v>
      </c>
      <c r="Z34" s="170">
        <f>+IF(X34&lt;&gt;0,+(Y34/X34)*100,0)</f>
        <v>-100</v>
      </c>
      <c r="AA34" s="74">
        <f>SUM(AA29:AA33)</f>
        <v>227550000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608690751</v>
      </c>
      <c r="D37" s="155"/>
      <c r="E37" s="59">
        <v>640000000</v>
      </c>
      <c r="F37" s="60">
        <v>640000000</v>
      </c>
      <c r="G37" s="60">
        <v>608690751</v>
      </c>
      <c r="H37" s="60">
        <v>608690751</v>
      </c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640000000</v>
      </c>
      <c r="Y37" s="60">
        <v>-640000000</v>
      </c>
      <c r="Z37" s="140">
        <v>-100</v>
      </c>
      <c r="AA37" s="62">
        <v>640000000</v>
      </c>
    </row>
    <row r="38" spans="1:27" ht="13.5">
      <c r="A38" s="249" t="s">
        <v>165</v>
      </c>
      <c r="B38" s="182"/>
      <c r="C38" s="155">
        <v>120189908</v>
      </c>
      <c r="D38" s="155"/>
      <c r="E38" s="59">
        <v>100000000</v>
      </c>
      <c r="F38" s="60">
        <v>100000000</v>
      </c>
      <c r="G38" s="60">
        <v>120189908</v>
      </c>
      <c r="H38" s="60">
        <v>120189908</v>
      </c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100000000</v>
      </c>
      <c r="Y38" s="60">
        <v>-100000000</v>
      </c>
      <c r="Z38" s="140">
        <v>-100</v>
      </c>
      <c r="AA38" s="62">
        <v>100000000</v>
      </c>
    </row>
    <row r="39" spans="1:27" ht="13.5">
      <c r="A39" s="250" t="s">
        <v>59</v>
      </c>
      <c r="B39" s="253"/>
      <c r="C39" s="168">
        <f aca="true" t="shared" si="4" ref="C39:Y39">SUM(C37:C38)</f>
        <v>728880659</v>
      </c>
      <c r="D39" s="168">
        <f>SUM(D37:D38)</f>
        <v>0</v>
      </c>
      <c r="E39" s="76">
        <f t="shared" si="4"/>
        <v>740000000</v>
      </c>
      <c r="F39" s="77">
        <f t="shared" si="4"/>
        <v>740000000</v>
      </c>
      <c r="G39" s="77">
        <f t="shared" si="4"/>
        <v>728880659</v>
      </c>
      <c r="H39" s="77">
        <f t="shared" si="4"/>
        <v>728880659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740000000</v>
      </c>
      <c r="Y39" s="77">
        <f t="shared" si="4"/>
        <v>-740000000</v>
      </c>
      <c r="Z39" s="212">
        <f>+IF(X39&lt;&gt;0,+(Y39/X39)*100,0)</f>
        <v>-100</v>
      </c>
      <c r="AA39" s="79">
        <f>SUM(AA37:AA38)</f>
        <v>740000000</v>
      </c>
    </row>
    <row r="40" spans="1:27" ht="13.5">
      <c r="A40" s="250" t="s">
        <v>167</v>
      </c>
      <c r="B40" s="251"/>
      <c r="C40" s="168">
        <f aca="true" t="shared" si="5" ref="C40:Y40">+C34+C39</f>
        <v>1007333261</v>
      </c>
      <c r="D40" s="168">
        <f>+D34+D39</f>
        <v>0</v>
      </c>
      <c r="E40" s="72">
        <f t="shared" si="5"/>
        <v>967550000</v>
      </c>
      <c r="F40" s="73">
        <f t="shared" si="5"/>
        <v>967550000</v>
      </c>
      <c r="G40" s="73">
        <f t="shared" si="5"/>
        <v>972022840</v>
      </c>
      <c r="H40" s="73">
        <f t="shared" si="5"/>
        <v>956655824</v>
      </c>
      <c r="I40" s="73">
        <f t="shared" si="5"/>
        <v>0</v>
      </c>
      <c r="J40" s="73">
        <f t="shared" si="5"/>
        <v>0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0</v>
      </c>
      <c r="X40" s="73">
        <f t="shared" si="5"/>
        <v>967550000</v>
      </c>
      <c r="Y40" s="73">
        <f t="shared" si="5"/>
        <v>-967550000</v>
      </c>
      <c r="Z40" s="170">
        <f>+IF(X40&lt;&gt;0,+(Y40/X40)*100,0)</f>
        <v>-100</v>
      </c>
      <c r="AA40" s="74">
        <f>+AA34+AA39</f>
        <v>967550000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5365602603</v>
      </c>
      <c r="D42" s="257">
        <f>+D25-D40</f>
        <v>0</v>
      </c>
      <c r="E42" s="258">
        <f t="shared" si="6"/>
        <v>1214783609</v>
      </c>
      <c r="F42" s="259">
        <f t="shared" si="6"/>
        <v>1214783609</v>
      </c>
      <c r="G42" s="259">
        <f t="shared" si="6"/>
        <v>4552209232</v>
      </c>
      <c r="H42" s="259">
        <f t="shared" si="6"/>
        <v>4585781097</v>
      </c>
      <c r="I42" s="259">
        <f t="shared" si="6"/>
        <v>0</v>
      </c>
      <c r="J42" s="259">
        <f t="shared" si="6"/>
        <v>0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0</v>
      </c>
      <c r="X42" s="259">
        <f t="shared" si="6"/>
        <v>1214783609</v>
      </c>
      <c r="Y42" s="259">
        <f t="shared" si="6"/>
        <v>-1214783609</v>
      </c>
      <c r="Z42" s="260">
        <f>+IF(X42&lt;&gt;0,+(Y42/X42)*100,0)</f>
        <v>-100</v>
      </c>
      <c r="AA42" s="261">
        <f>+AA25-AA40</f>
        <v>1214783609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5365602603</v>
      </c>
      <c r="D45" s="155"/>
      <c r="E45" s="59">
        <v>1214783609</v>
      </c>
      <c r="F45" s="60">
        <v>1214783609</v>
      </c>
      <c r="G45" s="60">
        <v>4552209232</v>
      </c>
      <c r="H45" s="60">
        <v>4585781097</v>
      </c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>
        <v>1214783609</v>
      </c>
      <c r="Y45" s="60">
        <v>-1214783609</v>
      </c>
      <c r="Z45" s="139">
        <v>-100</v>
      </c>
      <c r="AA45" s="62">
        <v>1214783609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5365602603</v>
      </c>
      <c r="D48" s="217">
        <f>SUM(D45:D47)</f>
        <v>0</v>
      </c>
      <c r="E48" s="264">
        <f t="shared" si="7"/>
        <v>1214783609</v>
      </c>
      <c r="F48" s="219">
        <f t="shared" si="7"/>
        <v>1214783609</v>
      </c>
      <c r="G48" s="219">
        <f t="shared" si="7"/>
        <v>4552209232</v>
      </c>
      <c r="H48" s="219">
        <f t="shared" si="7"/>
        <v>4585781097</v>
      </c>
      <c r="I48" s="219">
        <f t="shared" si="7"/>
        <v>0</v>
      </c>
      <c r="J48" s="219">
        <f t="shared" si="7"/>
        <v>0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0</v>
      </c>
      <c r="X48" s="219">
        <f t="shared" si="7"/>
        <v>1214783609</v>
      </c>
      <c r="Y48" s="219">
        <f t="shared" si="7"/>
        <v>-1214783609</v>
      </c>
      <c r="Z48" s="265">
        <f>+IF(X48&lt;&gt;0,+(Y48/X48)*100,0)</f>
        <v>-100</v>
      </c>
      <c r="AA48" s="232">
        <f>SUM(AA45:AA47)</f>
        <v>1214783609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767254328</v>
      </c>
      <c r="D6" s="155"/>
      <c r="E6" s="59">
        <v>661500228</v>
      </c>
      <c r="F6" s="60">
        <v>661500228</v>
      </c>
      <c r="G6" s="60">
        <v>67283405</v>
      </c>
      <c r="H6" s="60">
        <v>57306553</v>
      </c>
      <c r="I6" s="60">
        <v>52311796</v>
      </c>
      <c r="J6" s="60">
        <v>176901754</v>
      </c>
      <c r="K6" s="60">
        <v>68514539</v>
      </c>
      <c r="L6" s="60">
        <v>56193697</v>
      </c>
      <c r="M6" s="60">
        <v>59186911</v>
      </c>
      <c r="N6" s="60">
        <v>183895147</v>
      </c>
      <c r="O6" s="60">
        <v>51767657</v>
      </c>
      <c r="P6" s="60">
        <v>53172483</v>
      </c>
      <c r="Q6" s="60">
        <v>72004346</v>
      </c>
      <c r="R6" s="60">
        <v>176944486</v>
      </c>
      <c r="S6" s="60">
        <v>71378546</v>
      </c>
      <c r="T6" s="60">
        <v>62884618</v>
      </c>
      <c r="U6" s="60">
        <v>57964162</v>
      </c>
      <c r="V6" s="60">
        <v>192227326</v>
      </c>
      <c r="W6" s="60">
        <v>729968713</v>
      </c>
      <c r="X6" s="60">
        <v>661500228</v>
      </c>
      <c r="Y6" s="60">
        <v>68468485</v>
      </c>
      <c r="Z6" s="140">
        <v>10.35</v>
      </c>
      <c r="AA6" s="62">
        <v>661500228</v>
      </c>
    </row>
    <row r="7" spans="1:27" ht="13.5">
      <c r="A7" s="249" t="s">
        <v>178</v>
      </c>
      <c r="B7" s="182"/>
      <c r="C7" s="155"/>
      <c r="D7" s="155"/>
      <c r="E7" s="59">
        <v>327459996</v>
      </c>
      <c r="F7" s="60">
        <v>327459996</v>
      </c>
      <c r="G7" s="60">
        <v>94623000</v>
      </c>
      <c r="H7" s="60">
        <v>890000</v>
      </c>
      <c r="I7" s="60"/>
      <c r="J7" s="60">
        <v>95513000</v>
      </c>
      <c r="K7" s="60"/>
      <c r="L7" s="60">
        <v>101192000</v>
      </c>
      <c r="M7" s="60"/>
      <c r="N7" s="60">
        <v>101192000</v>
      </c>
      <c r="O7" s="60"/>
      <c r="P7" s="60"/>
      <c r="Q7" s="60">
        <v>77118000</v>
      </c>
      <c r="R7" s="60">
        <v>77118000</v>
      </c>
      <c r="S7" s="60"/>
      <c r="T7" s="60"/>
      <c r="U7" s="60"/>
      <c r="V7" s="60"/>
      <c r="W7" s="60">
        <v>273823000</v>
      </c>
      <c r="X7" s="60">
        <v>327459996</v>
      </c>
      <c r="Y7" s="60">
        <v>-53636996</v>
      </c>
      <c r="Z7" s="140">
        <v>-16.38</v>
      </c>
      <c r="AA7" s="62">
        <v>327459996</v>
      </c>
    </row>
    <row r="8" spans="1:27" ht="13.5">
      <c r="A8" s="249" t="s">
        <v>179</v>
      </c>
      <c r="B8" s="182"/>
      <c r="C8" s="155">
        <v>414926840</v>
      </c>
      <c r="D8" s="155"/>
      <c r="E8" s="59">
        <v>221955996</v>
      </c>
      <c r="F8" s="60">
        <v>221955996</v>
      </c>
      <c r="G8" s="60">
        <v>40400000</v>
      </c>
      <c r="H8" s="60">
        <v>1029000</v>
      </c>
      <c r="I8" s="60">
        <v>4500000</v>
      </c>
      <c r="J8" s="60">
        <v>45929000</v>
      </c>
      <c r="K8" s="60">
        <v>79150000</v>
      </c>
      <c r="L8" s="60"/>
      <c r="M8" s="60">
        <v>772000</v>
      </c>
      <c r="N8" s="60">
        <v>79922000</v>
      </c>
      <c r="O8" s="60"/>
      <c r="P8" s="60">
        <v>772000</v>
      </c>
      <c r="Q8" s="60">
        <v>110456000</v>
      </c>
      <c r="R8" s="60">
        <v>111228000</v>
      </c>
      <c r="S8" s="60"/>
      <c r="T8" s="60"/>
      <c r="U8" s="60"/>
      <c r="V8" s="60"/>
      <c r="W8" s="60">
        <v>237079000</v>
      </c>
      <c r="X8" s="60">
        <v>221955996</v>
      </c>
      <c r="Y8" s="60">
        <v>15123004</v>
      </c>
      <c r="Z8" s="140">
        <v>6.81</v>
      </c>
      <c r="AA8" s="62">
        <v>221955996</v>
      </c>
    </row>
    <row r="9" spans="1:27" ht="13.5">
      <c r="A9" s="249" t="s">
        <v>180</v>
      </c>
      <c r="B9" s="182"/>
      <c r="C9" s="155">
        <v>16424130</v>
      </c>
      <c r="D9" s="155"/>
      <c r="E9" s="59">
        <v>10304004</v>
      </c>
      <c r="F9" s="60">
        <v>10304004</v>
      </c>
      <c r="G9" s="60">
        <v>835387</v>
      </c>
      <c r="H9" s="60">
        <v>1008730</v>
      </c>
      <c r="I9" s="60">
        <v>1232670</v>
      </c>
      <c r="J9" s="60">
        <v>3076787</v>
      </c>
      <c r="K9" s="60">
        <v>1817532</v>
      </c>
      <c r="L9" s="60">
        <v>2043263</v>
      </c>
      <c r="M9" s="60">
        <v>806388</v>
      </c>
      <c r="N9" s="60">
        <v>4667183</v>
      </c>
      <c r="O9" s="60">
        <v>1010551</v>
      </c>
      <c r="P9" s="60">
        <v>826021</v>
      </c>
      <c r="Q9" s="60">
        <v>994239</v>
      </c>
      <c r="R9" s="60">
        <v>2830811</v>
      </c>
      <c r="S9" s="60">
        <v>1719525</v>
      </c>
      <c r="T9" s="60">
        <v>1013782</v>
      </c>
      <c r="U9" s="60">
        <v>1476284</v>
      </c>
      <c r="V9" s="60">
        <v>4209591</v>
      </c>
      <c r="W9" s="60">
        <v>14784372</v>
      </c>
      <c r="X9" s="60">
        <v>10304004</v>
      </c>
      <c r="Y9" s="60">
        <v>4480368</v>
      </c>
      <c r="Z9" s="140">
        <v>43.48</v>
      </c>
      <c r="AA9" s="62">
        <v>10304004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-880945788</v>
      </c>
      <c r="D12" s="155"/>
      <c r="E12" s="59">
        <v>-968054172</v>
      </c>
      <c r="F12" s="60">
        <v>-968054172</v>
      </c>
      <c r="G12" s="60">
        <v>-124564769</v>
      </c>
      <c r="H12" s="60">
        <v>-102881961</v>
      </c>
      <c r="I12" s="60">
        <v>-79901362</v>
      </c>
      <c r="J12" s="60">
        <v>-307348092</v>
      </c>
      <c r="K12" s="60">
        <v>-79721190</v>
      </c>
      <c r="L12" s="60">
        <v>-124587892</v>
      </c>
      <c r="M12" s="60">
        <v>-104290989</v>
      </c>
      <c r="N12" s="60">
        <v>-308600071</v>
      </c>
      <c r="O12" s="60">
        <v>-76741624</v>
      </c>
      <c r="P12" s="60">
        <v>-47347893</v>
      </c>
      <c r="Q12" s="60">
        <v>-88984206</v>
      </c>
      <c r="R12" s="60">
        <v>-213073723</v>
      </c>
      <c r="S12" s="60">
        <v>-91192048</v>
      </c>
      <c r="T12" s="60">
        <v>-68481166</v>
      </c>
      <c r="U12" s="60">
        <v>-79752205</v>
      </c>
      <c r="V12" s="60">
        <v>-239425419</v>
      </c>
      <c r="W12" s="60">
        <v>-1068447305</v>
      </c>
      <c r="X12" s="60">
        <v>-968054172</v>
      </c>
      <c r="Y12" s="60">
        <v>-100393133</v>
      </c>
      <c r="Z12" s="140">
        <v>10.37</v>
      </c>
      <c r="AA12" s="62">
        <v>-968054172</v>
      </c>
    </row>
    <row r="13" spans="1:27" ht="13.5">
      <c r="A13" s="249" t="s">
        <v>40</v>
      </c>
      <c r="B13" s="182"/>
      <c r="C13" s="155">
        <v>-78529075</v>
      </c>
      <c r="D13" s="155"/>
      <c r="E13" s="59">
        <v>-9999996</v>
      </c>
      <c r="F13" s="60">
        <v>-9999996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-9999996</v>
      </c>
      <c r="Y13" s="60">
        <v>9999996</v>
      </c>
      <c r="Z13" s="140">
        <v>-100</v>
      </c>
      <c r="AA13" s="62">
        <v>-9999996</v>
      </c>
    </row>
    <row r="14" spans="1:27" ht="13.5">
      <c r="A14" s="249" t="s">
        <v>42</v>
      </c>
      <c r="B14" s="182"/>
      <c r="C14" s="155"/>
      <c r="D14" s="155"/>
      <c r="E14" s="59">
        <v>-15999996</v>
      </c>
      <c r="F14" s="60">
        <v>-15999996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>
        <v>-15999996</v>
      </c>
      <c r="Y14" s="60">
        <v>15999996</v>
      </c>
      <c r="Z14" s="140">
        <v>-100</v>
      </c>
      <c r="AA14" s="62">
        <v>-15999996</v>
      </c>
    </row>
    <row r="15" spans="1:27" ht="13.5">
      <c r="A15" s="250" t="s">
        <v>184</v>
      </c>
      <c r="B15" s="251"/>
      <c r="C15" s="168">
        <f aca="true" t="shared" si="0" ref="C15:Y15">SUM(C6:C14)</f>
        <v>239130435</v>
      </c>
      <c r="D15" s="168">
        <f>SUM(D6:D14)</f>
        <v>0</v>
      </c>
      <c r="E15" s="72">
        <f t="shared" si="0"/>
        <v>227166060</v>
      </c>
      <c r="F15" s="73">
        <f t="shared" si="0"/>
        <v>227166060</v>
      </c>
      <c r="G15" s="73">
        <f t="shared" si="0"/>
        <v>78577023</v>
      </c>
      <c r="H15" s="73">
        <f t="shared" si="0"/>
        <v>-42647678</v>
      </c>
      <c r="I15" s="73">
        <f t="shared" si="0"/>
        <v>-21856896</v>
      </c>
      <c r="J15" s="73">
        <f t="shared" si="0"/>
        <v>14072449</v>
      </c>
      <c r="K15" s="73">
        <f t="shared" si="0"/>
        <v>69760881</v>
      </c>
      <c r="L15" s="73">
        <f t="shared" si="0"/>
        <v>34841068</v>
      </c>
      <c r="M15" s="73">
        <f t="shared" si="0"/>
        <v>-43525690</v>
      </c>
      <c r="N15" s="73">
        <f t="shared" si="0"/>
        <v>61076259</v>
      </c>
      <c r="O15" s="73">
        <f t="shared" si="0"/>
        <v>-23963416</v>
      </c>
      <c r="P15" s="73">
        <f t="shared" si="0"/>
        <v>7422611</v>
      </c>
      <c r="Q15" s="73">
        <f t="shared" si="0"/>
        <v>171588379</v>
      </c>
      <c r="R15" s="73">
        <f t="shared" si="0"/>
        <v>155047574</v>
      </c>
      <c r="S15" s="73">
        <f t="shared" si="0"/>
        <v>-18093977</v>
      </c>
      <c r="T15" s="73">
        <f t="shared" si="0"/>
        <v>-4582766</v>
      </c>
      <c r="U15" s="73">
        <f t="shared" si="0"/>
        <v>-20311759</v>
      </c>
      <c r="V15" s="73">
        <f t="shared" si="0"/>
        <v>-42988502</v>
      </c>
      <c r="W15" s="73">
        <f t="shared" si="0"/>
        <v>187207780</v>
      </c>
      <c r="X15" s="73">
        <f t="shared" si="0"/>
        <v>227166060</v>
      </c>
      <c r="Y15" s="73">
        <f t="shared" si="0"/>
        <v>-39958280</v>
      </c>
      <c r="Z15" s="170">
        <f>+IF(X15&lt;&gt;0,+(Y15/X15)*100,0)</f>
        <v>-17.589898772730397</v>
      </c>
      <c r="AA15" s="74">
        <f>SUM(AA6:AA14)</f>
        <v>227166060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68414732</v>
      </c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>
        <v>60099996</v>
      </c>
      <c r="F22" s="60">
        <v>60099996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60099996</v>
      </c>
      <c r="Y22" s="60">
        <v>-60099996</v>
      </c>
      <c r="Z22" s="140">
        <v>-100</v>
      </c>
      <c r="AA22" s="62">
        <v>60099996</v>
      </c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-340358451</v>
      </c>
      <c r="D24" s="155"/>
      <c r="E24" s="59">
        <v>-221955996</v>
      </c>
      <c r="F24" s="60">
        <v>-221955996</v>
      </c>
      <c r="G24" s="60">
        <v>-6030682</v>
      </c>
      <c r="H24" s="60">
        <v>-16077566</v>
      </c>
      <c r="I24" s="60">
        <v>-9488738</v>
      </c>
      <c r="J24" s="60">
        <v>-31596986</v>
      </c>
      <c r="K24" s="60">
        <v>-4559862</v>
      </c>
      <c r="L24" s="60">
        <v>-6194853</v>
      </c>
      <c r="M24" s="60">
        <v>-30389754</v>
      </c>
      <c r="N24" s="60">
        <v>-41144469</v>
      </c>
      <c r="O24" s="60">
        <v>-4629463</v>
      </c>
      <c r="P24" s="60">
        <v>-21406683</v>
      </c>
      <c r="Q24" s="60">
        <v>-18598891</v>
      </c>
      <c r="R24" s="60">
        <v>-44635037</v>
      </c>
      <c r="S24" s="60">
        <v>-22152064</v>
      </c>
      <c r="T24" s="60">
        <v>-36844689</v>
      </c>
      <c r="U24" s="60">
        <v>-9974596</v>
      </c>
      <c r="V24" s="60">
        <v>-68971349</v>
      </c>
      <c r="W24" s="60">
        <v>-186347841</v>
      </c>
      <c r="X24" s="60">
        <v>-221955996</v>
      </c>
      <c r="Y24" s="60">
        <v>35608155</v>
      </c>
      <c r="Z24" s="140">
        <v>-16.04</v>
      </c>
      <c r="AA24" s="62">
        <v>-221955996</v>
      </c>
    </row>
    <row r="25" spans="1:27" ht="13.5">
      <c r="A25" s="250" t="s">
        <v>191</v>
      </c>
      <c r="B25" s="251"/>
      <c r="C25" s="168">
        <f aca="true" t="shared" si="1" ref="C25:Y25">SUM(C19:C24)</f>
        <v>-271943719</v>
      </c>
      <c r="D25" s="168">
        <f>SUM(D19:D24)</f>
        <v>0</v>
      </c>
      <c r="E25" s="72">
        <f t="shared" si="1"/>
        <v>-161856000</v>
      </c>
      <c r="F25" s="73">
        <f t="shared" si="1"/>
        <v>-161856000</v>
      </c>
      <c r="G25" s="73">
        <f t="shared" si="1"/>
        <v>-6030682</v>
      </c>
      <c r="H25" s="73">
        <f t="shared" si="1"/>
        <v>-16077566</v>
      </c>
      <c r="I25" s="73">
        <f t="shared" si="1"/>
        <v>-9488738</v>
      </c>
      <c r="J25" s="73">
        <f t="shared" si="1"/>
        <v>-31596986</v>
      </c>
      <c r="K25" s="73">
        <f t="shared" si="1"/>
        <v>-4559862</v>
      </c>
      <c r="L25" s="73">
        <f t="shared" si="1"/>
        <v>-6194853</v>
      </c>
      <c r="M25" s="73">
        <f t="shared" si="1"/>
        <v>-30389754</v>
      </c>
      <c r="N25" s="73">
        <f t="shared" si="1"/>
        <v>-41144469</v>
      </c>
      <c r="O25" s="73">
        <f t="shared" si="1"/>
        <v>-4629463</v>
      </c>
      <c r="P25" s="73">
        <f t="shared" si="1"/>
        <v>-21406683</v>
      </c>
      <c r="Q25" s="73">
        <f t="shared" si="1"/>
        <v>-18598891</v>
      </c>
      <c r="R25" s="73">
        <f t="shared" si="1"/>
        <v>-44635037</v>
      </c>
      <c r="S25" s="73">
        <f t="shared" si="1"/>
        <v>-22152064</v>
      </c>
      <c r="T25" s="73">
        <f t="shared" si="1"/>
        <v>-36844689</v>
      </c>
      <c r="U25" s="73">
        <f t="shared" si="1"/>
        <v>-9974596</v>
      </c>
      <c r="V25" s="73">
        <f t="shared" si="1"/>
        <v>-68971349</v>
      </c>
      <c r="W25" s="73">
        <f t="shared" si="1"/>
        <v>-186347841</v>
      </c>
      <c r="X25" s="73">
        <f t="shared" si="1"/>
        <v>-161856000</v>
      </c>
      <c r="Y25" s="73">
        <f t="shared" si="1"/>
        <v>-24491841</v>
      </c>
      <c r="Z25" s="170">
        <f>+IF(X25&lt;&gt;0,+(Y25/X25)*100,0)</f>
        <v>15.131870922301305</v>
      </c>
      <c r="AA25" s="74">
        <f>SUM(AA19:AA24)</f>
        <v>-161856000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>
        <v>62938473</v>
      </c>
      <c r="D31" s="155"/>
      <c r="E31" s="59">
        <v>-8967504</v>
      </c>
      <c r="F31" s="60">
        <v>-8967504</v>
      </c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>
        <v>-8967504</v>
      </c>
      <c r="Y31" s="60">
        <v>8967504</v>
      </c>
      <c r="Z31" s="140">
        <v>-100</v>
      </c>
      <c r="AA31" s="62">
        <v>-8967504</v>
      </c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-580718</v>
      </c>
      <c r="D33" s="155"/>
      <c r="E33" s="59">
        <v>-13742976</v>
      </c>
      <c r="F33" s="60">
        <v>-13742976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-13742976</v>
      </c>
      <c r="Y33" s="60">
        <v>13742976</v>
      </c>
      <c r="Z33" s="140">
        <v>-100</v>
      </c>
      <c r="AA33" s="62">
        <v>-13742976</v>
      </c>
    </row>
    <row r="34" spans="1:27" ht="13.5">
      <c r="A34" s="250" t="s">
        <v>197</v>
      </c>
      <c r="B34" s="251"/>
      <c r="C34" s="168">
        <f aca="true" t="shared" si="2" ref="C34:Y34">SUM(C29:C33)</f>
        <v>62357755</v>
      </c>
      <c r="D34" s="168">
        <f>SUM(D29:D33)</f>
        <v>0</v>
      </c>
      <c r="E34" s="72">
        <f t="shared" si="2"/>
        <v>-22710480</v>
      </c>
      <c r="F34" s="73">
        <f t="shared" si="2"/>
        <v>-22710480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-22710480</v>
      </c>
      <c r="Y34" s="73">
        <f t="shared" si="2"/>
        <v>22710480</v>
      </c>
      <c r="Z34" s="170">
        <f>+IF(X34&lt;&gt;0,+(Y34/X34)*100,0)</f>
        <v>-100</v>
      </c>
      <c r="AA34" s="74">
        <f>SUM(AA29:AA33)</f>
        <v>-22710480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29544471</v>
      </c>
      <c r="D36" s="153">
        <f>+D15+D25+D34</f>
        <v>0</v>
      </c>
      <c r="E36" s="99">
        <f t="shared" si="3"/>
        <v>42599580</v>
      </c>
      <c r="F36" s="100">
        <f t="shared" si="3"/>
        <v>42599580</v>
      </c>
      <c r="G36" s="100">
        <f t="shared" si="3"/>
        <v>72546341</v>
      </c>
      <c r="H36" s="100">
        <f t="shared" si="3"/>
        <v>-58725244</v>
      </c>
      <c r="I36" s="100">
        <f t="shared" si="3"/>
        <v>-31345634</v>
      </c>
      <c r="J36" s="100">
        <f t="shared" si="3"/>
        <v>-17524537</v>
      </c>
      <c r="K36" s="100">
        <f t="shared" si="3"/>
        <v>65201019</v>
      </c>
      <c r="L36" s="100">
        <f t="shared" si="3"/>
        <v>28646215</v>
      </c>
      <c r="M36" s="100">
        <f t="shared" si="3"/>
        <v>-73915444</v>
      </c>
      <c r="N36" s="100">
        <f t="shared" si="3"/>
        <v>19931790</v>
      </c>
      <c r="O36" s="100">
        <f t="shared" si="3"/>
        <v>-28592879</v>
      </c>
      <c r="P36" s="100">
        <f t="shared" si="3"/>
        <v>-13984072</v>
      </c>
      <c r="Q36" s="100">
        <f t="shared" si="3"/>
        <v>152989488</v>
      </c>
      <c r="R36" s="100">
        <f t="shared" si="3"/>
        <v>110412537</v>
      </c>
      <c r="S36" s="100">
        <f t="shared" si="3"/>
        <v>-40246041</v>
      </c>
      <c r="T36" s="100">
        <f t="shared" si="3"/>
        <v>-41427455</v>
      </c>
      <c r="U36" s="100">
        <f t="shared" si="3"/>
        <v>-30286355</v>
      </c>
      <c r="V36" s="100">
        <f t="shared" si="3"/>
        <v>-111959851</v>
      </c>
      <c r="W36" s="100">
        <f t="shared" si="3"/>
        <v>859939</v>
      </c>
      <c r="X36" s="100">
        <f t="shared" si="3"/>
        <v>42599580</v>
      </c>
      <c r="Y36" s="100">
        <f t="shared" si="3"/>
        <v>-41739641</v>
      </c>
      <c r="Z36" s="137">
        <f>+IF(X36&lt;&gt;0,+(Y36/X36)*100,0)</f>
        <v>-97.98134394752249</v>
      </c>
      <c r="AA36" s="102">
        <f>+AA15+AA25+AA34</f>
        <v>42599580</v>
      </c>
    </row>
    <row r="37" spans="1:27" ht="13.5">
      <c r="A37" s="249" t="s">
        <v>199</v>
      </c>
      <c r="B37" s="182"/>
      <c r="C37" s="153">
        <v>8336654</v>
      </c>
      <c r="D37" s="153"/>
      <c r="E37" s="99">
        <v>53159000</v>
      </c>
      <c r="F37" s="100">
        <v>53159000</v>
      </c>
      <c r="G37" s="100">
        <v>57590000</v>
      </c>
      <c r="H37" s="100">
        <v>130136341</v>
      </c>
      <c r="I37" s="100">
        <v>71411097</v>
      </c>
      <c r="J37" s="100">
        <v>57590000</v>
      </c>
      <c r="K37" s="100">
        <v>40065463</v>
      </c>
      <c r="L37" s="100">
        <v>105266482</v>
      </c>
      <c r="M37" s="100">
        <v>133912697</v>
      </c>
      <c r="N37" s="100">
        <v>40065463</v>
      </c>
      <c r="O37" s="100">
        <v>59997253</v>
      </c>
      <c r="P37" s="100">
        <v>31404374</v>
      </c>
      <c r="Q37" s="100">
        <v>17420302</v>
      </c>
      <c r="R37" s="100">
        <v>59997253</v>
      </c>
      <c r="S37" s="100">
        <v>170409790</v>
      </c>
      <c r="T37" s="100">
        <v>130163749</v>
      </c>
      <c r="U37" s="100">
        <v>88736294</v>
      </c>
      <c r="V37" s="100">
        <v>170409790</v>
      </c>
      <c r="W37" s="100">
        <v>57590000</v>
      </c>
      <c r="X37" s="100">
        <v>53159000</v>
      </c>
      <c r="Y37" s="100">
        <v>4431000</v>
      </c>
      <c r="Z37" s="137">
        <v>8.34</v>
      </c>
      <c r="AA37" s="102">
        <v>53159000</v>
      </c>
    </row>
    <row r="38" spans="1:27" ht="13.5">
      <c r="A38" s="269" t="s">
        <v>200</v>
      </c>
      <c r="B38" s="256"/>
      <c r="C38" s="257">
        <v>37881125</v>
      </c>
      <c r="D38" s="257"/>
      <c r="E38" s="258">
        <v>95758580</v>
      </c>
      <c r="F38" s="259">
        <v>95758580</v>
      </c>
      <c r="G38" s="259">
        <v>130136341</v>
      </c>
      <c r="H38" s="259">
        <v>71411097</v>
      </c>
      <c r="I38" s="259">
        <v>40065463</v>
      </c>
      <c r="J38" s="259">
        <v>40065463</v>
      </c>
      <c r="K38" s="259">
        <v>105266482</v>
      </c>
      <c r="L38" s="259">
        <v>133912697</v>
      </c>
      <c r="M38" s="259">
        <v>59997253</v>
      </c>
      <c r="N38" s="259">
        <v>59997253</v>
      </c>
      <c r="O38" s="259">
        <v>31404374</v>
      </c>
      <c r="P38" s="259">
        <v>17420302</v>
      </c>
      <c r="Q38" s="259">
        <v>170409790</v>
      </c>
      <c r="R38" s="259">
        <v>31404374</v>
      </c>
      <c r="S38" s="259">
        <v>130163749</v>
      </c>
      <c r="T38" s="259">
        <v>88736294</v>
      </c>
      <c r="U38" s="259">
        <v>58449939</v>
      </c>
      <c r="V38" s="259">
        <v>58449939</v>
      </c>
      <c r="W38" s="259">
        <v>58449939</v>
      </c>
      <c r="X38" s="259">
        <v>95758580</v>
      </c>
      <c r="Y38" s="259">
        <v>-37308641</v>
      </c>
      <c r="Z38" s="260">
        <v>-38.96</v>
      </c>
      <c r="AA38" s="261">
        <v>95758580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231039232</v>
      </c>
      <c r="D5" s="200">
        <f t="shared" si="0"/>
        <v>0</v>
      </c>
      <c r="E5" s="106">
        <f t="shared" si="0"/>
        <v>221956000</v>
      </c>
      <c r="F5" s="106">
        <f t="shared" si="0"/>
        <v>221956000</v>
      </c>
      <c r="G5" s="106">
        <f t="shared" si="0"/>
        <v>6030682</v>
      </c>
      <c r="H5" s="106">
        <f t="shared" si="0"/>
        <v>16077566</v>
      </c>
      <c r="I5" s="106">
        <f t="shared" si="0"/>
        <v>9488739</v>
      </c>
      <c r="J5" s="106">
        <f t="shared" si="0"/>
        <v>31596987</v>
      </c>
      <c r="K5" s="106">
        <f t="shared" si="0"/>
        <v>4559861</v>
      </c>
      <c r="L5" s="106">
        <f t="shared" si="0"/>
        <v>6194893</v>
      </c>
      <c r="M5" s="106">
        <f t="shared" si="0"/>
        <v>30389753</v>
      </c>
      <c r="N5" s="106">
        <f t="shared" si="0"/>
        <v>41144507</v>
      </c>
      <c r="O5" s="106">
        <f t="shared" si="0"/>
        <v>4629463</v>
      </c>
      <c r="P5" s="106">
        <f t="shared" si="0"/>
        <v>21406683</v>
      </c>
      <c r="Q5" s="106">
        <f t="shared" si="0"/>
        <v>18598895</v>
      </c>
      <c r="R5" s="106">
        <f t="shared" si="0"/>
        <v>44635041</v>
      </c>
      <c r="S5" s="106">
        <f t="shared" si="0"/>
        <v>22152063</v>
      </c>
      <c r="T5" s="106">
        <f t="shared" si="0"/>
        <v>36844687</v>
      </c>
      <c r="U5" s="106">
        <f t="shared" si="0"/>
        <v>35940348</v>
      </c>
      <c r="V5" s="106">
        <f t="shared" si="0"/>
        <v>94937098</v>
      </c>
      <c r="W5" s="106">
        <f t="shared" si="0"/>
        <v>212313633</v>
      </c>
      <c r="X5" s="106">
        <f t="shared" si="0"/>
        <v>221956000</v>
      </c>
      <c r="Y5" s="106">
        <f t="shared" si="0"/>
        <v>-9642367</v>
      </c>
      <c r="Z5" s="201">
        <f>+IF(X5&lt;&gt;0,+(Y5/X5)*100,0)</f>
        <v>-4.3442695849627855</v>
      </c>
      <c r="AA5" s="199">
        <f>SUM(AA11:AA18)</f>
        <v>221956000</v>
      </c>
    </row>
    <row r="6" spans="1:27" ht="13.5">
      <c r="A6" s="291" t="s">
        <v>204</v>
      </c>
      <c r="B6" s="142"/>
      <c r="C6" s="62">
        <v>60209475</v>
      </c>
      <c r="D6" s="156"/>
      <c r="E6" s="60">
        <v>57050000</v>
      </c>
      <c r="F6" s="60">
        <v>57050000</v>
      </c>
      <c r="G6" s="60">
        <v>875605</v>
      </c>
      <c r="H6" s="60">
        <v>3535178</v>
      </c>
      <c r="I6" s="60">
        <v>1320846</v>
      </c>
      <c r="J6" s="60">
        <v>5731629</v>
      </c>
      <c r="K6" s="60">
        <v>2072157</v>
      </c>
      <c r="L6" s="60">
        <v>1177044</v>
      </c>
      <c r="M6" s="60">
        <v>10807825</v>
      </c>
      <c r="N6" s="60">
        <v>14057026</v>
      </c>
      <c r="O6" s="60">
        <v>3135206</v>
      </c>
      <c r="P6" s="60">
        <v>4873740</v>
      </c>
      <c r="Q6" s="60">
        <v>7134887</v>
      </c>
      <c r="R6" s="60">
        <v>15143833</v>
      </c>
      <c r="S6" s="60">
        <v>8484123</v>
      </c>
      <c r="T6" s="60">
        <v>10241687</v>
      </c>
      <c r="U6" s="60">
        <v>16243145</v>
      </c>
      <c r="V6" s="60">
        <v>34968955</v>
      </c>
      <c r="W6" s="60">
        <v>69901443</v>
      </c>
      <c r="X6" s="60">
        <v>57050000</v>
      </c>
      <c r="Y6" s="60">
        <v>12851443</v>
      </c>
      <c r="Z6" s="140">
        <v>22.53</v>
      </c>
      <c r="AA6" s="155">
        <v>57050000</v>
      </c>
    </row>
    <row r="7" spans="1:27" ht="13.5">
      <c r="A7" s="291" t="s">
        <v>205</v>
      </c>
      <c r="B7" s="142"/>
      <c r="C7" s="62">
        <v>10506964</v>
      </c>
      <c r="D7" s="156"/>
      <c r="E7" s="60">
        <v>3000000</v>
      </c>
      <c r="F7" s="60">
        <v>3000000</v>
      </c>
      <c r="G7" s="60">
        <v>1056893</v>
      </c>
      <c r="H7" s="60"/>
      <c r="I7" s="60"/>
      <c r="J7" s="60">
        <v>1056893</v>
      </c>
      <c r="K7" s="60"/>
      <c r="L7" s="60"/>
      <c r="M7" s="60">
        <v>436973</v>
      </c>
      <c r="N7" s="60">
        <v>436973</v>
      </c>
      <c r="O7" s="60"/>
      <c r="P7" s="60">
        <v>232029</v>
      </c>
      <c r="Q7" s="60">
        <v>2097308</v>
      </c>
      <c r="R7" s="60">
        <v>2329337</v>
      </c>
      <c r="S7" s="60">
        <v>3577652</v>
      </c>
      <c r="T7" s="60">
        <v>460114</v>
      </c>
      <c r="U7" s="60">
        <v>1287633</v>
      </c>
      <c r="V7" s="60">
        <v>5325399</v>
      </c>
      <c r="W7" s="60">
        <v>9148602</v>
      </c>
      <c r="X7" s="60">
        <v>3000000</v>
      </c>
      <c r="Y7" s="60">
        <v>6148602</v>
      </c>
      <c r="Z7" s="140">
        <v>204.95</v>
      </c>
      <c r="AA7" s="155">
        <v>3000000</v>
      </c>
    </row>
    <row r="8" spans="1:27" ht="13.5">
      <c r="A8" s="291" t="s">
        <v>206</v>
      </c>
      <c r="B8" s="142"/>
      <c r="C8" s="62">
        <v>130834082</v>
      </c>
      <c r="D8" s="156"/>
      <c r="E8" s="60">
        <v>58606000</v>
      </c>
      <c r="F8" s="60">
        <v>58606000</v>
      </c>
      <c r="G8" s="60">
        <v>2335320</v>
      </c>
      <c r="H8" s="60">
        <v>9469277</v>
      </c>
      <c r="I8" s="60">
        <v>6704514</v>
      </c>
      <c r="J8" s="60">
        <v>18509111</v>
      </c>
      <c r="K8" s="60">
        <v>342165</v>
      </c>
      <c r="L8" s="60">
        <v>3987059</v>
      </c>
      <c r="M8" s="60">
        <v>14186340</v>
      </c>
      <c r="N8" s="60">
        <v>18515564</v>
      </c>
      <c r="O8" s="60">
        <v>501360</v>
      </c>
      <c r="P8" s="60">
        <v>10307815</v>
      </c>
      <c r="Q8" s="60">
        <v>3629694</v>
      </c>
      <c r="R8" s="60">
        <v>14438869</v>
      </c>
      <c r="S8" s="60">
        <v>5410065</v>
      </c>
      <c r="T8" s="60">
        <v>11946653</v>
      </c>
      <c r="U8" s="60">
        <v>10774970</v>
      </c>
      <c r="V8" s="60">
        <v>28131688</v>
      </c>
      <c r="W8" s="60">
        <v>79595232</v>
      </c>
      <c r="X8" s="60">
        <v>58606000</v>
      </c>
      <c r="Y8" s="60">
        <v>20989232</v>
      </c>
      <c r="Z8" s="140">
        <v>35.81</v>
      </c>
      <c r="AA8" s="155">
        <v>58606000</v>
      </c>
    </row>
    <row r="9" spans="1:27" ht="13.5">
      <c r="A9" s="291" t="s">
        <v>207</v>
      </c>
      <c r="B9" s="142"/>
      <c r="C9" s="62">
        <v>18009566</v>
      </c>
      <c r="D9" s="156"/>
      <c r="E9" s="60">
        <v>30500000</v>
      </c>
      <c r="F9" s="60">
        <v>30500000</v>
      </c>
      <c r="G9" s="60">
        <v>1442820</v>
      </c>
      <c r="H9" s="60">
        <v>1111674</v>
      </c>
      <c r="I9" s="60">
        <v>981534</v>
      </c>
      <c r="J9" s="60">
        <v>3536028</v>
      </c>
      <c r="K9" s="60">
        <v>1123969</v>
      </c>
      <c r="L9" s="60">
        <v>166352</v>
      </c>
      <c r="M9" s="60">
        <v>2033959</v>
      </c>
      <c r="N9" s="60">
        <v>3324280</v>
      </c>
      <c r="O9" s="60">
        <v>877467</v>
      </c>
      <c r="P9" s="60">
        <v>2225909</v>
      </c>
      <c r="Q9" s="60">
        <v>994897</v>
      </c>
      <c r="R9" s="60">
        <v>4098273</v>
      </c>
      <c r="S9" s="60">
        <v>1717674</v>
      </c>
      <c r="T9" s="60">
        <v>1684318</v>
      </c>
      <c r="U9" s="60">
        <v>2272131</v>
      </c>
      <c r="V9" s="60">
        <v>5674123</v>
      </c>
      <c r="W9" s="60">
        <v>16632704</v>
      </c>
      <c r="X9" s="60">
        <v>30500000</v>
      </c>
      <c r="Y9" s="60">
        <v>-13867296</v>
      </c>
      <c r="Z9" s="140">
        <v>-45.47</v>
      </c>
      <c r="AA9" s="155">
        <v>30500000</v>
      </c>
    </row>
    <row r="10" spans="1:27" ht="13.5">
      <c r="A10" s="291" t="s">
        <v>208</v>
      </c>
      <c r="B10" s="142"/>
      <c r="C10" s="62">
        <v>1031174</v>
      </c>
      <c r="D10" s="156"/>
      <c r="E10" s="60">
        <v>10500000</v>
      </c>
      <c r="F10" s="60">
        <v>10500000</v>
      </c>
      <c r="G10" s="60"/>
      <c r="H10" s="60">
        <v>220663</v>
      </c>
      <c r="I10" s="60"/>
      <c r="J10" s="60">
        <v>220663</v>
      </c>
      <c r="K10" s="60"/>
      <c r="L10" s="60">
        <v>91439</v>
      </c>
      <c r="M10" s="60"/>
      <c r="N10" s="60">
        <v>91439</v>
      </c>
      <c r="O10" s="60"/>
      <c r="P10" s="60"/>
      <c r="Q10" s="60"/>
      <c r="R10" s="60"/>
      <c r="S10" s="60">
        <v>1078882</v>
      </c>
      <c r="T10" s="60"/>
      <c r="U10" s="60">
        <v>602376</v>
      </c>
      <c r="V10" s="60">
        <v>1681258</v>
      </c>
      <c r="W10" s="60">
        <v>1993360</v>
      </c>
      <c r="X10" s="60">
        <v>10500000</v>
      </c>
      <c r="Y10" s="60">
        <v>-8506640</v>
      </c>
      <c r="Z10" s="140">
        <v>-81.02</v>
      </c>
      <c r="AA10" s="155">
        <v>10500000</v>
      </c>
    </row>
    <row r="11" spans="1:27" ht="13.5">
      <c r="A11" s="292" t="s">
        <v>209</v>
      </c>
      <c r="B11" s="142"/>
      <c r="C11" s="293">
        <f aca="true" t="shared" si="1" ref="C11:Y11">SUM(C6:C10)</f>
        <v>220591261</v>
      </c>
      <c r="D11" s="294">
        <f t="shared" si="1"/>
        <v>0</v>
      </c>
      <c r="E11" s="295">
        <f t="shared" si="1"/>
        <v>159656000</v>
      </c>
      <c r="F11" s="295">
        <f t="shared" si="1"/>
        <v>159656000</v>
      </c>
      <c r="G11" s="295">
        <f t="shared" si="1"/>
        <v>5710638</v>
      </c>
      <c r="H11" s="295">
        <f t="shared" si="1"/>
        <v>14336792</v>
      </c>
      <c r="I11" s="295">
        <f t="shared" si="1"/>
        <v>9006894</v>
      </c>
      <c r="J11" s="295">
        <f t="shared" si="1"/>
        <v>29054324</v>
      </c>
      <c r="K11" s="295">
        <f t="shared" si="1"/>
        <v>3538291</v>
      </c>
      <c r="L11" s="295">
        <f t="shared" si="1"/>
        <v>5421894</v>
      </c>
      <c r="M11" s="295">
        <f t="shared" si="1"/>
        <v>27465097</v>
      </c>
      <c r="N11" s="295">
        <f t="shared" si="1"/>
        <v>36425282</v>
      </c>
      <c r="O11" s="295">
        <f t="shared" si="1"/>
        <v>4514033</v>
      </c>
      <c r="P11" s="295">
        <f t="shared" si="1"/>
        <v>17639493</v>
      </c>
      <c r="Q11" s="295">
        <f t="shared" si="1"/>
        <v>13856786</v>
      </c>
      <c r="R11" s="295">
        <f t="shared" si="1"/>
        <v>36010312</v>
      </c>
      <c r="S11" s="295">
        <f t="shared" si="1"/>
        <v>20268396</v>
      </c>
      <c r="T11" s="295">
        <f t="shared" si="1"/>
        <v>24332772</v>
      </c>
      <c r="U11" s="295">
        <f t="shared" si="1"/>
        <v>31180255</v>
      </c>
      <c r="V11" s="295">
        <f t="shared" si="1"/>
        <v>75781423</v>
      </c>
      <c r="W11" s="295">
        <f t="shared" si="1"/>
        <v>177271341</v>
      </c>
      <c r="X11" s="295">
        <f t="shared" si="1"/>
        <v>159656000</v>
      </c>
      <c r="Y11" s="295">
        <f t="shared" si="1"/>
        <v>17615341</v>
      </c>
      <c r="Z11" s="296">
        <f>+IF(X11&lt;&gt;0,+(Y11/X11)*100,0)</f>
        <v>11.033309740943027</v>
      </c>
      <c r="AA11" s="297">
        <f>SUM(AA6:AA10)</f>
        <v>159656000</v>
      </c>
    </row>
    <row r="12" spans="1:27" ht="13.5">
      <c r="A12" s="298" t="s">
        <v>210</v>
      </c>
      <c r="B12" s="136"/>
      <c r="C12" s="62">
        <v>9252143</v>
      </c>
      <c r="D12" s="156"/>
      <c r="E12" s="60">
        <v>40950000</v>
      </c>
      <c r="F12" s="60">
        <v>40950000</v>
      </c>
      <c r="G12" s="60">
        <v>320044</v>
      </c>
      <c r="H12" s="60">
        <v>1740774</v>
      </c>
      <c r="I12" s="60">
        <v>389505</v>
      </c>
      <c r="J12" s="60">
        <v>2450323</v>
      </c>
      <c r="K12" s="60">
        <v>935154</v>
      </c>
      <c r="L12" s="60">
        <v>185894</v>
      </c>
      <c r="M12" s="60">
        <v>2890916</v>
      </c>
      <c r="N12" s="60">
        <v>4011964</v>
      </c>
      <c r="O12" s="60">
        <v>43905</v>
      </c>
      <c r="P12" s="60">
        <v>2353718</v>
      </c>
      <c r="Q12" s="60">
        <v>4323062</v>
      </c>
      <c r="R12" s="60">
        <v>6720685</v>
      </c>
      <c r="S12" s="60">
        <v>1647928</v>
      </c>
      <c r="T12" s="60">
        <v>10675214</v>
      </c>
      <c r="U12" s="60">
        <v>4592396</v>
      </c>
      <c r="V12" s="60">
        <v>16915538</v>
      </c>
      <c r="W12" s="60">
        <v>30098510</v>
      </c>
      <c r="X12" s="60">
        <v>40950000</v>
      </c>
      <c r="Y12" s="60">
        <v>-10851490</v>
      </c>
      <c r="Z12" s="140">
        <v>-26.5</v>
      </c>
      <c r="AA12" s="155">
        <v>40950000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1195828</v>
      </c>
      <c r="D15" s="156"/>
      <c r="E15" s="60">
        <v>21350000</v>
      </c>
      <c r="F15" s="60">
        <v>21350000</v>
      </c>
      <c r="G15" s="60"/>
      <c r="H15" s="60"/>
      <c r="I15" s="60">
        <v>92340</v>
      </c>
      <c r="J15" s="60">
        <v>92340</v>
      </c>
      <c r="K15" s="60">
        <v>86416</v>
      </c>
      <c r="L15" s="60">
        <v>587105</v>
      </c>
      <c r="M15" s="60">
        <v>33740</v>
      </c>
      <c r="N15" s="60">
        <v>707261</v>
      </c>
      <c r="O15" s="60">
        <v>71525</v>
      </c>
      <c r="P15" s="60">
        <v>1413472</v>
      </c>
      <c r="Q15" s="60">
        <v>419047</v>
      </c>
      <c r="R15" s="60">
        <v>1904044</v>
      </c>
      <c r="S15" s="60">
        <v>235739</v>
      </c>
      <c r="T15" s="60">
        <v>1836701</v>
      </c>
      <c r="U15" s="60">
        <v>167697</v>
      </c>
      <c r="V15" s="60">
        <v>2240137</v>
      </c>
      <c r="W15" s="60">
        <v>4943782</v>
      </c>
      <c r="X15" s="60">
        <v>21350000</v>
      </c>
      <c r="Y15" s="60">
        <v>-16406218</v>
      </c>
      <c r="Z15" s="140">
        <v>-76.84</v>
      </c>
      <c r="AA15" s="155">
        <v>21350000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60209475</v>
      </c>
      <c r="D36" s="156">
        <f t="shared" si="4"/>
        <v>0</v>
      </c>
      <c r="E36" s="60">
        <f t="shared" si="4"/>
        <v>57050000</v>
      </c>
      <c r="F36" s="60">
        <f t="shared" si="4"/>
        <v>57050000</v>
      </c>
      <c r="G36" s="60">
        <f t="shared" si="4"/>
        <v>875605</v>
      </c>
      <c r="H36" s="60">
        <f t="shared" si="4"/>
        <v>3535178</v>
      </c>
      <c r="I36" s="60">
        <f t="shared" si="4"/>
        <v>1320846</v>
      </c>
      <c r="J36" s="60">
        <f t="shared" si="4"/>
        <v>5731629</v>
      </c>
      <c r="K36" s="60">
        <f t="shared" si="4"/>
        <v>2072157</v>
      </c>
      <c r="L36" s="60">
        <f t="shared" si="4"/>
        <v>1177044</v>
      </c>
      <c r="M36" s="60">
        <f t="shared" si="4"/>
        <v>10807825</v>
      </c>
      <c r="N36" s="60">
        <f t="shared" si="4"/>
        <v>14057026</v>
      </c>
      <c r="O36" s="60">
        <f t="shared" si="4"/>
        <v>3135206</v>
      </c>
      <c r="P36" s="60">
        <f t="shared" si="4"/>
        <v>4873740</v>
      </c>
      <c r="Q36" s="60">
        <f t="shared" si="4"/>
        <v>7134887</v>
      </c>
      <c r="R36" s="60">
        <f t="shared" si="4"/>
        <v>15143833</v>
      </c>
      <c r="S36" s="60">
        <f t="shared" si="4"/>
        <v>8484123</v>
      </c>
      <c r="T36" s="60">
        <f t="shared" si="4"/>
        <v>10241687</v>
      </c>
      <c r="U36" s="60">
        <f t="shared" si="4"/>
        <v>16243145</v>
      </c>
      <c r="V36" s="60">
        <f t="shared" si="4"/>
        <v>34968955</v>
      </c>
      <c r="W36" s="60">
        <f t="shared" si="4"/>
        <v>69901443</v>
      </c>
      <c r="X36" s="60">
        <f t="shared" si="4"/>
        <v>57050000</v>
      </c>
      <c r="Y36" s="60">
        <f t="shared" si="4"/>
        <v>12851443</v>
      </c>
      <c r="Z36" s="140">
        <f aca="true" t="shared" si="5" ref="Z36:Z49">+IF(X36&lt;&gt;0,+(Y36/X36)*100,0)</f>
        <v>22.526631025416304</v>
      </c>
      <c r="AA36" s="155">
        <f>AA6+AA21</f>
        <v>57050000</v>
      </c>
    </row>
    <row r="37" spans="1:27" ht="13.5">
      <c r="A37" s="291" t="s">
        <v>205</v>
      </c>
      <c r="B37" s="142"/>
      <c r="C37" s="62">
        <f t="shared" si="4"/>
        <v>10506964</v>
      </c>
      <c r="D37" s="156">
        <f t="shared" si="4"/>
        <v>0</v>
      </c>
      <c r="E37" s="60">
        <f t="shared" si="4"/>
        <v>3000000</v>
      </c>
      <c r="F37" s="60">
        <f t="shared" si="4"/>
        <v>3000000</v>
      </c>
      <c r="G37" s="60">
        <f t="shared" si="4"/>
        <v>1056893</v>
      </c>
      <c r="H37" s="60">
        <f t="shared" si="4"/>
        <v>0</v>
      </c>
      <c r="I37" s="60">
        <f t="shared" si="4"/>
        <v>0</v>
      </c>
      <c r="J37" s="60">
        <f t="shared" si="4"/>
        <v>1056893</v>
      </c>
      <c r="K37" s="60">
        <f t="shared" si="4"/>
        <v>0</v>
      </c>
      <c r="L37" s="60">
        <f t="shared" si="4"/>
        <v>0</v>
      </c>
      <c r="M37" s="60">
        <f t="shared" si="4"/>
        <v>436973</v>
      </c>
      <c r="N37" s="60">
        <f t="shared" si="4"/>
        <v>436973</v>
      </c>
      <c r="O37" s="60">
        <f t="shared" si="4"/>
        <v>0</v>
      </c>
      <c r="P37" s="60">
        <f t="shared" si="4"/>
        <v>232029</v>
      </c>
      <c r="Q37" s="60">
        <f t="shared" si="4"/>
        <v>2097308</v>
      </c>
      <c r="R37" s="60">
        <f t="shared" si="4"/>
        <v>2329337</v>
      </c>
      <c r="S37" s="60">
        <f t="shared" si="4"/>
        <v>3577652</v>
      </c>
      <c r="T37" s="60">
        <f t="shared" si="4"/>
        <v>460114</v>
      </c>
      <c r="U37" s="60">
        <f t="shared" si="4"/>
        <v>1287633</v>
      </c>
      <c r="V37" s="60">
        <f t="shared" si="4"/>
        <v>5325399</v>
      </c>
      <c r="W37" s="60">
        <f t="shared" si="4"/>
        <v>9148602</v>
      </c>
      <c r="X37" s="60">
        <f t="shared" si="4"/>
        <v>3000000</v>
      </c>
      <c r="Y37" s="60">
        <f t="shared" si="4"/>
        <v>6148602</v>
      </c>
      <c r="Z37" s="140">
        <f t="shared" si="5"/>
        <v>204.9534</v>
      </c>
      <c r="AA37" s="155">
        <f>AA7+AA22</f>
        <v>3000000</v>
      </c>
    </row>
    <row r="38" spans="1:27" ht="13.5">
      <c r="A38" s="291" t="s">
        <v>206</v>
      </c>
      <c r="B38" s="142"/>
      <c r="C38" s="62">
        <f t="shared" si="4"/>
        <v>130834082</v>
      </c>
      <c r="D38" s="156">
        <f t="shared" si="4"/>
        <v>0</v>
      </c>
      <c r="E38" s="60">
        <f t="shared" si="4"/>
        <v>58606000</v>
      </c>
      <c r="F38" s="60">
        <f t="shared" si="4"/>
        <v>58606000</v>
      </c>
      <c r="G38" s="60">
        <f t="shared" si="4"/>
        <v>2335320</v>
      </c>
      <c r="H38" s="60">
        <f t="shared" si="4"/>
        <v>9469277</v>
      </c>
      <c r="I38" s="60">
        <f t="shared" si="4"/>
        <v>6704514</v>
      </c>
      <c r="J38" s="60">
        <f t="shared" si="4"/>
        <v>18509111</v>
      </c>
      <c r="K38" s="60">
        <f t="shared" si="4"/>
        <v>342165</v>
      </c>
      <c r="L38" s="60">
        <f t="shared" si="4"/>
        <v>3987059</v>
      </c>
      <c r="M38" s="60">
        <f t="shared" si="4"/>
        <v>14186340</v>
      </c>
      <c r="N38" s="60">
        <f t="shared" si="4"/>
        <v>18515564</v>
      </c>
      <c r="O38" s="60">
        <f t="shared" si="4"/>
        <v>501360</v>
      </c>
      <c r="P38" s="60">
        <f t="shared" si="4"/>
        <v>10307815</v>
      </c>
      <c r="Q38" s="60">
        <f t="shared" si="4"/>
        <v>3629694</v>
      </c>
      <c r="R38" s="60">
        <f t="shared" si="4"/>
        <v>14438869</v>
      </c>
      <c r="S38" s="60">
        <f t="shared" si="4"/>
        <v>5410065</v>
      </c>
      <c r="T38" s="60">
        <f t="shared" si="4"/>
        <v>11946653</v>
      </c>
      <c r="U38" s="60">
        <f t="shared" si="4"/>
        <v>10774970</v>
      </c>
      <c r="V38" s="60">
        <f t="shared" si="4"/>
        <v>28131688</v>
      </c>
      <c r="W38" s="60">
        <f t="shared" si="4"/>
        <v>79595232</v>
      </c>
      <c r="X38" s="60">
        <f t="shared" si="4"/>
        <v>58606000</v>
      </c>
      <c r="Y38" s="60">
        <f t="shared" si="4"/>
        <v>20989232</v>
      </c>
      <c r="Z38" s="140">
        <f t="shared" si="5"/>
        <v>35.814135071494384</v>
      </c>
      <c r="AA38" s="155">
        <f>AA8+AA23</f>
        <v>58606000</v>
      </c>
    </row>
    <row r="39" spans="1:27" ht="13.5">
      <c r="A39" s="291" t="s">
        <v>207</v>
      </c>
      <c r="B39" s="142"/>
      <c r="C39" s="62">
        <f t="shared" si="4"/>
        <v>18009566</v>
      </c>
      <c r="D39" s="156">
        <f t="shared" si="4"/>
        <v>0</v>
      </c>
      <c r="E39" s="60">
        <f t="shared" si="4"/>
        <v>30500000</v>
      </c>
      <c r="F39" s="60">
        <f t="shared" si="4"/>
        <v>30500000</v>
      </c>
      <c r="G39" s="60">
        <f t="shared" si="4"/>
        <v>1442820</v>
      </c>
      <c r="H39" s="60">
        <f t="shared" si="4"/>
        <v>1111674</v>
      </c>
      <c r="I39" s="60">
        <f t="shared" si="4"/>
        <v>981534</v>
      </c>
      <c r="J39" s="60">
        <f t="shared" si="4"/>
        <v>3536028</v>
      </c>
      <c r="K39" s="60">
        <f t="shared" si="4"/>
        <v>1123969</v>
      </c>
      <c r="L39" s="60">
        <f t="shared" si="4"/>
        <v>166352</v>
      </c>
      <c r="M39" s="60">
        <f t="shared" si="4"/>
        <v>2033959</v>
      </c>
      <c r="N39" s="60">
        <f t="shared" si="4"/>
        <v>3324280</v>
      </c>
      <c r="O39" s="60">
        <f t="shared" si="4"/>
        <v>877467</v>
      </c>
      <c r="P39" s="60">
        <f t="shared" si="4"/>
        <v>2225909</v>
      </c>
      <c r="Q39" s="60">
        <f t="shared" si="4"/>
        <v>994897</v>
      </c>
      <c r="R39" s="60">
        <f t="shared" si="4"/>
        <v>4098273</v>
      </c>
      <c r="S39" s="60">
        <f t="shared" si="4"/>
        <v>1717674</v>
      </c>
      <c r="T39" s="60">
        <f t="shared" si="4"/>
        <v>1684318</v>
      </c>
      <c r="U39" s="60">
        <f t="shared" si="4"/>
        <v>2272131</v>
      </c>
      <c r="V39" s="60">
        <f t="shared" si="4"/>
        <v>5674123</v>
      </c>
      <c r="W39" s="60">
        <f t="shared" si="4"/>
        <v>16632704</v>
      </c>
      <c r="X39" s="60">
        <f t="shared" si="4"/>
        <v>30500000</v>
      </c>
      <c r="Y39" s="60">
        <f t="shared" si="4"/>
        <v>-13867296</v>
      </c>
      <c r="Z39" s="140">
        <f t="shared" si="5"/>
        <v>-45.46654426229508</v>
      </c>
      <c r="AA39" s="155">
        <f>AA9+AA24</f>
        <v>30500000</v>
      </c>
    </row>
    <row r="40" spans="1:27" ht="13.5">
      <c r="A40" s="291" t="s">
        <v>208</v>
      </c>
      <c r="B40" s="142"/>
      <c r="C40" s="62">
        <f t="shared" si="4"/>
        <v>1031174</v>
      </c>
      <c r="D40" s="156">
        <f t="shared" si="4"/>
        <v>0</v>
      </c>
      <c r="E40" s="60">
        <f t="shared" si="4"/>
        <v>10500000</v>
      </c>
      <c r="F40" s="60">
        <f t="shared" si="4"/>
        <v>10500000</v>
      </c>
      <c r="G40" s="60">
        <f t="shared" si="4"/>
        <v>0</v>
      </c>
      <c r="H40" s="60">
        <f t="shared" si="4"/>
        <v>220663</v>
      </c>
      <c r="I40" s="60">
        <f t="shared" si="4"/>
        <v>0</v>
      </c>
      <c r="J40" s="60">
        <f t="shared" si="4"/>
        <v>220663</v>
      </c>
      <c r="K40" s="60">
        <f t="shared" si="4"/>
        <v>0</v>
      </c>
      <c r="L40" s="60">
        <f t="shared" si="4"/>
        <v>91439</v>
      </c>
      <c r="M40" s="60">
        <f t="shared" si="4"/>
        <v>0</v>
      </c>
      <c r="N40" s="60">
        <f t="shared" si="4"/>
        <v>91439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1078882</v>
      </c>
      <c r="T40" s="60">
        <f t="shared" si="4"/>
        <v>0</v>
      </c>
      <c r="U40" s="60">
        <f t="shared" si="4"/>
        <v>602376</v>
      </c>
      <c r="V40" s="60">
        <f t="shared" si="4"/>
        <v>1681258</v>
      </c>
      <c r="W40" s="60">
        <f t="shared" si="4"/>
        <v>1993360</v>
      </c>
      <c r="X40" s="60">
        <f t="shared" si="4"/>
        <v>10500000</v>
      </c>
      <c r="Y40" s="60">
        <f t="shared" si="4"/>
        <v>-8506640</v>
      </c>
      <c r="Z40" s="140">
        <f t="shared" si="5"/>
        <v>-81.01561904761905</v>
      </c>
      <c r="AA40" s="155">
        <f>AA10+AA25</f>
        <v>10500000</v>
      </c>
    </row>
    <row r="41" spans="1:27" ht="13.5">
      <c r="A41" s="292" t="s">
        <v>209</v>
      </c>
      <c r="B41" s="142"/>
      <c r="C41" s="293">
        <f aca="true" t="shared" si="6" ref="C41:Y41">SUM(C36:C40)</f>
        <v>220591261</v>
      </c>
      <c r="D41" s="294">
        <f t="shared" si="6"/>
        <v>0</v>
      </c>
      <c r="E41" s="295">
        <f t="shared" si="6"/>
        <v>159656000</v>
      </c>
      <c r="F41" s="295">
        <f t="shared" si="6"/>
        <v>159656000</v>
      </c>
      <c r="G41" s="295">
        <f t="shared" si="6"/>
        <v>5710638</v>
      </c>
      <c r="H41" s="295">
        <f t="shared" si="6"/>
        <v>14336792</v>
      </c>
      <c r="I41" s="295">
        <f t="shared" si="6"/>
        <v>9006894</v>
      </c>
      <c r="J41" s="295">
        <f t="shared" si="6"/>
        <v>29054324</v>
      </c>
      <c r="K41" s="295">
        <f t="shared" si="6"/>
        <v>3538291</v>
      </c>
      <c r="L41" s="295">
        <f t="shared" si="6"/>
        <v>5421894</v>
      </c>
      <c r="M41" s="295">
        <f t="shared" si="6"/>
        <v>27465097</v>
      </c>
      <c r="N41" s="295">
        <f t="shared" si="6"/>
        <v>36425282</v>
      </c>
      <c r="O41" s="295">
        <f t="shared" si="6"/>
        <v>4514033</v>
      </c>
      <c r="P41" s="295">
        <f t="shared" si="6"/>
        <v>17639493</v>
      </c>
      <c r="Q41" s="295">
        <f t="shared" si="6"/>
        <v>13856786</v>
      </c>
      <c r="R41" s="295">
        <f t="shared" si="6"/>
        <v>36010312</v>
      </c>
      <c r="S41" s="295">
        <f t="shared" si="6"/>
        <v>20268396</v>
      </c>
      <c r="T41" s="295">
        <f t="shared" si="6"/>
        <v>24332772</v>
      </c>
      <c r="U41" s="295">
        <f t="shared" si="6"/>
        <v>31180255</v>
      </c>
      <c r="V41" s="295">
        <f t="shared" si="6"/>
        <v>75781423</v>
      </c>
      <c r="W41" s="295">
        <f t="shared" si="6"/>
        <v>177271341</v>
      </c>
      <c r="X41" s="295">
        <f t="shared" si="6"/>
        <v>159656000</v>
      </c>
      <c r="Y41" s="295">
        <f t="shared" si="6"/>
        <v>17615341</v>
      </c>
      <c r="Z41" s="296">
        <f t="shared" si="5"/>
        <v>11.033309740943027</v>
      </c>
      <c r="AA41" s="297">
        <f>SUM(AA36:AA40)</f>
        <v>159656000</v>
      </c>
    </row>
    <row r="42" spans="1:27" ht="13.5">
      <c r="A42" s="298" t="s">
        <v>210</v>
      </c>
      <c r="B42" s="136"/>
      <c r="C42" s="95">
        <f aca="true" t="shared" si="7" ref="C42:Y48">C12+C27</f>
        <v>9252143</v>
      </c>
      <c r="D42" s="129">
        <f t="shared" si="7"/>
        <v>0</v>
      </c>
      <c r="E42" s="54">
        <f t="shared" si="7"/>
        <v>40950000</v>
      </c>
      <c r="F42" s="54">
        <f t="shared" si="7"/>
        <v>40950000</v>
      </c>
      <c r="G42" s="54">
        <f t="shared" si="7"/>
        <v>320044</v>
      </c>
      <c r="H42" s="54">
        <f t="shared" si="7"/>
        <v>1740774</v>
      </c>
      <c r="I42" s="54">
        <f t="shared" si="7"/>
        <v>389505</v>
      </c>
      <c r="J42" s="54">
        <f t="shared" si="7"/>
        <v>2450323</v>
      </c>
      <c r="K42" s="54">
        <f t="shared" si="7"/>
        <v>935154</v>
      </c>
      <c r="L42" s="54">
        <f t="shared" si="7"/>
        <v>185894</v>
      </c>
      <c r="M42" s="54">
        <f t="shared" si="7"/>
        <v>2890916</v>
      </c>
      <c r="N42" s="54">
        <f t="shared" si="7"/>
        <v>4011964</v>
      </c>
      <c r="O42" s="54">
        <f t="shared" si="7"/>
        <v>43905</v>
      </c>
      <c r="P42" s="54">
        <f t="shared" si="7"/>
        <v>2353718</v>
      </c>
      <c r="Q42" s="54">
        <f t="shared" si="7"/>
        <v>4323062</v>
      </c>
      <c r="R42" s="54">
        <f t="shared" si="7"/>
        <v>6720685</v>
      </c>
      <c r="S42" s="54">
        <f t="shared" si="7"/>
        <v>1647928</v>
      </c>
      <c r="T42" s="54">
        <f t="shared" si="7"/>
        <v>10675214</v>
      </c>
      <c r="U42" s="54">
        <f t="shared" si="7"/>
        <v>4592396</v>
      </c>
      <c r="V42" s="54">
        <f t="shared" si="7"/>
        <v>16915538</v>
      </c>
      <c r="W42" s="54">
        <f t="shared" si="7"/>
        <v>30098510</v>
      </c>
      <c r="X42" s="54">
        <f t="shared" si="7"/>
        <v>40950000</v>
      </c>
      <c r="Y42" s="54">
        <f t="shared" si="7"/>
        <v>-10851490</v>
      </c>
      <c r="Z42" s="184">
        <f t="shared" si="5"/>
        <v>-26.499365079365077</v>
      </c>
      <c r="AA42" s="130">
        <f aca="true" t="shared" si="8" ref="AA42:AA48">AA12+AA27</f>
        <v>40950000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1195828</v>
      </c>
      <c r="D45" s="129">
        <f t="shared" si="7"/>
        <v>0</v>
      </c>
      <c r="E45" s="54">
        <f t="shared" si="7"/>
        <v>21350000</v>
      </c>
      <c r="F45" s="54">
        <f t="shared" si="7"/>
        <v>21350000</v>
      </c>
      <c r="G45" s="54">
        <f t="shared" si="7"/>
        <v>0</v>
      </c>
      <c r="H45" s="54">
        <f t="shared" si="7"/>
        <v>0</v>
      </c>
      <c r="I45" s="54">
        <f t="shared" si="7"/>
        <v>92340</v>
      </c>
      <c r="J45" s="54">
        <f t="shared" si="7"/>
        <v>92340</v>
      </c>
      <c r="K45" s="54">
        <f t="shared" si="7"/>
        <v>86416</v>
      </c>
      <c r="L45" s="54">
        <f t="shared" si="7"/>
        <v>587105</v>
      </c>
      <c r="M45" s="54">
        <f t="shared" si="7"/>
        <v>33740</v>
      </c>
      <c r="N45" s="54">
        <f t="shared" si="7"/>
        <v>707261</v>
      </c>
      <c r="O45" s="54">
        <f t="shared" si="7"/>
        <v>71525</v>
      </c>
      <c r="P45" s="54">
        <f t="shared" si="7"/>
        <v>1413472</v>
      </c>
      <c r="Q45" s="54">
        <f t="shared" si="7"/>
        <v>419047</v>
      </c>
      <c r="R45" s="54">
        <f t="shared" si="7"/>
        <v>1904044</v>
      </c>
      <c r="S45" s="54">
        <f t="shared" si="7"/>
        <v>235739</v>
      </c>
      <c r="T45" s="54">
        <f t="shared" si="7"/>
        <v>1836701</v>
      </c>
      <c r="U45" s="54">
        <f t="shared" si="7"/>
        <v>167697</v>
      </c>
      <c r="V45" s="54">
        <f t="shared" si="7"/>
        <v>2240137</v>
      </c>
      <c r="W45" s="54">
        <f t="shared" si="7"/>
        <v>4943782</v>
      </c>
      <c r="X45" s="54">
        <f t="shared" si="7"/>
        <v>21350000</v>
      </c>
      <c r="Y45" s="54">
        <f t="shared" si="7"/>
        <v>-16406218</v>
      </c>
      <c r="Z45" s="184">
        <f t="shared" si="5"/>
        <v>-76.84411241217799</v>
      </c>
      <c r="AA45" s="130">
        <f t="shared" si="8"/>
        <v>21350000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231039232</v>
      </c>
      <c r="D49" s="218">
        <f t="shared" si="9"/>
        <v>0</v>
      </c>
      <c r="E49" s="220">
        <f t="shared" si="9"/>
        <v>221956000</v>
      </c>
      <c r="F49" s="220">
        <f t="shared" si="9"/>
        <v>221956000</v>
      </c>
      <c r="G49" s="220">
        <f t="shared" si="9"/>
        <v>6030682</v>
      </c>
      <c r="H49" s="220">
        <f t="shared" si="9"/>
        <v>16077566</v>
      </c>
      <c r="I49" s="220">
        <f t="shared" si="9"/>
        <v>9488739</v>
      </c>
      <c r="J49" s="220">
        <f t="shared" si="9"/>
        <v>31596987</v>
      </c>
      <c r="K49" s="220">
        <f t="shared" si="9"/>
        <v>4559861</v>
      </c>
      <c r="L49" s="220">
        <f t="shared" si="9"/>
        <v>6194893</v>
      </c>
      <c r="M49" s="220">
        <f t="shared" si="9"/>
        <v>30389753</v>
      </c>
      <c r="N49" s="220">
        <f t="shared" si="9"/>
        <v>41144507</v>
      </c>
      <c r="O49" s="220">
        <f t="shared" si="9"/>
        <v>4629463</v>
      </c>
      <c r="P49" s="220">
        <f t="shared" si="9"/>
        <v>21406683</v>
      </c>
      <c r="Q49" s="220">
        <f t="shared" si="9"/>
        <v>18598895</v>
      </c>
      <c r="R49" s="220">
        <f t="shared" si="9"/>
        <v>44635041</v>
      </c>
      <c r="S49" s="220">
        <f t="shared" si="9"/>
        <v>22152063</v>
      </c>
      <c r="T49" s="220">
        <f t="shared" si="9"/>
        <v>36844687</v>
      </c>
      <c r="U49" s="220">
        <f t="shared" si="9"/>
        <v>35940348</v>
      </c>
      <c r="V49" s="220">
        <f t="shared" si="9"/>
        <v>94937098</v>
      </c>
      <c r="W49" s="220">
        <f t="shared" si="9"/>
        <v>212313633</v>
      </c>
      <c r="X49" s="220">
        <f t="shared" si="9"/>
        <v>221956000</v>
      </c>
      <c r="Y49" s="220">
        <f t="shared" si="9"/>
        <v>-9642367</v>
      </c>
      <c r="Z49" s="221">
        <f t="shared" si="5"/>
        <v>-4.3442695849627855</v>
      </c>
      <c r="AA49" s="222">
        <f>SUM(AA41:AA48)</f>
        <v>221956000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>
        <v>6175528</v>
      </c>
      <c r="H65" s="60">
        <v>5613395</v>
      </c>
      <c r="I65" s="60">
        <v>6700982</v>
      </c>
      <c r="J65" s="60">
        <v>18489905</v>
      </c>
      <c r="K65" s="60">
        <v>7053084</v>
      </c>
      <c r="L65" s="60">
        <v>6524629</v>
      </c>
      <c r="M65" s="60">
        <v>7242372</v>
      </c>
      <c r="N65" s="60">
        <v>20820085</v>
      </c>
      <c r="O65" s="60">
        <v>7090051</v>
      </c>
      <c r="P65" s="60">
        <v>7090051</v>
      </c>
      <c r="Q65" s="60">
        <v>6201900</v>
      </c>
      <c r="R65" s="60">
        <v>20382002</v>
      </c>
      <c r="S65" s="60">
        <v>8121411</v>
      </c>
      <c r="T65" s="60">
        <v>6741647</v>
      </c>
      <c r="U65" s="60">
        <v>7273360</v>
      </c>
      <c r="V65" s="60">
        <v>22136418</v>
      </c>
      <c r="W65" s="60">
        <v>81828410</v>
      </c>
      <c r="X65" s="60"/>
      <c r="Y65" s="60">
        <v>81828410</v>
      </c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>
        <v>803981</v>
      </c>
      <c r="H66" s="275">
        <v>2442372</v>
      </c>
      <c r="I66" s="275">
        <v>1470228</v>
      </c>
      <c r="J66" s="275">
        <v>4716581</v>
      </c>
      <c r="K66" s="275">
        <v>2509772</v>
      </c>
      <c r="L66" s="275">
        <v>4658892</v>
      </c>
      <c r="M66" s="275">
        <v>2595222</v>
      </c>
      <c r="N66" s="275">
        <v>9763886</v>
      </c>
      <c r="O66" s="275">
        <v>2759563</v>
      </c>
      <c r="P66" s="275">
        <v>1947243</v>
      </c>
      <c r="Q66" s="275">
        <v>1635396</v>
      </c>
      <c r="R66" s="275">
        <v>6342202</v>
      </c>
      <c r="S66" s="275">
        <v>2267889</v>
      </c>
      <c r="T66" s="275">
        <v>3436027</v>
      </c>
      <c r="U66" s="275">
        <v>3446312</v>
      </c>
      <c r="V66" s="275">
        <v>9150228</v>
      </c>
      <c r="W66" s="275">
        <v>29972897</v>
      </c>
      <c r="X66" s="275"/>
      <c r="Y66" s="275">
        <v>29972897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>
        <v>1630870</v>
      </c>
      <c r="H67" s="60">
        <v>2432871</v>
      </c>
      <c r="I67" s="60">
        <v>3330215</v>
      </c>
      <c r="J67" s="60">
        <v>7393956</v>
      </c>
      <c r="K67" s="60">
        <v>3571929</v>
      </c>
      <c r="L67" s="60">
        <v>4972638</v>
      </c>
      <c r="M67" s="60">
        <v>3919374</v>
      </c>
      <c r="N67" s="60">
        <v>12463941</v>
      </c>
      <c r="O67" s="60">
        <v>8335728</v>
      </c>
      <c r="P67" s="60">
        <v>4346717</v>
      </c>
      <c r="Q67" s="60">
        <v>8138469</v>
      </c>
      <c r="R67" s="60">
        <v>20820914</v>
      </c>
      <c r="S67" s="60">
        <v>10765627</v>
      </c>
      <c r="T67" s="60">
        <v>6647614</v>
      </c>
      <c r="U67" s="60">
        <v>17863540</v>
      </c>
      <c r="V67" s="60">
        <v>35276781</v>
      </c>
      <c r="W67" s="60">
        <v>75955592</v>
      </c>
      <c r="X67" s="60"/>
      <c r="Y67" s="60">
        <v>75955592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1527344</v>
      </c>
      <c r="H68" s="60"/>
      <c r="I68" s="60">
        <v>2319928</v>
      </c>
      <c r="J68" s="60">
        <v>3847272</v>
      </c>
      <c r="K68" s="60">
        <v>1867412</v>
      </c>
      <c r="L68" s="60">
        <v>780177</v>
      </c>
      <c r="M68" s="60">
        <v>2908864</v>
      </c>
      <c r="N68" s="60">
        <v>5556453</v>
      </c>
      <c r="O68" s="60">
        <v>1102902</v>
      </c>
      <c r="P68" s="60">
        <v>1102902</v>
      </c>
      <c r="Q68" s="60">
        <v>1804635</v>
      </c>
      <c r="R68" s="60">
        <v>4010439</v>
      </c>
      <c r="S68" s="60">
        <v>2515345</v>
      </c>
      <c r="T68" s="60">
        <v>1946247</v>
      </c>
      <c r="U68" s="60">
        <v>2601698</v>
      </c>
      <c r="V68" s="60">
        <v>7063290</v>
      </c>
      <c r="W68" s="60">
        <v>20477454</v>
      </c>
      <c r="X68" s="60"/>
      <c r="Y68" s="60">
        <v>20477454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10137723</v>
      </c>
      <c r="H69" s="220">
        <f t="shared" si="12"/>
        <v>10488638</v>
      </c>
      <c r="I69" s="220">
        <f t="shared" si="12"/>
        <v>13821353</v>
      </c>
      <c r="J69" s="220">
        <f t="shared" si="12"/>
        <v>34447714</v>
      </c>
      <c r="K69" s="220">
        <f t="shared" si="12"/>
        <v>15002197</v>
      </c>
      <c r="L69" s="220">
        <f t="shared" si="12"/>
        <v>16936336</v>
      </c>
      <c r="M69" s="220">
        <f t="shared" si="12"/>
        <v>16665832</v>
      </c>
      <c r="N69" s="220">
        <f t="shared" si="12"/>
        <v>48604365</v>
      </c>
      <c r="O69" s="220">
        <f t="shared" si="12"/>
        <v>19288244</v>
      </c>
      <c r="P69" s="220">
        <f t="shared" si="12"/>
        <v>14486913</v>
      </c>
      <c r="Q69" s="220">
        <f t="shared" si="12"/>
        <v>17780400</v>
      </c>
      <c r="R69" s="220">
        <f t="shared" si="12"/>
        <v>51555557</v>
      </c>
      <c r="S69" s="220">
        <f t="shared" si="12"/>
        <v>23670272</v>
      </c>
      <c r="T69" s="220">
        <f t="shared" si="12"/>
        <v>18771535</v>
      </c>
      <c r="U69" s="220">
        <f t="shared" si="12"/>
        <v>31184910</v>
      </c>
      <c r="V69" s="220">
        <f t="shared" si="12"/>
        <v>73626717</v>
      </c>
      <c r="W69" s="220">
        <f t="shared" si="12"/>
        <v>208234353</v>
      </c>
      <c r="X69" s="220">
        <f t="shared" si="12"/>
        <v>0</v>
      </c>
      <c r="Y69" s="220">
        <f t="shared" si="12"/>
        <v>208234353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220591261</v>
      </c>
      <c r="D5" s="357">
        <f t="shared" si="0"/>
        <v>0</v>
      </c>
      <c r="E5" s="356">
        <f t="shared" si="0"/>
        <v>159656000</v>
      </c>
      <c r="F5" s="358">
        <f t="shared" si="0"/>
        <v>159656000</v>
      </c>
      <c r="G5" s="358">
        <f t="shared" si="0"/>
        <v>5710638</v>
      </c>
      <c r="H5" s="356">
        <f t="shared" si="0"/>
        <v>14336792</v>
      </c>
      <c r="I5" s="356">
        <f t="shared" si="0"/>
        <v>9006894</v>
      </c>
      <c r="J5" s="358">
        <f t="shared" si="0"/>
        <v>29054324</v>
      </c>
      <c r="K5" s="358">
        <f t="shared" si="0"/>
        <v>3538291</v>
      </c>
      <c r="L5" s="356">
        <f t="shared" si="0"/>
        <v>5421894</v>
      </c>
      <c r="M5" s="356">
        <f t="shared" si="0"/>
        <v>27465097</v>
      </c>
      <c r="N5" s="358">
        <f t="shared" si="0"/>
        <v>36425282</v>
      </c>
      <c r="O5" s="358">
        <f t="shared" si="0"/>
        <v>4514033</v>
      </c>
      <c r="P5" s="356">
        <f t="shared" si="0"/>
        <v>17639493</v>
      </c>
      <c r="Q5" s="356">
        <f t="shared" si="0"/>
        <v>13856786</v>
      </c>
      <c r="R5" s="358">
        <f t="shared" si="0"/>
        <v>36010312</v>
      </c>
      <c r="S5" s="358">
        <f t="shared" si="0"/>
        <v>20268396</v>
      </c>
      <c r="T5" s="356">
        <f t="shared" si="0"/>
        <v>24332772</v>
      </c>
      <c r="U5" s="356">
        <f t="shared" si="0"/>
        <v>31180255</v>
      </c>
      <c r="V5" s="358">
        <f t="shared" si="0"/>
        <v>75781423</v>
      </c>
      <c r="W5" s="358">
        <f t="shared" si="0"/>
        <v>177271341</v>
      </c>
      <c r="X5" s="356">
        <f t="shared" si="0"/>
        <v>159656000</v>
      </c>
      <c r="Y5" s="358">
        <f t="shared" si="0"/>
        <v>17615341</v>
      </c>
      <c r="Z5" s="359">
        <f>+IF(X5&lt;&gt;0,+(Y5/X5)*100,0)</f>
        <v>11.033309740943027</v>
      </c>
      <c r="AA5" s="360">
        <f>+AA6+AA8+AA11+AA13+AA15</f>
        <v>159656000</v>
      </c>
    </row>
    <row r="6" spans="1:27" ht="13.5">
      <c r="A6" s="361" t="s">
        <v>204</v>
      </c>
      <c r="B6" s="142"/>
      <c r="C6" s="60">
        <f>+C7</f>
        <v>60209475</v>
      </c>
      <c r="D6" s="340">
        <f aca="true" t="shared" si="1" ref="D6:AA6">+D7</f>
        <v>0</v>
      </c>
      <c r="E6" s="60">
        <f t="shared" si="1"/>
        <v>57050000</v>
      </c>
      <c r="F6" s="59">
        <f t="shared" si="1"/>
        <v>57050000</v>
      </c>
      <c r="G6" s="59">
        <f t="shared" si="1"/>
        <v>875605</v>
      </c>
      <c r="H6" s="60">
        <f t="shared" si="1"/>
        <v>3535178</v>
      </c>
      <c r="I6" s="60">
        <f t="shared" si="1"/>
        <v>1320846</v>
      </c>
      <c r="J6" s="59">
        <f t="shared" si="1"/>
        <v>5731629</v>
      </c>
      <c r="K6" s="59">
        <f t="shared" si="1"/>
        <v>2072157</v>
      </c>
      <c r="L6" s="60">
        <f t="shared" si="1"/>
        <v>1177044</v>
      </c>
      <c r="M6" s="60">
        <f t="shared" si="1"/>
        <v>10807825</v>
      </c>
      <c r="N6" s="59">
        <f t="shared" si="1"/>
        <v>14057026</v>
      </c>
      <c r="O6" s="59">
        <f t="shared" si="1"/>
        <v>3135206</v>
      </c>
      <c r="P6" s="60">
        <f t="shared" si="1"/>
        <v>4873740</v>
      </c>
      <c r="Q6" s="60">
        <f t="shared" si="1"/>
        <v>7134887</v>
      </c>
      <c r="R6" s="59">
        <f t="shared" si="1"/>
        <v>15143833</v>
      </c>
      <c r="S6" s="59">
        <f t="shared" si="1"/>
        <v>8484123</v>
      </c>
      <c r="T6" s="60">
        <f t="shared" si="1"/>
        <v>10241687</v>
      </c>
      <c r="U6" s="60">
        <f t="shared" si="1"/>
        <v>16243145</v>
      </c>
      <c r="V6" s="59">
        <f t="shared" si="1"/>
        <v>34968955</v>
      </c>
      <c r="W6" s="59">
        <f t="shared" si="1"/>
        <v>69901443</v>
      </c>
      <c r="X6" s="60">
        <f t="shared" si="1"/>
        <v>57050000</v>
      </c>
      <c r="Y6" s="59">
        <f t="shared" si="1"/>
        <v>12851443</v>
      </c>
      <c r="Z6" s="61">
        <f>+IF(X6&lt;&gt;0,+(Y6/X6)*100,0)</f>
        <v>22.526631025416304</v>
      </c>
      <c r="AA6" s="62">
        <f t="shared" si="1"/>
        <v>57050000</v>
      </c>
    </row>
    <row r="7" spans="1:27" ht="13.5">
      <c r="A7" s="291" t="s">
        <v>228</v>
      </c>
      <c r="B7" s="142"/>
      <c r="C7" s="60">
        <v>60209475</v>
      </c>
      <c r="D7" s="340"/>
      <c r="E7" s="60">
        <v>57050000</v>
      </c>
      <c r="F7" s="59">
        <v>57050000</v>
      </c>
      <c r="G7" s="59">
        <v>875605</v>
      </c>
      <c r="H7" s="60">
        <v>3535178</v>
      </c>
      <c r="I7" s="60">
        <v>1320846</v>
      </c>
      <c r="J7" s="59">
        <v>5731629</v>
      </c>
      <c r="K7" s="59">
        <v>2072157</v>
      </c>
      <c r="L7" s="60">
        <v>1177044</v>
      </c>
      <c r="M7" s="60">
        <v>10807825</v>
      </c>
      <c r="N7" s="59">
        <v>14057026</v>
      </c>
      <c r="O7" s="59">
        <v>3135206</v>
      </c>
      <c r="P7" s="60">
        <v>4873740</v>
      </c>
      <c r="Q7" s="60">
        <v>7134887</v>
      </c>
      <c r="R7" s="59">
        <v>15143833</v>
      </c>
      <c r="S7" s="59">
        <v>8484123</v>
      </c>
      <c r="T7" s="60">
        <v>10241687</v>
      </c>
      <c r="U7" s="60">
        <v>16243145</v>
      </c>
      <c r="V7" s="59">
        <v>34968955</v>
      </c>
      <c r="W7" s="59">
        <v>69901443</v>
      </c>
      <c r="X7" s="60">
        <v>57050000</v>
      </c>
      <c r="Y7" s="59">
        <v>12851443</v>
      </c>
      <c r="Z7" s="61">
        <v>22.53</v>
      </c>
      <c r="AA7" s="62">
        <v>57050000</v>
      </c>
    </row>
    <row r="8" spans="1:27" ht="13.5">
      <c r="A8" s="361" t="s">
        <v>205</v>
      </c>
      <c r="B8" s="142"/>
      <c r="C8" s="60">
        <f aca="true" t="shared" si="2" ref="C8:Y8">SUM(C9:C10)</f>
        <v>10506964</v>
      </c>
      <c r="D8" s="340">
        <f t="shared" si="2"/>
        <v>0</v>
      </c>
      <c r="E8" s="60">
        <f t="shared" si="2"/>
        <v>3000000</v>
      </c>
      <c r="F8" s="59">
        <f t="shared" si="2"/>
        <v>3000000</v>
      </c>
      <c r="G8" s="59">
        <f t="shared" si="2"/>
        <v>1056893</v>
      </c>
      <c r="H8" s="60">
        <f t="shared" si="2"/>
        <v>0</v>
      </c>
      <c r="I8" s="60">
        <f t="shared" si="2"/>
        <v>0</v>
      </c>
      <c r="J8" s="59">
        <f t="shared" si="2"/>
        <v>1056893</v>
      </c>
      <c r="K8" s="59">
        <f t="shared" si="2"/>
        <v>0</v>
      </c>
      <c r="L8" s="60">
        <f t="shared" si="2"/>
        <v>0</v>
      </c>
      <c r="M8" s="60">
        <f t="shared" si="2"/>
        <v>436973</v>
      </c>
      <c r="N8" s="59">
        <f t="shared" si="2"/>
        <v>436973</v>
      </c>
      <c r="O8" s="59">
        <f t="shared" si="2"/>
        <v>0</v>
      </c>
      <c r="P8" s="60">
        <f t="shared" si="2"/>
        <v>232029</v>
      </c>
      <c r="Q8" s="60">
        <f t="shared" si="2"/>
        <v>2097308</v>
      </c>
      <c r="R8" s="59">
        <f t="shared" si="2"/>
        <v>2329337</v>
      </c>
      <c r="S8" s="59">
        <f t="shared" si="2"/>
        <v>3577652</v>
      </c>
      <c r="T8" s="60">
        <f t="shared" si="2"/>
        <v>460114</v>
      </c>
      <c r="U8" s="60">
        <f t="shared" si="2"/>
        <v>1287633</v>
      </c>
      <c r="V8" s="59">
        <f t="shared" si="2"/>
        <v>5325399</v>
      </c>
      <c r="W8" s="59">
        <f t="shared" si="2"/>
        <v>9148602</v>
      </c>
      <c r="X8" s="60">
        <f t="shared" si="2"/>
        <v>3000000</v>
      </c>
      <c r="Y8" s="59">
        <f t="shared" si="2"/>
        <v>6148602</v>
      </c>
      <c r="Z8" s="61">
        <f>+IF(X8&lt;&gt;0,+(Y8/X8)*100,0)</f>
        <v>204.9534</v>
      </c>
      <c r="AA8" s="62">
        <f>SUM(AA9:AA10)</f>
        <v>3000000</v>
      </c>
    </row>
    <row r="9" spans="1:27" ht="13.5">
      <c r="A9" s="291" t="s">
        <v>229</v>
      </c>
      <c r="B9" s="142"/>
      <c r="C9" s="60">
        <v>10506964</v>
      </c>
      <c r="D9" s="340"/>
      <c r="E9" s="60">
        <v>3000000</v>
      </c>
      <c r="F9" s="59">
        <v>3000000</v>
      </c>
      <c r="G9" s="59">
        <v>1056893</v>
      </c>
      <c r="H9" s="60"/>
      <c r="I9" s="60"/>
      <c r="J9" s="59">
        <v>1056893</v>
      </c>
      <c r="K9" s="59"/>
      <c r="L9" s="60"/>
      <c r="M9" s="60">
        <v>436973</v>
      </c>
      <c r="N9" s="59">
        <v>436973</v>
      </c>
      <c r="O9" s="59"/>
      <c r="P9" s="60"/>
      <c r="Q9" s="60">
        <v>2097308</v>
      </c>
      <c r="R9" s="59">
        <v>2097308</v>
      </c>
      <c r="S9" s="59">
        <v>3577652</v>
      </c>
      <c r="T9" s="60">
        <v>460114</v>
      </c>
      <c r="U9" s="60">
        <v>782490</v>
      </c>
      <c r="V9" s="59">
        <v>4820256</v>
      </c>
      <c r="W9" s="59">
        <v>8411430</v>
      </c>
      <c r="X9" s="60">
        <v>3000000</v>
      </c>
      <c r="Y9" s="59">
        <v>5411430</v>
      </c>
      <c r="Z9" s="61">
        <v>180.38</v>
      </c>
      <c r="AA9" s="62">
        <v>3000000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>
        <v>232029</v>
      </c>
      <c r="Q10" s="60"/>
      <c r="R10" s="59">
        <v>232029</v>
      </c>
      <c r="S10" s="59"/>
      <c r="T10" s="60"/>
      <c r="U10" s="60">
        <v>505143</v>
      </c>
      <c r="V10" s="59">
        <v>505143</v>
      </c>
      <c r="W10" s="59">
        <v>737172</v>
      </c>
      <c r="X10" s="60"/>
      <c r="Y10" s="59">
        <v>737172</v>
      </c>
      <c r="Z10" s="61"/>
      <c r="AA10" s="62"/>
    </row>
    <row r="11" spans="1:27" ht="13.5">
      <c r="A11" s="361" t="s">
        <v>206</v>
      </c>
      <c r="B11" s="142"/>
      <c r="C11" s="362">
        <f>+C12</f>
        <v>130834082</v>
      </c>
      <c r="D11" s="363">
        <f aca="true" t="shared" si="3" ref="D11:AA11">+D12</f>
        <v>0</v>
      </c>
      <c r="E11" s="362">
        <f t="shared" si="3"/>
        <v>58606000</v>
      </c>
      <c r="F11" s="364">
        <f t="shared" si="3"/>
        <v>58606000</v>
      </c>
      <c r="G11" s="364">
        <f t="shared" si="3"/>
        <v>2335320</v>
      </c>
      <c r="H11" s="362">
        <f t="shared" si="3"/>
        <v>9469277</v>
      </c>
      <c r="I11" s="362">
        <f t="shared" si="3"/>
        <v>6704514</v>
      </c>
      <c r="J11" s="364">
        <f t="shared" si="3"/>
        <v>18509111</v>
      </c>
      <c r="K11" s="364">
        <f t="shared" si="3"/>
        <v>342165</v>
      </c>
      <c r="L11" s="362">
        <f t="shared" si="3"/>
        <v>3987059</v>
      </c>
      <c r="M11" s="362">
        <f t="shared" si="3"/>
        <v>14186340</v>
      </c>
      <c r="N11" s="364">
        <f t="shared" si="3"/>
        <v>18515564</v>
      </c>
      <c r="O11" s="364">
        <f t="shared" si="3"/>
        <v>501360</v>
      </c>
      <c r="P11" s="362">
        <f t="shared" si="3"/>
        <v>10307815</v>
      </c>
      <c r="Q11" s="362">
        <f t="shared" si="3"/>
        <v>3629694</v>
      </c>
      <c r="R11" s="364">
        <f t="shared" si="3"/>
        <v>14438869</v>
      </c>
      <c r="S11" s="364">
        <f t="shared" si="3"/>
        <v>5410065</v>
      </c>
      <c r="T11" s="362">
        <f t="shared" si="3"/>
        <v>11946653</v>
      </c>
      <c r="U11" s="362">
        <f t="shared" si="3"/>
        <v>10774970</v>
      </c>
      <c r="V11" s="364">
        <f t="shared" si="3"/>
        <v>28131688</v>
      </c>
      <c r="W11" s="364">
        <f t="shared" si="3"/>
        <v>79595232</v>
      </c>
      <c r="X11" s="362">
        <f t="shared" si="3"/>
        <v>58606000</v>
      </c>
      <c r="Y11" s="364">
        <f t="shared" si="3"/>
        <v>20989232</v>
      </c>
      <c r="Z11" s="365">
        <f>+IF(X11&lt;&gt;0,+(Y11/X11)*100,0)</f>
        <v>35.814135071494384</v>
      </c>
      <c r="AA11" s="366">
        <f t="shared" si="3"/>
        <v>58606000</v>
      </c>
    </row>
    <row r="12" spans="1:27" ht="13.5">
      <c r="A12" s="291" t="s">
        <v>231</v>
      </c>
      <c r="B12" s="136"/>
      <c r="C12" s="60">
        <v>130834082</v>
      </c>
      <c r="D12" s="340"/>
      <c r="E12" s="60">
        <v>58606000</v>
      </c>
      <c r="F12" s="59">
        <v>58606000</v>
      </c>
      <c r="G12" s="59">
        <v>2335320</v>
      </c>
      <c r="H12" s="60">
        <v>9469277</v>
      </c>
      <c r="I12" s="60">
        <v>6704514</v>
      </c>
      <c r="J12" s="59">
        <v>18509111</v>
      </c>
      <c r="K12" s="59">
        <v>342165</v>
      </c>
      <c r="L12" s="60">
        <v>3987059</v>
      </c>
      <c r="M12" s="60">
        <v>14186340</v>
      </c>
      <c r="N12" s="59">
        <v>18515564</v>
      </c>
      <c r="O12" s="59">
        <v>501360</v>
      </c>
      <c r="P12" s="60">
        <v>10307815</v>
      </c>
      <c r="Q12" s="60">
        <v>3629694</v>
      </c>
      <c r="R12" s="59">
        <v>14438869</v>
      </c>
      <c r="S12" s="59">
        <v>5410065</v>
      </c>
      <c r="T12" s="60">
        <v>11946653</v>
      </c>
      <c r="U12" s="60">
        <v>10774970</v>
      </c>
      <c r="V12" s="59">
        <v>28131688</v>
      </c>
      <c r="W12" s="59">
        <v>79595232</v>
      </c>
      <c r="X12" s="60">
        <v>58606000</v>
      </c>
      <c r="Y12" s="59">
        <v>20989232</v>
      </c>
      <c r="Z12" s="61">
        <v>35.81</v>
      </c>
      <c r="AA12" s="62">
        <v>58606000</v>
      </c>
    </row>
    <row r="13" spans="1:27" ht="13.5">
      <c r="A13" s="361" t="s">
        <v>207</v>
      </c>
      <c r="B13" s="136"/>
      <c r="C13" s="275">
        <f>+C14</f>
        <v>18009566</v>
      </c>
      <c r="D13" s="341">
        <f aca="true" t="shared" si="4" ref="D13:AA13">+D14</f>
        <v>0</v>
      </c>
      <c r="E13" s="275">
        <f t="shared" si="4"/>
        <v>30500000</v>
      </c>
      <c r="F13" s="342">
        <f t="shared" si="4"/>
        <v>30500000</v>
      </c>
      <c r="G13" s="342">
        <f t="shared" si="4"/>
        <v>1442820</v>
      </c>
      <c r="H13" s="275">
        <f t="shared" si="4"/>
        <v>1111674</v>
      </c>
      <c r="I13" s="275">
        <f t="shared" si="4"/>
        <v>981534</v>
      </c>
      <c r="J13" s="342">
        <f t="shared" si="4"/>
        <v>3536028</v>
      </c>
      <c r="K13" s="342">
        <f t="shared" si="4"/>
        <v>1123969</v>
      </c>
      <c r="L13" s="275">
        <f t="shared" si="4"/>
        <v>166352</v>
      </c>
      <c r="M13" s="275">
        <f t="shared" si="4"/>
        <v>2033959</v>
      </c>
      <c r="N13" s="342">
        <f t="shared" si="4"/>
        <v>3324280</v>
      </c>
      <c r="O13" s="342">
        <f t="shared" si="4"/>
        <v>877467</v>
      </c>
      <c r="P13" s="275">
        <f t="shared" si="4"/>
        <v>2225909</v>
      </c>
      <c r="Q13" s="275">
        <f t="shared" si="4"/>
        <v>994897</v>
      </c>
      <c r="R13" s="342">
        <f t="shared" si="4"/>
        <v>4098273</v>
      </c>
      <c r="S13" s="342">
        <f t="shared" si="4"/>
        <v>1717674</v>
      </c>
      <c r="T13" s="275">
        <f t="shared" si="4"/>
        <v>1684318</v>
      </c>
      <c r="U13" s="275">
        <f t="shared" si="4"/>
        <v>2272131</v>
      </c>
      <c r="V13" s="342">
        <f t="shared" si="4"/>
        <v>5674123</v>
      </c>
      <c r="W13" s="342">
        <f t="shared" si="4"/>
        <v>16632704</v>
      </c>
      <c r="X13" s="275">
        <f t="shared" si="4"/>
        <v>30500000</v>
      </c>
      <c r="Y13" s="342">
        <f t="shared" si="4"/>
        <v>-13867296</v>
      </c>
      <c r="Z13" s="335">
        <f>+IF(X13&lt;&gt;0,+(Y13/X13)*100,0)</f>
        <v>-45.46654426229508</v>
      </c>
      <c r="AA13" s="273">
        <f t="shared" si="4"/>
        <v>30500000</v>
      </c>
    </row>
    <row r="14" spans="1:27" ht="13.5">
      <c r="A14" s="291" t="s">
        <v>232</v>
      </c>
      <c r="B14" s="136"/>
      <c r="C14" s="60">
        <v>18009566</v>
      </c>
      <c r="D14" s="340"/>
      <c r="E14" s="60">
        <v>30500000</v>
      </c>
      <c r="F14" s="59">
        <v>30500000</v>
      </c>
      <c r="G14" s="59">
        <v>1442820</v>
      </c>
      <c r="H14" s="60">
        <v>1111674</v>
      </c>
      <c r="I14" s="60">
        <v>981534</v>
      </c>
      <c r="J14" s="59">
        <v>3536028</v>
      </c>
      <c r="K14" s="59">
        <v>1123969</v>
      </c>
      <c r="L14" s="60">
        <v>166352</v>
      </c>
      <c r="M14" s="60">
        <v>2033959</v>
      </c>
      <c r="N14" s="59">
        <v>3324280</v>
      </c>
      <c r="O14" s="59">
        <v>877467</v>
      </c>
      <c r="P14" s="60">
        <v>2225909</v>
      </c>
      <c r="Q14" s="60">
        <v>994897</v>
      </c>
      <c r="R14" s="59">
        <v>4098273</v>
      </c>
      <c r="S14" s="59">
        <v>1717674</v>
      </c>
      <c r="T14" s="60">
        <v>1684318</v>
      </c>
      <c r="U14" s="60">
        <v>2272131</v>
      </c>
      <c r="V14" s="59">
        <v>5674123</v>
      </c>
      <c r="W14" s="59">
        <v>16632704</v>
      </c>
      <c r="X14" s="60">
        <v>30500000</v>
      </c>
      <c r="Y14" s="59">
        <v>-13867296</v>
      </c>
      <c r="Z14" s="61">
        <v>-45.47</v>
      </c>
      <c r="AA14" s="62">
        <v>30500000</v>
      </c>
    </row>
    <row r="15" spans="1:27" ht="13.5">
      <c r="A15" s="361" t="s">
        <v>208</v>
      </c>
      <c r="B15" s="136"/>
      <c r="C15" s="60">
        <f aca="true" t="shared" si="5" ref="C15:Y15">SUM(C16:C20)</f>
        <v>1031174</v>
      </c>
      <c r="D15" s="340">
        <f t="shared" si="5"/>
        <v>0</v>
      </c>
      <c r="E15" s="60">
        <f t="shared" si="5"/>
        <v>10500000</v>
      </c>
      <c r="F15" s="59">
        <f t="shared" si="5"/>
        <v>10500000</v>
      </c>
      <c r="G15" s="59">
        <f t="shared" si="5"/>
        <v>0</v>
      </c>
      <c r="H15" s="60">
        <f t="shared" si="5"/>
        <v>220663</v>
      </c>
      <c r="I15" s="60">
        <f t="shared" si="5"/>
        <v>0</v>
      </c>
      <c r="J15" s="59">
        <f t="shared" si="5"/>
        <v>220663</v>
      </c>
      <c r="K15" s="59">
        <f t="shared" si="5"/>
        <v>0</v>
      </c>
      <c r="L15" s="60">
        <f t="shared" si="5"/>
        <v>91439</v>
      </c>
      <c r="M15" s="60">
        <f t="shared" si="5"/>
        <v>0</v>
      </c>
      <c r="N15" s="59">
        <f t="shared" si="5"/>
        <v>91439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1078882</v>
      </c>
      <c r="T15" s="60">
        <f t="shared" si="5"/>
        <v>0</v>
      </c>
      <c r="U15" s="60">
        <f t="shared" si="5"/>
        <v>602376</v>
      </c>
      <c r="V15" s="59">
        <f t="shared" si="5"/>
        <v>1681258</v>
      </c>
      <c r="W15" s="59">
        <f t="shared" si="5"/>
        <v>1993360</v>
      </c>
      <c r="X15" s="60">
        <f t="shared" si="5"/>
        <v>10500000</v>
      </c>
      <c r="Y15" s="59">
        <f t="shared" si="5"/>
        <v>-8506640</v>
      </c>
      <c r="Z15" s="61">
        <f>+IF(X15&lt;&gt;0,+(Y15/X15)*100,0)</f>
        <v>-81.01561904761905</v>
      </c>
      <c r="AA15" s="62">
        <f>SUM(AA16:AA20)</f>
        <v>10500000</v>
      </c>
    </row>
    <row r="16" spans="1:27" ht="13.5">
      <c r="A16" s="291" t="s">
        <v>233</v>
      </c>
      <c r="B16" s="300"/>
      <c r="C16" s="60">
        <v>1031174</v>
      </c>
      <c r="D16" s="340"/>
      <c r="E16" s="60">
        <v>10500000</v>
      </c>
      <c r="F16" s="59">
        <v>10500000</v>
      </c>
      <c r="G16" s="59"/>
      <c r="H16" s="60">
        <v>220663</v>
      </c>
      <c r="I16" s="60"/>
      <c r="J16" s="59">
        <v>220663</v>
      </c>
      <c r="K16" s="59"/>
      <c r="L16" s="60">
        <v>91439</v>
      </c>
      <c r="M16" s="60"/>
      <c r="N16" s="59">
        <v>91439</v>
      </c>
      <c r="O16" s="59"/>
      <c r="P16" s="60"/>
      <c r="Q16" s="60"/>
      <c r="R16" s="59"/>
      <c r="S16" s="59">
        <v>1078882</v>
      </c>
      <c r="T16" s="60"/>
      <c r="U16" s="60">
        <v>602376</v>
      </c>
      <c r="V16" s="59">
        <v>1681258</v>
      </c>
      <c r="W16" s="59">
        <v>1993360</v>
      </c>
      <c r="X16" s="60">
        <v>10500000</v>
      </c>
      <c r="Y16" s="59">
        <v>-8506640</v>
      </c>
      <c r="Z16" s="61">
        <v>-81.02</v>
      </c>
      <c r="AA16" s="62">
        <v>10500000</v>
      </c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9252143</v>
      </c>
      <c r="D22" s="344">
        <f t="shared" si="6"/>
        <v>0</v>
      </c>
      <c r="E22" s="343">
        <f t="shared" si="6"/>
        <v>40950000</v>
      </c>
      <c r="F22" s="345">
        <f t="shared" si="6"/>
        <v>40950000</v>
      </c>
      <c r="G22" s="345">
        <f t="shared" si="6"/>
        <v>320044</v>
      </c>
      <c r="H22" s="343">
        <f t="shared" si="6"/>
        <v>1740774</v>
      </c>
      <c r="I22" s="343">
        <f t="shared" si="6"/>
        <v>389505</v>
      </c>
      <c r="J22" s="345">
        <f t="shared" si="6"/>
        <v>2450323</v>
      </c>
      <c r="K22" s="345">
        <f t="shared" si="6"/>
        <v>935154</v>
      </c>
      <c r="L22" s="343">
        <f t="shared" si="6"/>
        <v>185894</v>
      </c>
      <c r="M22" s="343">
        <f t="shared" si="6"/>
        <v>2890916</v>
      </c>
      <c r="N22" s="345">
        <f t="shared" si="6"/>
        <v>4011964</v>
      </c>
      <c r="O22" s="345">
        <f t="shared" si="6"/>
        <v>43905</v>
      </c>
      <c r="P22" s="343">
        <f t="shared" si="6"/>
        <v>2353718</v>
      </c>
      <c r="Q22" s="343">
        <f t="shared" si="6"/>
        <v>4323062</v>
      </c>
      <c r="R22" s="345">
        <f t="shared" si="6"/>
        <v>6720685</v>
      </c>
      <c r="S22" s="345">
        <f t="shared" si="6"/>
        <v>1647928</v>
      </c>
      <c r="T22" s="343">
        <f t="shared" si="6"/>
        <v>10675214</v>
      </c>
      <c r="U22" s="343">
        <f t="shared" si="6"/>
        <v>4592396</v>
      </c>
      <c r="V22" s="345">
        <f t="shared" si="6"/>
        <v>16915538</v>
      </c>
      <c r="W22" s="345">
        <f t="shared" si="6"/>
        <v>30098510</v>
      </c>
      <c r="X22" s="343">
        <f t="shared" si="6"/>
        <v>40950000</v>
      </c>
      <c r="Y22" s="345">
        <f t="shared" si="6"/>
        <v>-10851490</v>
      </c>
      <c r="Z22" s="336">
        <f>+IF(X22&lt;&gt;0,+(Y22/X22)*100,0)</f>
        <v>-26.499365079365077</v>
      </c>
      <c r="AA22" s="350">
        <f>SUM(AA23:AA32)</f>
        <v>40950000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>
        <v>12500000</v>
      </c>
      <c r="F24" s="59">
        <v>12500000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>
        <v>4457198</v>
      </c>
      <c r="U24" s="60">
        <v>798396</v>
      </c>
      <c r="V24" s="59">
        <v>5255594</v>
      </c>
      <c r="W24" s="59">
        <v>5255594</v>
      </c>
      <c r="X24" s="60">
        <v>12500000</v>
      </c>
      <c r="Y24" s="59">
        <v>-7244406</v>
      </c>
      <c r="Z24" s="61">
        <v>-57.96</v>
      </c>
      <c r="AA24" s="62">
        <v>12500000</v>
      </c>
    </row>
    <row r="25" spans="1:27" ht="13.5">
      <c r="A25" s="361" t="s">
        <v>238</v>
      </c>
      <c r="B25" s="142"/>
      <c r="C25" s="60">
        <v>4628879</v>
      </c>
      <c r="D25" s="340"/>
      <c r="E25" s="60">
        <v>28450000</v>
      </c>
      <c r="F25" s="59">
        <v>28450000</v>
      </c>
      <c r="G25" s="59"/>
      <c r="H25" s="60">
        <v>746005</v>
      </c>
      <c r="I25" s="60">
        <v>326969</v>
      </c>
      <c r="J25" s="59">
        <v>1072974</v>
      </c>
      <c r="K25" s="59"/>
      <c r="L25" s="60">
        <v>88748</v>
      </c>
      <c r="M25" s="60">
        <v>452431</v>
      </c>
      <c r="N25" s="59">
        <v>541179</v>
      </c>
      <c r="O25" s="59"/>
      <c r="P25" s="60">
        <v>988024</v>
      </c>
      <c r="Q25" s="60">
        <v>1905398</v>
      </c>
      <c r="R25" s="59">
        <v>2893422</v>
      </c>
      <c r="S25" s="59">
        <v>115092</v>
      </c>
      <c r="T25" s="60">
        <v>3992649</v>
      </c>
      <c r="U25" s="60">
        <v>800204</v>
      </c>
      <c r="V25" s="59">
        <v>4907945</v>
      </c>
      <c r="W25" s="59">
        <v>9415520</v>
      </c>
      <c r="X25" s="60">
        <v>28450000</v>
      </c>
      <c r="Y25" s="59">
        <v>-19034480</v>
      </c>
      <c r="Z25" s="61">
        <v>-66.91</v>
      </c>
      <c r="AA25" s="62">
        <v>28450000</v>
      </c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>
        <v>18485</v>
      </c>
      <c r="R26" s="364">
        <v>18485</v>
      </c>
      <c r="S26" s="364"/>
      <c r="T26" s="362"/>
      <c r="U26" s="362">
        <v>70104</v>
      </c>
      <c r="V26" s="364">
        <v>70104</v>
      </c>
      <c r="W26" s="364">
        <v>88589</v>
      </c>
      <c r="X26" s="362"/>
      <c r="Y26" s="364">
        <v>88589</v>
      </c>
      <c r="Z26" s="365"/>
      <c r="AA26" s="366"/>
    </row>
    <row r="27" spans="1:27" ht="13.5">
      <c r="A27" s="361" t="s">
        <v>240</v>
      </c>
      <c r="B27" s="147"/>
      <c r="C27" s="60">
        <v>698101</v>
      </c>
      <c r="D27" s="340"/>
      <c r="E27" s="60"/>
      <c r="F27" s="59"/>
      <c r="G27" s="59">
        <v>320044</v>
      </c>
      <c r="H27" s="60">
        <v>541066</v>
      </c>
      <c r="I27" s="60">
        <v>62536</v>
      </c>
      <c r="J27" s="59">
        <v>923646</v>
      </c>
      <c r="K27" s="59">
        <v>206580</v>
      </c>
      <c r="L27" s="60"/>
      <c r="M27" s="60">
        <v>1650410</v>
      </c>
      <c r="N27" s="59">
        <v>1856990</v>
      </c>
      <c r="O27" s="59"/>
      <c r="P27" s="60">
        <v>800356</v>
      </c>
      <c r="Q27" s="60">
        <v>1070286</v>
      </c>
      <c r="R27" s="59">
        <v>1870642</v>
      </c>
      <c r="S27" s="59">
        <v>1412009</v>
      </c>
      <c r="T27" s="60">
        <v>1631274</v>
      </c>
      <c r="U27" s="60">
        <v>1489302</v>
      </c>
      <c r="V27" s="59">
        <v>4532585</v>
      </c>
      <c r="W27" s="59">
        <v>9183863</v>
      </c>
      <c r="X27" s="60"/>
      <c r="Y27" s="59">
        <v>9183863</v>
      </c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>
        <v>24510</v>
      </c>
      <c r="Q28" s="275"/>
      <c r="R28" s="342">
        <v>24510</v>
      </c>
      <c r="S28" s="342"/>
      <c r="T28" s="275"/>
      <c r="U28" s="275"/>
      <c r="V28" s="342"/>
      <c r="W28" s="342">
        <v>24510</v>
      </c>
      <c r="X28" s="275"/>
      <c r="Y28" s="342">
        <v>24510</v>
      </c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3925163</v>
      </c>
      <c r="D32" s="340"/>
      <c r="E32" s="60"/>
      <c r="F32" s="59"/>
      <c r="G32" s="59"/>
      <c r="H32" s="60">
        <v>453703</v>
      </c>
      <c r="I32" s="60"/>
      <c r="J32" s="59">
        <v>453703</v>
      </c>
      <c r="K32" s="59">
        <v>728574</v>
      </c>
      <c r="L32" s="60">
        <v>97146</v>
      </c>
      <c r="M32" s="60">
        <v>788075</v>
      </c>
      <c r="N32" s="59">
        <v>1613795</v>
      </c>
      <c r="O32" s="59">
        <v>43905</v>
      </c>
      <c r="P32" s="60">
        <v>540828</v>
      </c>
      <c r="Q32" s="60">
        <v>1328893</v>
      </c>
      <c r="R32" s="59">
        <v>1913626</v>
      </c>
      <c r="S32" s="59">
        <v>120827</v>
      </c>
      <c r="T32" s="60">
        <v>594093</v>
      </c>
      <c r="U32" s="60">
        <v>1434390</v>
      </c>
      <c r="V32" s="59">
        <v>2149310</v>
      </c>
      <c r="W32" s="59">
        <v>6130434</v>
      </c>
      <c r="X32" s="60"/>
      <c r="Y32" s="59">
        <v>6130434</v>
      </c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1195828</v>
      </c>
      <c r="D40" s="344">
        <f t="shared" si="9"/>
        <v>0</v>
      </c>
      <c r="E40" s="343">
        <f t="shared" si="9"/>
        <v>21350000</v>
      </c>
      <c r="F40" s="345">
        <f t="shared" si="9"/>
        <v>21350000</v>
      </c>
      <c r="G40" s="345">
        <f t="shared" si="9"/>
        <v>0</v>
      </c>
      <c r="H40" s="343">
        <f t="shared" si="9"/>
        <v>0</v>
      </c>
      <c r="I40" s="343">
        <f t="shared" si="9"/>
        <v>92340</v>
      </c>
      <c r="J40" s="345">
        <f t="shared" si="9"/>
        <v>92340</v>
      </c>
      <c r="K40" s="345">
        <f t="shared" si="9"/>
        <v>86416</v>
      </c>
      <c r="L40" s="343">
        <f t="shared" si="9"/>
        <v>587105</v>
      </c>
      <c r="M40" s="343">
        <f t="shared" si="9"/>
        <v>33740</v>
      </c>
      <c r="N40" s="345">
        <f t="shared" si="9"/>
        <v>707261</v>
      </c>
      <c r="O40" s="345">
        <f t="shared" si="9"/>
        <v>71525</v>
      </c>
      <c r="P40" s="343">
        <f t="shared" si="9"/>
        <v>1413472</v>
      </c>
      <c r="Q40" s="343">
        <f t="shared" si="9"/>
        <v>419047</v>
      </c>
      <c r="R40" s="345">
        <f t="shared" si="9"/>
        <v>1904044</v>
      </c>
      <c r="S40" s="345">
        <f t="shared" si="9"/>
        <v>235739</v>
      </c>
      <c r="T40" s="343">
        <f t="shared" si="9"/>
        <v>1836701</v>
      </c>
      <c r="U40" s="343">
        <f t="shared" si="9"/>
        <v>167697</v>
      </c>
      <c r="V40" s="345">
        <f t="shared" si="9"/>
        <v>2240137</v>
      </c>
      <c r="W40" s="345">
        <f t="shared" si="9"/>
        <v>4943782</v>
      </c>
      <c r="X40" s="343">
        <f t="shared" si="9"/>
        <v>21350000</v>
      </c>
      <c r="Y40" s="345">
        <f t="shared" si="9"/>
        <v>-16406218</v>
      </c>
      <c r="Z40" s="336">
        <f>+IF(X40&lt;&gt;0,+(Y40/X40)*100,0)</f>
        <v>-76.84411241217799</v>
      </c>
      <c r="AA40" s="350">
        <f>SUM(AA41:AA49)</f>
        <v>21350000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1195828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>
        <v>92340</v>
      </c>
      <c r="J44" s="53">
        <v>92340</v>
      </c>
      <c r="K44" s="53">
        <v>86416</v>
      </c>
      <c r="L44" s="54">
        <v>587105</v>
      </c>
      <c r="M44" s="54">
        <v>33740</v>
      </c>
      <c r="N44" s="53">
        <v>707261</v>
      </c>
      <c r="O44" s="53">
        <v>71525</v>
      </c>
      <c r="P44" s="54">
        <v>289132</v>
      </c>
      <c r="Q44" s="54">
        <v>419047</v>
      </c>
      <c r="R44" s="53">
        <v>779704</v>
      </c>
      <c r="S44" s="53">
        <v>235739</v>
      </c>
      <c r="T44" s="54"/>
      <c r="U44" s="54"/>
      <c r="V44" s="53">
        <v>235739</v>
      </c>
      <c r="W44" s="53">
        <v>1815044</v>
      </c>
      <c r="X44" s="54"/>
      <c r="Y44" s="53">
        <v>1815044</v>
      </c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21350000</v>
      </c>
      <c r="F49" s="53">
        <v>21350000</v>
      </c>
      <c r="G49" s="53"/>
      <c r="H49" s="54"/>
      <c r="I49" s="54"/>
      <c r="J49" s="53"/>
      <c r="K49" s="53"/>
      <c r="L49" s="54"/>
      <c r="M49" s="54"/>
      <c r="N49" s="53"/>
      <c r="O49" s="53"/>
      <c r="P49" s="54">
        <v>1124340</v>
      </c>
      <c r="Q49" s="54"/>
      <c r="R49" s="53">
        <v>1124340</v>
      </c>
      <c r="S49" s="53"/>
      <c r="T49" s="54">
        <v>1836701</v>
      </c>
      <c r="U49" s="54">
        <v>167697</v>
      </c>
      <c r="V49" s="53">
        <v>2004398</v>
      </c>
      <c r="W49" s="53">
        <v>3128738</v>
      </c>
      <c r="X49" s="54">
        <v>21350000</v>
      </c>
      <c r="Y49" s="53">
        <v>-18221262</v>
      </c>
      <c r="Z49" s="94">
        <v>-85.35</v>
      </c>
      <c r="AA49" s="95">
        <v>21350000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231039232</v>
      </c>
      <c r="D60" s="346">
        <f t="shared" si="14"/>
        <v>0</v>
      </c>
      <c r="E60" s="219">
        <f t="shared" si="14"/>
        <v>221956000</v>
      </c>
      <c r="F60" s="264">
        <f t="shared" si="14"/>
        <v>221956000</v>
      </c>
      <c r="G60" s="264">
        <f t="shared" si="14"/>
        <v>6030682</v>
      </c>
      <c r="H60" s="219">
        <f t="shared" si="14"/>
        <v>16077566</v>
      </c>
      <c r="I60" s="219">
        <f t="shared" si="14"/>
        <v>9488739</v>
      </c>
      <c r="J60" s="264">
        <f t="shared" si="14"/>
        <v>31596987</v>
      </c>
      <c r="K60" s="264">
        <f t="shared" si="14"/>
        <v>4559861</v>
      </c>
      <c r="L60" s="219">
        <f t="shared" si="14"/>
        <v>6194893</v>
      </c>
      <c r="M60" s="219">
        <f t="shared" si="14"/>
        <v>30389753</v>
      </c>
      <c r="N60" s="264">
        <f t="shared" si="14"/>
        <v>41144507</v>
      </c>
      <c r="O60" s="264">
        <f t="shared" si="14"/>
        <v>4629463</v>
      </c>
      <c r="P60" s="219">
        <f t="shared" si="14"/>
        <v>21406683</v>
      </c>
      <c r="Q60" s="219">
        <f t="shared" si="14"/>
        <v>18598895</v>
      </c>
      <c r="R60" s="264">
        <f t="shared" si="14"/>
        <v>44635041</v>
      </c>
      <c r="S60" s="264">
        <f t="shared" si="14"/>
        <v>22152063</v>
      </c>
      <c r="T60" s="219">
        <f t="shared" si="14"/>
        <v>36844687</v>
      </c>
      <c r="U60" s="219">
        <f t="shared" si="14"/>
        <v>35940348</v>
      </c>
      <c r="V60" s="264">
        <f t="shared" si="14"/>
        <v>94937098</v>
      </c>
      <c r="W60" s="264">
        <f t="shared" si="14"/>
        <v>212313633</v>
      </c>
      <c r="X60" s="219">
        <f t="shared" si="14"/>
        <v>221956000</v>
      </c>
      <c r="Y60" s="264">
        <f t="shared" si="14"/>
        <v>-9642367</v>
      </c>
      <c r="Z60" s="337">
        <f>+IF(X60&lt;&gt;0,+(Y60/X60)*100,0)</f>
        <v>-4.3442695849627855</v>
      </c>
      <c r="AA60" s="232">
        <f>+AA57+AA54+AA51+AA40+AA37+AA34+AA22+AA5</f>
        <v>221956000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2014-08-06T07:53:34Z</dcterms:created>
  <dcterms:modified xsi:type="dcterms:W3CDTF">2014-08-06T07:53:37Z</dcterms:modified>
  <cp:category/>
  <cp:version/>
  <cp:contentType/>
  <cp:contentStatus/>
</cp:coreProperties>
</file>