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<sst xmlns="http://schemas.openxmlformats.org/spreadsheetml/2006/main" count="855" uniqueCount="302">
  <si>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Kgetlengrivier(NW374)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</si>
  <si>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</si>
  <si>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</si>
  <si>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</si>
  <si>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</si>
  <si>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</si>
  <si>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</si>
  <si>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</si>
  <si>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</si>
  <si>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</si>
  <si>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</si>
  <si>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</si>
  <si>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</si>
  <si>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</si>
  <si>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</si>
  <si>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</si>
  <si>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</si>
  <si>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</si>
  <si>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</si>
  <si>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</si>
  <si>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</si>
  <si>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</si>
  <si>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</si>
  <si>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</si>
  <si>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</si>
  <si>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</si>
  <si>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</si>
  <si>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</si>
  <si>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</si>
  <si>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</si>
  <si>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</si>
  <si>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</si>
  <si>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</si>
  <si>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</si>
  <si>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</si>
  <si>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</si>
  <si>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</si>
  <si>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</si>
  <si>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</si>
  <si>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</si>
  <si>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</si>
  <si>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</si>
  <si>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</si>
  <si>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</si>
  <si>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</si>
  <si>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</si>
  <si>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</si>
  <si>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</si>
  <si>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</si>
  <si>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</si>
  <si>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</si>
  <si>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</si>
  <si>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</si>
  <si>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</si>
  <si>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</si>
  <si>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</si>
  <si>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</si>
  <si>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</si>
  <si>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</si>
  <si>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</si>
  <si>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</si>
  <si>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</si>
  <si>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</si>
  <si>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</si>
  <si>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</si>
  <si>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</si>
  <si>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</si>
  <si>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</si>
  <si>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</si>
  <si>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</si>
  <si>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Kgetlengrivier(NW374)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</si>
  <si>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</si>
  <si>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</si>
  <si>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</si>
  <si>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</si>
  <si>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</si>
  <si>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</si>
  <si>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</si>
  <si>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</si>
  <si>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</si>
  <si>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</si>
  <si>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</si>
  <si>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</si>
  <si>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</si>
  <si>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</si>
  <si>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</si>
  <si>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</si>
  <si>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</si>
  <si>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</si>
  <si>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</si>
  <si>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</si>
  <si>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</si>
  <si>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</si>
  <si>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</si>
  <si>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</si>
  <si>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</si>
  <si>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</si>
  <si>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</si>
  <si>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</si>
  <si>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</si>
  <si>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Kgetlengrivier(NW374)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</si>
  <si>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</si>
  <si>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</si>
  <si>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</si>
  <si>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</si>
  <si>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</si>
  <si>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</si>
  <si>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</si>
  <si>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</si>
  <si>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</si>
  <si>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</si>
  <si>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</si>
  <si>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</si>
  <si>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</si>
  <si>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</si>
  <si>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</si>
  <si>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</si>
  <si>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</si>
  <si>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</si>
  <si>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</si>
  <si>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</si>
  <si>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</si>
  <si>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</si>
  <si>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</si>
  <si>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</si>
  <si>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</si>
  <si>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</si>
  <si>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</si>
  <si>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</si>
  <si>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Kgetlengrivier(NW374)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</si>
  <si>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</si>
  <si>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</si>
  <si>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</si>
  <si>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</si>
  <si>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</si>
  <si>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</si>
  <si>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</si>
  <si>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</si>
  <si>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</si>
  <si>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</si>
  <si>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Kgetlengrivier(NW374)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</si>
  <si>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</si>
  <si>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</si>
  <si>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</si>
  <si>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</si>
  <si>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</si>
  <si>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</si>
  <si>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</si>
  <si>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</si>
  <si>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</si>
  <si>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</si>
  <si>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</si>
  <si>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</si>
  <si>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</si>
  <si>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</si>
  <si>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</si>
  <si>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</si>
  <si>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</si>
  <si>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</si>
  <si>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</si>
  <si>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</si>
  <si>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</si>
  <si>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</si>
  <si>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</si>
  <si>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</si>
  <si>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</si>
  <si>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</si>
  <si>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</si>
  <si>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</si>
  <si>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</si>
  <si>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</si>
  <si>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</si>
  <si>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</si>
  <si>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</si>
  <si>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Kgetlengrivier(NW374)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</si>
  <si>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</si>
  <si>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</si>
  <si>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</si>
  <si>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</si>
  <si>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</si>
  <si>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</si>
  <si>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</si>
  <si>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</si>
  <si>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</si>
  <si>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</si>
  <si>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</si>
  <si>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</si>
  <si>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</si>
  <si>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</si>
  <si>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</si>
  <si>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</si>
  <si>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</si>
  <si>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</si>
  <si>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</si>
  <si>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</si>
  <si>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</si>
  <si>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</si>
  <si>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</si>
  <si>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</si>
  <si>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</si>
  <si>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</si>
  <si>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Kgetlengrivier(NW374)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</si>
  <si>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</si>
  <si>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</si>
  <si>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</si>
  <si>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</si>
  <si>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</si>
  <si>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</si>
  <si>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</si>
  <si>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</si>
  <si>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</si>
  <si>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</si>
  <si>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</si>
  <si>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</si>
  <si>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</si>
  <si>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</si>
  <si>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</si>
  <si>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</si>
  <si>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</si>
  <si>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</si>
  <si>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</si>
  <si>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</si>
  <si>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</si>
  <si>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</si>
  <si>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</si>
  <si>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</si>
  <si>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Kgetlengrivier(NW374)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</si>
  <si>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</si>
  <si>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</si>
  <si>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</si>
  <si>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</si>
  <si>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</si>
  <si>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</si>
  <si>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</si>
  <si>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</si>
  <si>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</si>
  <si>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</si>
  <si>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</si>
  <si>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</si>
  <si>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</si>
  <si>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</si>
  <si>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</si>
  <si>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</si>
  <si>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</si>
  <si>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</si>
  <si>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</si>
  <si>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</si>
  <si>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</si>
  <si>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</si>
  <si>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</si>
  <si>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</si>
  <si>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</si>
  <si>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</si>
  <si>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</si>
  <si>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</si>
  <si>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</si>
  <si>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</si>
  <si>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</si>
  <si>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</si>
  <si>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</si>
  <si>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</si>
  <si>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</si>
  <si>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Kgetlengrivier(NW374)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</si>
  <si>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</si>
  <si>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</si>
  <si>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 West: Kgetlengrivier(NW374)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</si>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</sst>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4472277</v>
      </c>
      <c r="C5" s="19">
        <v>0</v>
      </c>
      <c r="D5" s="59">
        <v>4857600</v>
      </c>
      <c r="E5" s="60">
        <v>4857600</v>
      </c>
      <c r="F5" s="60">
        <v>397197</v>
      </c>
      <c r="G5" s="60">
        <v>399498</v>
      </c>
      <c r="H5" s="60">
        <v>317915</v>
      </c>
      <c r="I5" s="60">
        <v>1114610</v>
      </c>
      <c r="J5" s="60">
        <v>400709</v>
      </c>
      <c r="K5" s="60">
        <v>402346</v>
      </c>
      <c r="L5" s="60">
        <v>401572</v>
      </c>
      <c r="M5" s="60">
        <v>1204627</v>
      </c>
      <c r="N5" s="60">
        <v>0</v>
      </c>
      <c r="O5" s="60">
        <v>414939</v>
      </c>
      <c r="P5" s="60">
        <v>-420164</v>
      </c>
      <c r="Q5" s="60">
        <v>-5225</v>
      </c>
      <c r="R5" s="60">
        <v>0</v>
      </c>
      <c r="S5" s="60">
        <v>418899</v>
      </c>
      <c r="T5" s="60">
        <v>418993</v>
      </c>
      <c r="U5" s="60">
        <v>837892</v>
      </c>
      <c r="V5" s="60">
        <v>3151904</v>
      </c>
      <c r="W5" s="60">
        <v>4857600</v>
      </c>
      <c r="X5" s="60">
        <v>-1705696</v>
      </c>
      <c r="Y5" s="61">
        <v>-35.11</v>
      </c>
      <c r="Z5" s="62">
        <v>4857600</v>
      </c>
    </row>
    <row r="6" spans="1:26" ht="13.5">
      <c r="A6" s="58" t="s">
        <v>32</v>
      </c>
      <c r="B6" s="19">
        <v>34700163</v>
      </c>
      <c r="C6" s="19">
        <v>0</v>
      </c>
      <c r="D6" s="59">
        <v>45060502</v>
      </c>
      <c r="E6" s="60">
        <v>43802815</v>
      </c>
      <c r="F6" s="60">
        <v>3132439</v>
      </c>
      <c r="G6" s="60">
        <v>3476573</v>
      </c>
      <c r="H6" s="60">
        <v>4179997</v>
      </c>
      <c r="I6" s="60">
        <v>10789009</v>
      </c>
      <c r="J6" s="60">
        <v>2422105</v>
      </c>
      <c r="K6" s="60">
        <v>2735575</v>
      </c>
      <c r="L6" s="60">
        <v>10973414</v>
      </c>
      <c r="M6" s="60">
        <v>16131094</v>
      </c>
      <c r="N6" s="60">
        <v>0</v>
      </c>
      <c r="O6" s="60">
        <v>2450651</v>
      </c>
      <c r="P6" s="60">
        <v>5922856</v>
      </c>
      <c r="Q6" s="60">
        <v>8373507</v>
      </c>
      <c r="R6" s="60">
        <v>0</v>
      </c>
      <c r="S6" s="60">
        <v>2906894</v>
      </c>
      <c r="T6" s="60">
        <v>3826259</v>
      </c>
      <c r="U6" s="60">
        <v>6733153</v>
      </c>
      <c r="V6" s="60">
        <v>42026763</v>
      </c>
      <c r="W6" s="60">
        <v>43802815</v>
      </c>
      <c r="X6" s="60">
        <v>-1776052</v>
      </c>
      <c r="Y6" s="61">
        <v>-4.05</v>
      </c>
      <c r="Z6" s="62">
        <v>43802815</v>
      </c>
    </row>
    <row r="7" spans="1:26" ht="13.5">
      <c r="A7" s="58" t="s">
        <v>33</v>
      </c>
      <c r="B7" s="19">
        <v>0</v>
      </c>
      <c r="C7" s="19">
        <v>0</v>
      </c>
      <c r="D7" s="59">
        <v>1774080</v>
      </c>
      <c r="E7" s="60">
        <v>1774080</v>
      </c>
      <c r="F7" s="60">
        <v>341</v>
      </c>
      <c r="G7" s="60">
        <v>0</v>
      </c>
      <c r="H7" s="60">
        <v>2619</v>
      </c>
      <c r="I7" s="60">
        <v>2960</v>
      </c>
      <c r="J7" s="60">
        <v>2137</v>
      </c>
      <c r="K7" s="60">
        <v>1463</v>
      </c>
      <c r="L7" s="60">
        <v>942</v>
      </c>
      <c r="M7" s="60">
        <v>4542</v>
      </c>
      <c r="N7" s="60">
        <v>0</v>
      </c>
      <c r="O7" s="60">
        <v>732</v>
      </c>
      <c r="P7" s="60">
        <v>-4291</v>
      </c>
      <c r="Q7" s="60">
        <v>-3559</v>
      </c>
      <c r="R7" s="60">
        <v>0</v>
      </c>
      <c r="S7" s="60">
        <v>1623</v>
      </c>
      <c r="T7" s="60">
        <v>36471</v>
      </c>
      <c r="U7" s="60">
        <v>38094</v>
      </c>
      <c r="V7" s="60">
        <v>42037</v>
      </c>
      <c r="W7" s="60">
        <v>1774080</v>
      </c>
      <c r="X7" s="60">
        <v>-1732043</v>
      </c>
      <c r="Y7" s="61">
        <v>-97.63</v>
      </c>
      <c r="Z7" s="62">
        <v>1774080</v>
      </c>
    </row>
    <row r="8" spans="1:26" ht="13.5">
      <c r="A8" s="58" t="s">
        <v>34</v>
      </c>
      <c r="B8" s="19">
        <v>45867185</v>
      </c>
      <c r="C8" s="19">
        <v>0</v>
      </c>
      <c r="D8" s="59">
        <v>50066000</v>
      </c>
      <c r="E8" s="60">
        <v>51099509</v>
      </c>
      <c r="F8" s="60">
        <v>6491000</v>
      </c>
      <c r="G8" s="60">
        <v>4900255</v>
      </c>
      <c r="H8" s="60">
        <v>1029866</v>
      </c>
      <c r="I8" s="60">
        <v>12421121</v>
      </c>
      <c r="J8" s="60">
        <v>213658</v>
      </c>
      <c r="K8" s="60">
        <v>3447675</v>
      </c>
      <c r="L8" s="60">
        <v>13375509</v>
      </c>
      <c r="M8" s="60">
        <v>17036842</v>
      </c>
      <c r="N8" s="60">
        <v>0</v>
      </c>
      <c r="O8" s="60">
        <v>1393846</v>
      </c>
      <c r="P8" s="60">
        <v>-449908</v>
      </c>
      <c r="Q8" s="60">
        <v>943938</v>
      </c>
      <c r="R8" s="60">
        <v>0</v>
      </c>
      <c r="S8" s="60">
        <v>0</v>
      </c>
      <c r="T8" s="60">
        <v>0</v>
      </c>
      <c r="U8" s="60">
        <v>0</v>
      </c>
      <c r="V8" s="60">
        <v>30401901</v>
      </c>
      <c r="W8" s="60">
        <v>51099509</v>
      </c>
      <c r="X8" s="60">
        <v>-20697608</v>
      </c>
      <c r="Y8" s="61">
        <v>-40.5</v>
      </c>
      <c r="Z8" s="62">
        <v>51099509</v>
      </c>
    </row>
    <row r="9" spans="1:26" ht="13.5">
      <c r="A9" s="58" t="s">
        <v>35</v>
      </c>
      <c r="B9" s="19">
        <v>16906310</v>
      </c>
      <c r="C9" s="19">
        <v>0</v>
      </c>
      <c r="D9" s="59">
        <v>15922784</v>
      </c>
      <c r="E9" s="60">
        <v>16250948</v>
      </c>
      <c r="F9" s="60">
        <v>521691</v>
      </c>
      <c r="G9" s="60">
        <v>1283925</v>
      </c>
      <c r="H9" s="60">
        <v>840407</v>
      </c>
      <c r="I9" s="60">
        <v>2646023</v>
      </c>
      <c r="J9" s="60">
        <v>4370043</v>
      </c>
      <c r="K9" s="60">
        <v>1675693</v>
      </c>
      <c r="L9" s="60">
        <v>1625282</v>
      </c>
      <c r="M9" s="60">
        <v>7671018</v>
      </c>
      <c r="N9" s="60">
        <v>0</v>
      </c>
      <c r="O9" s="60">
        <v>1410184</v>
      </c>
      <c r="P9" s="60">
        <v>-1566531</v>
      </c>
      <c r="Q9" s="60">
        <v>-156347</v>
      </c>
      <c r="R9" s="60">
        <v>0</v>
      </c>
      <c r="S9" s="60">
        <v>1506713</v>
      </c>
      <c r="T9" s="60">
        <v>9188817</v>
      </c>
      <c r="U9" s="60">
        <v>10695530</v>
      </c>
      <c r="V9" s="60">
        <v>20856224</v>
      </c>
      <c r="W9" s="60">
        <v>16250948</v>
      </c>
      <c r="X9" s="60">
        <v>4605276</v>
      </c>
      <c r="Y9" s="61">
        <v>28.34</v>
      </c>
      <c r="Z9" s="62">
        <v>16250948</v>
      </c>
    </row>
    <row r="10" spans="1:26" ht="25.5">
      <c r="A10" s="63" t="s">
        <v>277</v>
      </c>
      <c r="B10" s="64">
        <f>SUM(B5:B9)</f>
        <v>101945935</v>
      </c>
      <c r="C10" s="64">
        <f>SUM(C5:C9)</f>
        <v>0</v>
      </c>
      <c r="D10" s="65">
        <f aca="true" t="shared" si="0" ref="D10:Z10">SUM(D5:D9)</f>
        <v>117680966</v>
      </c>
      <c r="E10" s="66">
        <f t="shared" si="0"/>
        <v>117784952</v>
      </c>
      <c r="F10" s="66">
        <f t="shared" si="0"/>
        <v>10542668</v>
      </c>
      <c r="G10" s="66">
        <f t="shared" si="0"/>
        <v>10060251</v>
      </c>
      <c r="H10" s="66">
        <f t="shared" si="0"/>
        <v>6370804</v>
      </c>
      <c r="I10" s="66">
        <f t="shared" si="0"/>
        <v>26973723</v>
      </c>
      <c r="J10" s="66">
        <f t="shared" si="0"/>
        <v>7408652</v>
      </c>
      <c r="K10" s="66">
        <f t="shared" si="0"/>
        <v>8262752</v>
      </c>
      <c r="L10" s="66">
        <f t="shared" si="0"/>
        <v>26376719</v>
      </c>
      <c r="M10" s="66">
        <f t="shared" si="0"/>
        <v>42048123</v>
      </c>
      <c r="N10" s="66">
        <f t="shared" si="0"/>
        <v>0</v>
      </c>
      <c r="O10" s="66">
        <f t="shared" si="0"/>
        <v>5670352</v>
      </c>
      <c r="P10" s="66">
        <f t="shared" si="0"/>
        <v>3481962</v>
      </c>
      <c r="Q10" s="66">
        <f t="shared" si="0"/>
        <v>9152314</v>
      </c>
      <c r="R10" s="66">
        <f t="shared" si="0"/>
        <v>0</v>
      </c>
      <c r="S10" s="66">
        <f t="shared" si="0"/>
        <v>4834129</v>
      </c>
      <c r="T10" s="66">
        <f t="shared" si="0"/>
        <v>13470540</v>
      </c>
      <c r="U10" s="66">
        <f t="shared" si="0"/>
        <v>18304669</v>
      </c>
      <c r="V10" s="66">
        <f t="shared" si="0"/>
        <v>96478829</v>
      </c>
      <c r="W10" s="66">
        <f t="shared" si="0"/>
        <v>117784952</v>
      </c>
      <c r="X10" s="66">
        <f t="shared" si="0"/>
        <v>-21306123</v>
      </c>
      <c r="Y10" s="67">
        <f>+IF(W10&lt;&gt;0,(X10/W10)*100,0)</f>
        <v>-18.089002574794105</v>
      </c>
      <c r="Z10" s="68">
        <f t="shared" si="0"/>
        <v>117784952</v>
      </c>
    </row>
    <row r="11" spans="1:26" ht="13.5">
      <c r="A11" s="58" t="s">
        <v>37</v>
      </c>
      <c r="B11" s="19">
        <v>33409096</v>
      </c>
      <c r="C11" s="19">
        <v>0</v>
      </c>
      <c r="D11" s="59">
        <v>35927903</v>
      </c>
      <c r="E11" s="60">
        <v>39589770</v>
      </c>
      <c r="F11" s="60">
        <v>2568265</v>
      </c>
      <c r="G11" s="60">
        <v>3200269</v>
      </c>
      <c r="H11" s="60">
        <v>2874411</v>
      </c>
      <c r="I11" s="60">
        <v>8642945</v>
      </c>
      <c r="J11" s="60">
        <v>2735026</v>
      </c>
      <c r="K11" s="60">
        <v>3088860</v>
      </c>
      <c r="L11" s="60">
        <v>3137849</v>
      </c>
      <c r="M11" s="60">
        <v>8961735</v>
      </c>
      <c r="N11" s="60">
        <v>0</v>
      </c>
      <c r="O11" s="60">
        <v>3174830</v>
      </c>
      <c r="P11" s="60">
        <v>2970970</v>
      </c>
      <c r="Q11" s="60">
        <v>6145800</v>
      </c>
      <c r="R11" s="60">
        <v>0</v>
      </c>
      <c r="S11" s="60">
        <v>2970971</v>
      </c>
      <c r="T11" s="60">
        <v>2970970</v>
      </c>
      <c r="U11" s="60">
        <v>5941941</v>
      </c>
      <c r="V11" s="60">
        <v>29692421</v>
      </c>
      <c r="W11" s="60">
        <v>39589770</v>
      </c>
      <c r="X11" s="60">
        <v>-9897349</v>
      </c>
      <c r="Y11" s="61">
        <v>-25</v>
      </c>
      <c r="Z11" s="62">
        <v>39589770</v>
      </c>
    </row>
    <row r="12" spans="1:26" ht="13.5">
      <c r="A12" s="58" t="s">
        <v>38</v>
      </c>
      <c r="B12" s="19">
        <v>2802908</v>
      </c>
      <c r="C12" s="19">
        <v>0</v>
      </c>
      <c r="D12" s="59">
        <v>2948020</v>
      </c>
      <c r="E12" s="60">
        <v>2227853</v>
      </c>
      <c r="F12" s="60">
        <v>201684</v>
      </c>
      <c r="G12" s="60">
        <v>201684</v>
      </c>
      <c r="H12" s="60">
        <v>240698</v>
      </c>
      <c r="I12" s="60">
        <v>644066</v>
      </c>
      <c r="J12" s="60">
        <v>204042</v>
      </c>
      <c r="K12" s="60">
        <v>204041</v>
      </c>
      <c r="L12" s="60">
        <v>220286</v>
      </c>
      <c r="M12" s="60">
        <v>628369</v>
      </c>
      <c r="N12" s="60">
        <v>0</v>
      </c>
      <c r="O12" s="60">
        <v>238423</v>
      </c>
      <c r="P12" s="60">
        <v>256303</v>
      </c>
      <c r="Q12" s="60">
        <v>494726</v>
      </c>
      <c r="R12" s="60">
        <v>0</v>
      </c>
      <c r="S12" s="60">
        <v>256303</v>
      </c>
      <c r="T12" s="60">
        <v>256303</v>
      </c>
      <c r="U12" s="60">
        <v>512606</v>
      </c>
      <c r="V12" s="60">
        <v>2279767</v>
      </c>
      <c r="W12" s="60">
        <v>2227853</v>
      </c>
      <c r="X12" s="60">
        <v>51914</v>
      </c>
      <c r="Y12" s="61">
        <v>2.33</v>
      </c>
      <c r="Z12" s="62">
        <v>2227853</v>
      </c>
    </row>
    <row r="13" spans="1:26" ht="13.5">
      <c r="A13" s="58" t="s">
        <v>278</v>
      </c>
      <c r="B13" s="19">
        <v>13411371</v>
      </c>
      <c r="C13" s="19">
        <v>0</v>
      </c>
      <c r="D13" s="59">
        <v>1661292</v>
      </c>
      <c r="E13" s="60">
        <v>1579502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1579502</v>
      </c>
      <c r="X13" s="60">
        <v>-1579502</v>
      </c>
      <c r="Y13" s="61">
        <v>-100</v>
      </c>
      <c r="Z13" s="62">
        <v>1579502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20184672</v>
      </c>
      <c r="C15" s="19">
        <v>0</v>
      </c>
      <c r="D15" s="59">
        <v>22807275</v>
      </c>
      <c r="E15" s="60">
        <v>22726637</v>
      </c>
      <c r="F15" s="60">
        <v>3495986</v>
      </c>
      <c r="G15" s="60">
        <v>1500000</v>
      </c>
      <c r="H15" s="60">
        <v>0</v>
      </c>
      <c r="I15" s="60">
        <v>4995986</v>
      </c>
      <c r="J15" s="60">
        <v>0</v>
      </c>
      <c r="K15" s="60">
        <v>0</v>
      </c>
      <c r="L15" s="60">
        <v>4264148</v>
      </c>
      <c r="M15" s="60">
        <v>4264148</v>
      </c>
      <c r="N15" s="60">
        <v>0</v>
      </c>
      <c r="O15" s="60">
        <v>1617126</v>
      </c>
      <c r="P15" s="60">
        <v>1421508</v>
      </c>
      <c r="Q15" s="60">
        <v>3038634</v>
      </c>
      <c r="R15" s="60">
        <v>0</v>
      </c>
      <c r="S15" s="60">
        <v>1000000</v>
      </c>
      <c r="T15" s="60">
        <v>8000000</v>
      </c>
      <c r="U15" s="60">
        <v>9000000</v>
      </c>
      <c r="V15" s="60">
        <v>21298768</v>
      </c>
      <c r="W15" s="60">
        <v>22726637</v>
      </c>
      <c r="X15" s="60">
        <v>-1427869</v>
      </c>
      <c r="Y15" s="61">
        <v>-6.28</v>
      </c>
      <c r="Z15" s="62">
        <v>22726637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2412211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129264</v>
      </c>
      <c r="T16" s="60">
        <v>492632</v>
      </c>
      <c r="U16" s="60">
        <v>621896</v>
      </c>
      <c r="V16" s="60">
        <v>621896</v>
      </c>
      <c r="W16" s="60">
        <v>2412211</v>
      </c>
      <c r="X16" s="60">
        <v>-1790315</v>
      </c>
      <c r="Y16" s="61">
        <v>-74.22</v>
      </c>
      <c r="Z16" s="62">
        <v>2412211</v>
      </c>
    </row>
    <row r="17" spans="1:26" ht="13.5">
      <c r="A17" s="58" t="s">
        <v>43</v>
      </c>
      <c r="B17" s="19">
        <v>64570209</v>
      </c>
      <c r="C17" s="19">
        <v>0</v>
      </c>
      <c r="D17" s="59">
        <v>46017509</v>
      </c>
      <c r="E17" s="60">
        <v>37301281</v>
      </c>
      <c r="F17" s="60">
        <v>1682294</v>
      </c>
      <c r="G17" s="60">
        <v>3704467</v>
      </c>
      <c r="H17" s="60">
        <v>712828</v>
      </c>
      <c r="I17" s="60">
        <v>6099589</v>
      </c>
      <c r="J17" s="60">
        <v>1023090</v>
      </c>
      <c r="K17" s="60">
        <v>4262020</v>
      </c>
      <c r="L17" s="60">
        <v>4769431</v>
      </c>
      <c r="M17" s="60">
        <v>10054541</v>
      </c>
      <c r="N17" s="60">
        <v>0</v>
      </c>
      <c r="O17" s="60">
        <v>1577961</v>
      </c>
      <c r="P17" s="60">
        <v>2076037</v>
      </c>
      <c r="Q17" s="60">
        <v>3653998</v>
      </c>
      <c r="R17" s="60">
        <v>0</v>
      </c>
      <c r="S17" s="60">
        <v>5176570</v>
      </c>
      <c r="T17" s="60">
        <v>4142325</v>
      </c>
      <c r="U17" s="60">
        <v>9318895</v>
      </c>
      <c r="V17" s="60">
        <v>29127023</v>
      </c>
      <c r="W17" s="60">
        <v>37301281</v>
      </c>
      <c r="X17" s="60">
        <v>-8174258</v>
      </c>
      <c r="Y17" s="61">
        <v>-21.91</v>
      </c>
      <c r="Z17" s="62">
        <v>37301281</v>
      </c>
    </row>
    <row r="18" spans="1:26" ht="13.5">
      <c r="A18" s="70" t="s">
        <v>44</v>
      </c>
      <c r="B18" s="71">
        <f>SUM(B11:B17)</f>
        <v>134378256</v>
      </c>
      <c r="C18" s="71">
        <f>SUM(C11:C17)</f>
        <v>0</v>
      </c>
      <c r="D18" s="72">
        <f aca="true" t="shared" si="1" ref="D18:Z18">SUM(D11:D17)</f>
        <v>109361999</v>
      </c>
      <c r="E18" s="73">
        <f t="shared" si="1"/>
        <v>105837254</v>
      </c>
      <c r="F18" s="73">
        <f t="shared" si="1"/>
        <v>7948229</v>
      </c>
      <c r="G18" s="73">
        <f t="shared" si="1"/>
        <v>8606420</v>
      </c>
      <c r="H18" s="73">
        <f t="shared" si="1"/>
        <v>3827937</v>
      </c>
      <c r="I18" s="73">
        <f t="shared" si="1"/>
        <v>20382586</v>
      </c>
      <c r="J18" s="73">
        <f t="shared" si="1"/>
        <v>3962158</v>
      </c>
      <c r="K18" s="73">
        <f t="shared" si="1"/>
        <v>7554921</v>
      </c>
      <c r="L18" s="73">
        <f t="shared" si="1"/>
        <v>12391714</v>
      </c>
      <c r="M18" s="73">
        <f t="shared" si="1"/>
        <v>23908793</v>
      </c>
      <c r="N18" s="73">
        <f t="shared" si="1"/>
        <v>0</v>
      </c>
      <c r="O18" s="73">
        <f t="shared" si="1"/>
        <v>6608340</v>
      </c>
      <c r="P18" s="73">
        <f t="shared" si="1"/>
        <v>6724818</v>
      </c>
      <c r="Q18" s="73">
        <f t="shared" si="1"/>
        <v>13333158</v>
      </c>
      <c r="R18" s="73">
        <f t="shared" si="1"/>
        <v>0</v>
      </c>
      <c r="S18" s="73">
        <f t="shared" si="1"/>
        <v>9533108</v>
      </c>
      <c r="T18" s="73">
        <f t="shared" si="1"/>
        <v>15862230</v>
      </c>
      <c r="U18" s="73">
        <f t="shared" si="1"/>
        <v>25395338</v>
      </c>
      <c r="V18" s="73">
        <f t="shared" si="1"/>
        <v>83019875</v>
      </c>
      <c r="W18" s="73">
        <f t="shared" si="1"/>
        <v>105837254</v>
      </c>
      <c r="X18" s="73">
        <f t="shared" si="1"/>
        <v>-22817379</v>
      </c>
      <c r="Y18" s="67">
        <f>+IF(W18&lt;&gt;0,(X18/W18)*100,0)</f>
        <v>-21.558929524002956</v>
      </c>
      <c r="Z18" s="74">
        <f t="shared" si="1"/>
        <v>105837254</v>
      </c>
    </row>
    <row r="19" spans="1:26" ht="13.5">
      <c r="A19" s="70" t="s">
        <v>45</v>
      </c>
      <c r="B19" s="75">
        <f>+B10-B18</f>
        <v>-32432321</v>
      </c>
      <c r="C19" s="75">
        <f>+C10-C18</f>
        <v>0</v>
      </c>
      <c r="D19" s="76">
        <f aca="true" t="shared" si="2" ref="D19:Z19">+D10-D18</f>
        <v>8318967</v>
      </c>
      <c r="E19" s="77">
        <f t="shared" si="2"/>
        <v>11947698</v>
      </c>
      <c r="F19" s="77">
        <f t="shared" si="2"/>
        <v>2594439</v>
      </c>
      <c r="G19" s="77">
        <f t="shared" si="2"/>
        <v>1453831</v>
      </c>
      <c r="H19" s="77">
        <f t="shared" si="2"/>
        <v>2542867</v>
      </c>
      <c r="I19" s="77">
        <f t="shared" si="2"/>
        <v>6591137</v>
      </c>
      <c r="J19" s="77">
        <f t="shared" si="2"/>
        <v>3446494</v>
      </c>
      <c r="K19" s="77">
        <f t="shared" si="2"/>
        <v>707831</v>
      </c>
      <c r="L19" s="77">
        <f t="shared" si="2"/>
        <v>13985005</v>
      </c>
      <c r="M19" s="77">
        <f t="shared" si="2"/>
        <v>18139330</v>
      </c>
      <c r="N19" s="77">
        <f t="shared" si="2"/>
        <v>0</v>
      </c>
      <c r="O19" s="77">
        <f t="shared" si="2"/>
        <v>-937988</v>
      </c>
      <c r="P19" s="77">
        <f t="shared" si="2"/>
        <v>-3242856</v>
      </c>
      <c r="Q19" s="77">
        <f t="shared" si="2"/>
        <v>-4180844</v>
      </c>
      <c r="R19" s="77">
        <f t="shared" si="2"/>
        <v>0</v>
      </c>
      <c r="S19" s="77">
        <f t="shared" si="2"/>
        <v>-4698979</v>
      </c>
      <c r="T19" s="77">
        <f t="shared" si="2"/>
        <v>-2391690</v>
      </c>
      <c r="U19" s="77">
        <f t="shared" si="2"/>
        <v>-7090669</v>
      </c>
      <c r="V19" s="77">
        <f t="shared" si="2"/>
        <v>13458954</v>
      </c>
      <c r="W19" s="77">
        <f>IF(E10=E18,0,W10-W18)</f>
        <v>11947698</v>
      </c>
      <c r="X19" s="77">
        <f t="shared" si="2"/>
        <v>1511256</v>
      </c>
      <c r="Y19" s="78">
        <f>+IF(W19&lt;&gt;0,(X19/W19)*100,0)</f>
        <v>12.648930362987079</v>
      </c>
      <c r="Z19" s="79">
        <f t="shared" si="2"/>
        <v>11947698</v>
      </c>
    </row>
    <row r="20" spans="1:26" ht="13.5">
      <c r="A20" s="58" t="s">
        <v>46</v>
      </c>
      <c r="B20" s="19">
        <v>2460914</v>
      </c>
      <c r="C20" s="19">
        <v>0</v>
      </c>
      <c r="D20" s="59">
        <v>0</v>
      </c>
      <c r="E20" s="60">
        <v>0</v>
      </c>
      <c r="F20" s="60">
        <v>7000000</v>
      </c>
      <c r="G20" s="60">
        <v>0</v>
      </c>
      <c r="H20" s="60">
        <v>0</v>
      </c>
      <c r="I20" s="60">
        <v>7000000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7000000</v>
      </c>
      <c r="W20" s="60">
        <v>0</v>
      </c>
      <c r="X20" s="60">
        <v>7000000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-29971407</v>
      </c>
      <c r="C22" s="86">
        <f>SUM(C19:C21)</f>
        <v>0</v>
      </c>
      <c r="D22" s="87">
        <f aca="true" t="shared" si="3" ref="D22:Z22">SUM(D19:D21)</f>
        <v>8318967</v>
      </c>
      <c r="E22" s="88">
        <f t="shared" si="3"/>
        <v>11947698</v>
      </c>
      <c r="F22" s="88">
        <f t="shared" si="3"/>
        <v>9594439</v>
      </c>
      <c r="G22" s="88">
        <f t="shared" si="3"/>
        <v>1453831</v>
      </c>
      <c r="H22" s="88">
        <f t="shared" si="3"/>
        <v>2542867</v>
      </c>
      <c r="I22" s="88">
        <f t="shared" si="3"/>
        <v>13591137</v>
      </c>
      <c r="J22" s="88">
        <f t="shared" si="3"/>
        <v>3446494</v>
      </c>
      <c r="K22" s="88">
        <f t="shared" si="3"/>
        <v>707831</v>
      </c>
      <c r="L22" s="88">
        <f t="shared" si="3"/>
        <v>13985005</v>
      </c>
      <c r="M22" s="88">
        <f t="shared" si="3"/>
        <v>18139330</v>
      </c>
      <c r="N22" s="88">
        <f t="shared" si="3"/>
        <v>0</v>
      </c>
      <c r="O22" s="88">
        <f t="shared" si="3"/>
        <v>-937988</v>
      </c>
      <c r="P22" s="88">
        <f t="shared" si="3"/>
        <v>-3242856</v>
      </c>
      <c r="Q22" s="88">
        <f t="shared" si="3"/>
        <v>-4180844</v>
      </c>
      <c r="R22" s="88">
        <f t="shared" si="3"/>
        <v>0</v>
      </c>
      <c r="S22" s="88">
        <f t="shared" si="3"/>
        <v>-4698979</v>
      </c>
      <c r="T22" s="88">
        <f t="shared" si="3"/>
        <v>-2391690</v>
      </c>
      <c r="U22" s="88">
        <f t="shared" si="3"/>
        <v>-7090669</v>
      </c>
      <c r="V22" s="88">
        <f t="shared" si="3"/>
        <v>20458954</v>
      </c>
      <c r="W22" s="88">
        <f t="shared" si="3"/>
        <v>11947698</v>
      </c>
      <c r="X22" s="88">
        <f t="shared" si="3"/>
        <v>8511256</v>
      </c>
      <c r="Y22" s="89">
        <f>+IF(W22&lt;&gt;0,(X22/W22)*100,0)</f>
        <v>71.23762251104773</v>
      </c>
      <c r="Z22" s="90">
        <f t="shared" si="3"/>
        <v>11947698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-29971407</v>
      </c>
      <c r="C24" s="75">
        <f>SUM(C22:C23)</f>
        <v>0</v>
      </c>
      <c r="D24" s="76">
        <f aca="true" t="shared" si="4" ref="D24:Z24">SUM(D22:D23)</f>
        <v>8318967</v>
      </c>
      <c r="E24" s="77">
        <f t="shared" si="4"/>
        <v>11947698</v>
      </c>
      <c r="F24" s="77">
        <f t="shared" si="4"/>
        <v>9594439</v>
      </c>
      <c r="G24" s="77">
        <f t="shared" si="4"/>
        <v>1453831</v>
      </c>
      <c r="H24" s="77">
        <f t="shared" si="4"/>
        <v>2542867</v>
      </c>
      <c r="I24" s="77">
        <f t="shared" si="4"/>
        <v>13591137</v>
      </c>
      <c r="J24" s="77">
        <f t="shared" si="4"/>
        <v>3446494</v>
      </c>
      <c r="K24" s="77">
        <f t="shared" si="4"/>
        <v>707831</v>
      </c>
      <c r="L24" s="77">
        <f t="shared" si="4"/>
        <v>13985005</v>
      </c>
      <c r="M24" s="77">
        <f t="shared" si="4"/>
        <v>18139330</v>
      </c>
      <c r="N24" s="77">
        <f t="shared" si="4"/>
        <v>0</v>
      </c>
      <c r="O24" s="77">
        <f t="shared" si="4"/>
        <v>-937988</v>
      </c>
      <c r="P24" s="77">
        <f t="shared" si="4"/>
        <v>-3242856</v>
      </c>
      <c r="Q24" s="77">
        <f t="shared" si="4"/>
        <v>-4180844</v>
      </c>
      <c r="R24" s="77">
        <f t="shared" si="4"/>
        <v>0</v>
      </c>
      <c r="S24" s="77">
        <f t="shared" si="4"/>
        <v>-4698979</v>
      </c>
      <c r="T24" s="77">
        <f t="shared" si="4"/>
        <v>-2391690</v>
      </c>
      <c r="U24" s="77">
        <f t="shared" si="4"/>
        <v>-7090669</v>
      </c>
      <c r="V24" s="77">
        <f t="shared" si="4"/>
        <v>20458954</v>
      </c>
      <c r="W24" s="77">
        <f t="shared" si="4"/>
        <v>11947698</v>
      </c>
      <c r="X24" s="77">
        <f t="shared" si="4"/>
        <v>8511256</v>
      </c>
      <c r="Y24" s="78">
        <f>+IF(W24&lt;&gt;0,(X24/W24)*100,0)</f>
        <v>71.23762251104773</v>
      </c>
      <c r="Z24" s="79">
        <f t="shared" si="4"/>
        <v>11947698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29523980</v>
      </c>
      <c r="E27" s="100">
        <v>25033711</v>
      </c>
      <c r="F27" s="100">
        <v>3977328</v>
      </c>
      <c r="G27" s="100">
        <v>1037909</v>
      </c>
      <c r="H27" s="100">
        <v>3352799</v>
      </c>
      <c r="I27" s="100">
        <v>8368036</v>
      </c>
      <c r="J27" s="100">
        <v>1161947</v>
      </c>
      <c r="K27" s="100">
        <v>2291625</v>
      </c>
      <c r="L27" s="100">
        <v>1438797</v>
      </c>
      <c r="M27" s="100">
        <v>4892369</v>
      </c>
      <c r="N27" s="100">
        <v>28888</v>
      </c>
      <c r="O27" s="100">
        <v>3549340</v>
      </c>
      <c r="P27" s="100">
        <v>9608380</v>
      </c>
      <c r="Q27" s="100">
        <v>13186608</v>
      </c>
      <c r="R27" s="100">
        <v>1383559</v>
      </c>
      <c r="S27" s="100">
        <v>5265143</v>
      </c>
      <c r="T27" s="100">
        <v>2151678</v>
      </c>
      <c r="U27" s="100">
        <v>8800380</v>
      </c>
      <c r="V27" s="100">
        <v>35247393</v>
      </c>
      <c r="W27" s="100">
        <v>25033711</v>
      </c>
      <c r="X27" s="100">
        <v>10213682</v>
      </c>
      <c r="Y27" s="101">
        <v>40.8</v>
      </c>
      <c r="Z27" s="102">
        <v>25033711</v>
      </c>
    </row>
    <row r="28" spans="1:26" ht="13.5">
      <c r="A28" s="103" t="s">
        <v>46</v>
      </c>
      <c r="B28" s="19">
        <v>0</v>
      </c>
      <c r="C28" s="19">
        <v>0</v>
      </c>
      <c r="D28" s="59">
        <v>29523980</v>
      </c>
      <c r="E28" s="60">
        <v>21083000</v>
      </c>
      <c r="F28" s="60">
        <v>3977328</v>
      </c>
      <c r="G28" s="60">
        <v>1037909</v>
      </c>
      <c r="H28" s="60">
        <v>3352799</v>
      </c>
      <c r="I28" s="60">
        <v>8368036</v>
      </c>
      <c r="J28" s="60">
        <v>1161947</v>
      </c>
      <c r="K28" s="60">
        <v>2291625</v>
      </c>
      <c r="L28" s="60">
        <v>1409954</v>
      </c>
      <c r="M28" s="60">
        <v>4863526</v>
      </c>
      <c r="N28" s="60">
        <v>28011</v>
      </c>
      <c r="O28" s="60">
        <v>3536140</v>
      </c>
      <c r="P28" s="60">
        <v>9599382</v>
      </c>
      <c r="Q28" s="60">
        <v>13163533</v>
      </c>
      <c r="R28" s="60">
        <v>1366532</v>
      </c>
      <c r="S28" s="60">
        <v>5138997</v>
      </c>
      <c r="T28" s="60">
        <v>2151049</v>
      </c>
      <c r="U28" s="60">
        <v>8656578</v>
      </c>
      <c r="V28" s="60">
        <v>35051673</v>
      </c>
      <c r="W28" s="60">
        <v>21083000</v>
      </c>
      <c r="X28" s="60">
        <v>13968673</v>
      </c>
      <c r="Y28" s="61">
        <v>66.26</v>
      </c>
      <c r="Z28" s="62">
        <v>21083000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3950711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28843</v>
      </c>
      <c r="M31" s="60">
        <v>28843</v>
      </c>
      <c r="N31" s="60">
        <v>877</v>
      </c>
      <c r="O31" s="60">
        <v>13200</v>
      </c>
      <c r="P31" s="60">
        <v>8998</v>
      </c>
      <c r="Q31" s="60">
        <v>23075</v>
      </c>
      <c r="R31" s="60">
        <v>17027</v>
      </c>
      <c r="S31" s="60">
        <v>126146</v>
      </c>
      <c r="T31" s="60">
        <v>629</v>
      </c>
      <c r="U31" s="60">
        <v>143802</v>
      </c>
      <c r="V31" s="60">
        <v>195720</v>
      </c>
      <c r="W31" s="60">
        <v>3950711</v>
      </c>
      <c r="X31" s="60">
        <v>-3754991</v>
      </c>
      <c r="Y31" s="61">
        <v>-95.05</v>
      </c>
      <c r="Z31" s="62">
        <v>3950711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29523980</v>
      </c>
      <c r="E32" s="100">
        <f t="shared" si="5"/>
        <v>25033711</v>
      </c>
      <c r="F32" s="100">
        <f t="shared" si="5"/>
        <v>3977328</v>
      </c>
      <c r="G32" s="100">
        <f t="shared" si="5"/>
        <v>1037909</v>
      </c>
      <c r="H32" s="100">
        <f t="shared" si="5"/>
        <v>3352799</v>
      </c>
      <c r="I32" s="100">
        <f t="shared" si="5"/>
        <v>8368036</v>
      </c>
      <c r="J32" s="100">
        <f t="shared" si="5"/>
        <v>1161947</v>
      </c>
      <c r="K32" s="100">
        <f t="shared" si="5"/>
        <v>2291625</v>
      </c>
      <c r="L32" s="100">
        <f t="shared" si="5"/>
        <v>1438797</v>
      </c>
      <c r="M32" s="100">
        <f t="shared" si="5"/>
        <v>4892369</v>
      </c>
      <c r="N32" s="100">
        <f t="shared" si="5"/>
        <v>28888</v>
      </c>
      <c r="O32" s="100">
        <f t="shared" si="5"/>
        <v>3549340</v>
      </c>
      <c r="P32" s="100">
        <f t="shared" si="5"/>
        <v>9608380</v>
      </c>
      <c r="Q32" s="100">
        <f t="shared" si="5"/>
        <v>13186608</v>
      </c>
      <c r="R32" s="100">
        <f t="shared" si="5"/>
        <v>1383559</v>
      </c>
      <c r="S32" s="100">
        <f t="shared" si="5"/>
        <v>5265143</v>
      </c>
      <c r="T32" s="100">
        <f t="shared" si="5"/>
        <v>2151678</v>
      </c>
      <c r="U32" s="100">
        <f t="shared" si="5"/>
        <v>8800380</v>
      </c>
      <c r="V32" s="100">
        <f t="shared" si="5"/>
        <v>35247393</v>
      </c>
      <c r="W32" s="100">
        <f t="shared" si="5"/>
        <v>25033711</v>
      </c>
      <c r="X32" s="100">
        <f t="shared" si="5"/>
        <v>10213682</v>
      </c>
      <c r="Y32" s="101">
        <f>+IF(W32&lt;&gt;0,(X32/W32)*100,0)</f>
        <v>40.79971203630177</v>
      </c>
      <c r="Z32" s="102">
        <f t="shared" si="5"/>
        <v>25033711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45591432</v>
      </c>
      <c r="C35" s="19">
        <v>0</v>
      </c>
      <c r="D35" s="59">
        <v>36597600</v>
      </c>
      <c r="E35" s="60">
        <v>36597600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36597600</v>
      </c>
      <c r="X35" s="60">
        <v>-36597600</v>
      </c>
      <c r="Y35" s="61">
        <v>-100</v>
      </c>
      <c r="Z35" s="62">
        <v>36597600</v>
      </c>
    </row>
    <row r="36" spans="1:26" ht="13.5">
      <c r="A36" s="58" t="s">
        <v>57</v>
      </c>
      <c r="B36" s="19">
        <v>173476200</v>
      </c>
      <c r="C36" s="19">
        <v>0</v>
      </c>
      <c r="D36" s="59">
        <v>206792320</v>
      </c>
      <c r="E36" s="60">
        <v>206792320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206792320</v>
      </c>
      <c r="X36" s="60">
        <v>-206792320</v>
      </c>
      <c r="Y36" s="61">
        <v>-100</v>
      </c>
      <c r="Z36" s="62">
        <v>206792320</v>
      </c>
    </row>
    <row r="37" spans="1:26" ht="13.5">
      <c r="A37" s="58" t="s">
        <v>58</v>
      </c>
      <c r="B37" s="19">
        <v>49245299</v>
      </c>
      <c r="C37" s="19">
        <v>0</v>
      </c>
      <c r="D37" s="59">
        <v>7597800</v>
      </c>
      <c r="E37" s="60">
        <v>7597800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7597800</v>
      </c>
      <c r="X37" s="60">
        <v>-7597800</v>
      </c>
      <c r="Y37" s="61">
        <v>-100</v>
      </c>
      <c r="Z37" s="62">
        <v>7597800</v>
      </c>
    </row>
    <row r="38" spans="1:26" ht="13.5">
      <c r="A38" s="58" t="s">
        <v>59</v>
      </c>
      <c r="B38" s="19">
        <v>24654121</v>
      </c>
      <c r="C38" s="19">
        <v>0</v>
      </c>
      <c r="D38" s="59">
        <v>6200000</v>
      </c>
      <c r="E38" s="60">
        <v>6200000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6200000</v>
      </c>
      <c r="X38" s="60">
        <v>-6200000</v>
      </c>
      <c r="Y38" s="61">
        <v>-100</v>
      </c>
      <c r="Z38" s="62">
        <v>6200000</v>
      </c>
    </row>
    <row r="39" spans="1:26" ht="13.5">
      <c r="A39" s="58" t="s">
        <v>60</v>
      </c>
      <c r="B39" s="19">
        <v>145168212</v>
      </c>
      <c r="C39" s="19">
        <v>0</v>
      </c>
      <c r="D39" s="59">
        <v>229592120</v>
      </c>
      <c r="E39" s="60">
        <v>229592120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229592120</v>
      </c>
      <c r="X39" s="60">
        <v>-229592120</v>
      </c>
      <c r="Y39" s="61">
        <v>-100</v>
      </c>
      <c r="Z39" s="62">
        <v>229592120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37407678</v>
      </c>
      <c r="E42" s="60">
        <v>11947459</v>
      </c>
      <c r="F42" s="60">
        <v>12115671</v>
      </c>
      <c r="G42" s="60">
        <v>774599</v>
      </c>
      <c r="H42" s="60">
        <v>165548</v>
      </c>
      <c r="I42" s="60">
        <v>13055818</v>
      </c>
      <c r="J42" s="60">
        <v>1515521</v>
      </c>
      <c r="K42" s="60">
        <v>1277808</v>
      </c>
      <c r="L42" s="60">
        <v>715348</v>
      </c>
      <c r="M42" s="60">
        <v>3508677</v>
      </c>
      <c r="N42" s="60">
        <v>-2008702</v>
      </c>
      <c r="O42" s="60">
        <v>-368856</v>
      </c>
      <c r="P42" s="60">
        <v>24517460</v>
      </c>
      <c r="Q42" s="60">
        <v>22139902</v>
      </c>
      <c r="R42" s="60">
        <v>-12073944</v>
      </c>
      <c r="S42" s="60">
        <v>6329430</v>
      </c>
      <c r="T42" s="60">
        <v>1469237</v>
      </c>
      <c r="U42" s="60">
        <v>-4275277</v>
      </c>
      <c r="V42" s="60">
        <v>34429120</v>
      </c>
      <c r="W42" s="60">
        <v>11947459</v>
      </c>
      <c r="X42" s="60">
        <v>22481661</v>
      </c>
      <c r="Y42" s="61">
        <v>188.17</v>
      </c>
      <c r="Z42" s="62">
        <v>11947459</v>
      </c>
    </row>
    <row r="43" spans="1:26" ht="13.5">
      <c r="A43" s="58" t="s">
        <v>63</v>
      </c>
      <c r="B43" s="19">
        <v>0</v>
      </c>
      <c r="C43" s="19">
        <v>0</v>
      </c>
      <c r="D43" s="59">
        <v>-40066840</v>
      </c>
      <c r="E43" s="60">
        <v>0</v>
      </c>
      <c r="F43" s="60">
        <v>-3977331</v>
      </c>
      <c r="G43" s="60">
        <v>-1037909</v>
      </c>
      <c r="H43" s="60">
        <v>-3352799</v>
      </c>
      <c r="I43" s="60">
        <v>-8368039</v>
      </c>
      <c r="J43" s="60">
        <v>-1161947</v>
      </c>
      <c r="K43" s="60">
        <v>-2291625</v>
      </c>
      <c r="L43" s="60">
        <v>-1319991</v>
      </c>
      <c r="M43" s="60">
        <v>-4773563</v>
      </c>
      <c r="N43" s="60">
        <v>0</v>
      </c>
      <c r="O43" s="60">
        <v>-1599087</v>
      </c>
      <c r="P43" s="60">
        <v>-11339499</v>
      </c>
      <c r="Q43" s="60">
        <v>-12938586</v>
      </c>
      <c r="R43" s="60">
        <v>-1366532</v>
      </c>
      <c r="S43" s="60">
        <v>-5138998</v>
      </c>
      <c r="T43" s="60">
        <v>-2151049</v>
      </c>
      <c r="U43" s="60">
        <v>-8656579</v>
      </c>
      <c r="V43" s="60">
        <v>-34736767</v>
      </c>
      <c r="W43" s="60">
        <v>0</v>
      </c>
      <c r="X43" s="60">
        <v>-34736767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-2659162</v>
      </c>
      <c r="E45" s="100">
        <v>11947458</v>
      </c>
      <c r="F45" s="100">
        <v>9312940</v>
      </c>
      <c r="G45" s="100">
        <v>9049630</v>
      </c>
      <c r="H45" s="100">
        <v>5862379</v>
      </c>
      <c r="I45" s="100">
        <v>5862379</v>
      </c>
      <c r="J45" s="100">
        <v>6215953</v>
      </c>
      <c r="K45" s="100">
        <v>5202136</v>
      </c>
      <c r="L45" s="100">
        <v>4597493</v>
      </c>
      <c r="M45" s="100">
        <v>4597493</v>
      </c>
      <c r="N45" s="100">
        <v>2588791</v>
      </c>
      <c r="O45" s="100">
        <v>620848</v>
      </c>
      <c r="P45" s="100">
        <v>13798809</v>
      </c>
      <c r="Q45" s="100">
        <v>2588791</v>
      </c>
      <c r="R45" s="100">
        <v>358333</v>
      </c>
      <c r="S45" s="100">
        <v>1548765</v>
      </c>
      <c r="T45" s="100">
        <v>866953</v>
      </c>
      <c r="U45" s="100">
        <v>866953</v>
      </c>
      <c r="V45" s="100">
        <v>866953</v>
      </c>
      <c r="W45" s="100">
        <v>11947458</v>
      </c>
      <c r="X45" s="100">
        <v>-11080505</v>
      </c>
      <c r="Y45" s="101">
        <v>-92.74</v>
      </c>
      <c r="Z45" s="102">
        <v>11947458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2709973</v>
      </c>
      <c r="C49" s="52">
        <v>0</v>
      </c>
      <c r="D49" s="129">
        <v>3034106</v>
      </c>
      <c r="E49" s="54">
        <v>2515524</v>
      </c>
      <c r="F49" s="54">
        <v>0</v>
      </c>
      <c r="G49" s="54">
        <v>0</v>
      </c>
      <c r="H49" s="54">
        <v>0</v>
      </c>
      <c r="I49" s="54">
        <v>2050368</v>
      </c>
      <c r="J49" s="54">
        <v>0</v>
      </c>
      <c r="K49" s="54">
        <v>0</v>
      </c>
      <c r="L49" s="54">
        <v>0</v>
      </c>
      <c r="M49" s="54">
        <v>1991816</v>
      </c>
      <c r="N49" s="54">
        <v>0</v>
      </c>
      <c r="O49" s="54">
        <v>0</v>
      </c>
      <c r="P49" s="54">
        <v>0</v>
      </c>
      <c r="Q49" s="54">
        <v>1869082</v>
      </c>
      <c r="R49" s="54">
        <v>0</v>
      </c>
      <c r="S49" s="54">
        <v>0</v>
      </c>
      <c r="T49" s="54">
        <v>0</v>
      </c>
      <c r="U49" s="54">
        <v>79941292</v>
      </c>
      <c r="V49" s="54">
        <v>0</v>
      </c>
      <c r="W49" s="54">
        <v>94112161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4352571</v>
      </c>
      <c r="C51" s="52">
        <v>0</v>
      </c>
      <c r="D51" s="129">
        <v>4610473</v>
      </c>
      <c r="E51" s="54">
        <v>3652127</v>
      </c>
      <c r="F51" s="54">
        <v>0</v>
      </c>
      <c r="G51" s="54">
        <v>0</v>
      </c>
      <c r="H51" s="54">
        <v>0</v>
      </c>
      <c r="I51" s="54">
        <v>3303121</v>
      </c>
      <c r="J51" s="54">
        <v>0</v>
      </c>
      <c r="K51" s="54">
        <v>0</v>
      </c>
      <c r="L51" s="54">
        <v>0</v>
      </c>
      <c r="M51" s="54">
        <v>3663159</v>
      </c>
      <c r="N51" s="54">
        <v>0</v>
      </c>
      <c r="O51" s="54">
        <v>0</v>
      </c>
      <c r="P51" s="54">
        <v>0</v>
      </c>
      <c r="Q51" s="54">
        <v>3062392</v>
      </c>
      <c r="R51" s="54">
        <v>0</v>
      </c>
      <c r="S51" s="54">
        <v>0</v>
      </c>
      <c r="T51" s="54">
        <v>0</v>
      </c>
      <c r="U51" s="54">
        <v>906381</v>
      </c>
      <c r="V51" s="54">
        <v>0</v>
      </c>
      <c r="W51" s="54">
        <v>23550224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98.67568855338357</v>
      </c>
      <c r="E58" s="7">
        <f t="shared" si="6"/>
        <v>116.63675051131813</v>
      </c>
      <c r="F58" s="7">
        <f t="shared" si="6"/>
        <v>73.378724198612</v>
      </c>
      <c r="G58" s="7">
        <f t="shared" si="6"/>
        <v>106.01245988395218</v>
      </c>
      <c r="H58" s="7">
        <f t="shared" si="6"/>
        <v>59.26811868392981</v>
      </c>
      <c r="I58" s="7">
        <f t="shared" si="6"/>
        <v>79.04499499774283</v>
      </c>
      <c r="J58" s="7">
        <f t="shared" si="6"/>
        <v>87.73906356697393</v>
      </c>
      <c r="K58" s="7">
        <f t="shared" si="6"/>
        <v>88.18613779830835</v>
      </c>
      <c r="L58" s="7">
        <f t="shared" si="6"/>
        <v>23.959314177090334</v>
      </c>
      <c r="M58" s="7">
        <f t="shared" si="6"/>
        <v>47.429111025220685</v>
      </c>
      <c r="N58" s="7">
        <f t="shared" si="6"/>
        <v>0</v>
      </c>
      <c r="O58" s="7">
        <f t="shared" si="6"/>
        <v>51.68988117326684</v>
      </c>
      <c r="P58" s="7">
        <f t="shared" si="6"/>
        <v>68.69574344413813</v>
      </c>
      <c r="Q58" s="7">
        <f t="shared" si="6"/>
        <v>92.03435662704965</v>
      </c>
      <c r="R58" s="7">
        <f t="shared" si="6"/>
        <v>0</v>
      </c>
      <c r="S58" s="7">
        <f t="shared" si="6"/>
        <v>65.24710407895643</v>
      </c>
      <c r="T58" s="7">
        <f t="shared" si="6"/>
        <v>56.16902799069783</v>
      </c>
      <c r="U58" s="7">
        <f t="shared" si="6"/>
        <v>85.32348313750046</v>
      </c>
      <c r="V58" s="7">
        <f t="shared" si="6"/>
        <v>70.4111514384226</v>
      </c>
      <c r="W58" s="7">
        <f t="shared" si="6"/>
        <v>116.63675051131813</v>
      </c>
      <c r="X58" s="7">
        <f t="shared" si="6"/>
        <v>0</v>
      </c>
      <c r="Y58" s="7">
        <f t="shared" si="6"/>
        <v>0</v>
      </c>
      <c r="Z58" s="8">
        <f t="shared" si="6"/>
        <v>116.63675051131813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100.00823451910408</v>
      </c>
      <c r="F59" s="10">
        <f t="shared" si="7"/>
        <v>48.15066579052712</v>
      </c>
      <c r="G59" s="10">
        <f t="shared" si="7"/>
        <v>60.1817781315551</v>
      </c>
      <c r="H59" s="10">
        <f t="shared" si="7"/>
        <v>66.58949719264584</v>
      </c>
      <c r="I59" s="10">
        <f t="shared" si="7"/>
        <v>57.722073191519904</v>
      </c>
      <c r="J59" s="10">
        <f t="shared" si="7"/>
        <v>48.99191183627021</v>
      </c>
      <c r="K59" s="10">
        <f t="shared" si="7"/>
        <v>162.293896298211</v>
      </c>
      <c r="L59" s="10">
        <f t="shared" si="7"/>
        <v>49.253683025708966</v>
      </c>
      <c r="M59" s="10">
        <f t="shared" si="7"/>
        <v>86.92209289680541</v>
      </c>
      <c r="N59" s="10">
        <f t="shared" si="7"/>
        <v>0</v>
      </c>
      <c r="O59" s="10">
        <f t="shared" si="7"/>
        <v>28.950279438664477</v>
      </c>
      <c r="P59" s="10">
        <f t="shared" si="7"/>
        <v>-65.18454698641483</v>
      </c>
      <c r="Q59" s="10">
        <f t="shared" si="7"/>
        <v>-11523.904306220096</v>
      </c>
      <c r="R59" s="10">
        <f t="shared" si="7"/>
        <v>0</v>
      </c>
      <c r="S59" s="10">
        <f t="shared" si="7"/>
        <v>56.64014476043151</v>
      </c>
      <c r="T59" s="10">
        <f t="shared" si="7"/>
        <v>61.8774060664498</v>
      </c>
      <c r="U59" s="10">
        <f t="shared" si="7"/>
        <v>82.93527089410091</v>
      </c>
      <c r="V59" s="10">
        <f t="shared" si="7"/>
        <v>94.78381955795608</v>
      </c>
      <c r="W59" s="10">
        <f t="shared" si="7"/>
        <v>100.00823451910408</v>
      </c>
      <c r="X59" s="10">
        <f t="shared" si="7"/>
        <v>0</v>
      </c>
      <c r="Y59" s="10">
        <f t="shared" si="7"/>
        <v>0</v>
      </c>
      <c r="Z59" s="11">
        <f t="shared" si="7"/>
        <v>100.00823451910408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108.24534311668343</v>
      </c>
      <c r="E60" s="13">
        <f t="shared" si="7"/>
        <v>120.1657929975505</v>
      </c>
      <c r="F60" s="13">
        <f t="shared" si="7"/>
        <v>86.35845741928254</v>
      </c>
      <c r="G60" s="13">
        <f t="shared" si="7"/>
        <v>129.38379260265785</v>
      </c>
      <c r="H60" s="13">
        <f t="shared" si="7"/>
        <v>65.42102781413479</v>
      </c>
      <c r="I60" s="13">
        <f t="shared" si="7"/>
        <v>92.11082315345182</v>
      </c>
      <c r="J60" s="13">
        <f t="shared" si="7"/>
        <v>116.27720515832303</v>
      </c>
      <c r="K60" s="13">
        <f t="shared" si="7"/>
        <v>88.31386454401725</v>
      </c>
      <c r="L60" s="13">
        <f t="shared" si="7"/>
        <v>24.133291608245163</v>
      </c>
      <c r="M60" s="13">
        <f t="shared" si="7"/>
        <v>48.85281804197533</v>
      </c>
      <c r="N60" s="13">
        <f t="shared" si="7"/>
        <v>0</v>
      </c>
      <c r="O60" s="13">
        <f t="shared" si="7"/>
        <v>69.21299687307577</v>
      </c>
      <c r="P60" s="13">
        <f t="shared" si="7"/>
        <v>48.69059791424948</v>
      </c>
      <c r="Q60" s="13">
        <f t="shared" si="7"/>
        <v>81.96052143982205</v>
      </c>
      <c r="R60" s="13">
        <f t="shared" si="7"/>
        <v>0</v>
      </c>
      <c r="S60" s="13">
        <f t="shared" si="7"/>
        <v>88.01421723667943</v>
      </c>
      <c r="T60" s="13">
        <f t="shared" si="7"/>
        <v>68.19394609721924</v>
      </c>
      <c r="U60" s="13">
        <f t="shared" si="7"/>
        <v>108.85430644454388</v>
      </c>
      <c r="V60" s="13">
        <f t="shared" si="7"/>
        <v>76.16726513055502</v>
      </c>
      <c r="W60" s="13">
        <f t="shared" si="7"/>
        <v>120.1657929975505</v>
      </c>
      <c r="X60" s="13">
        <f t="shared" si="7"/>
        <v>0</v>
      </c>
      <c r="Y60" s="13">
        <f t="shared" si="7"/>
        <v>0</v>
      </c>
      <c r="Z60" s="14">
        <f t="shared" si="7"/>
        <v>120.1657929975505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91.06531271218032</v>
      </c>
      <c r="E61" s="13">
        <f t="shared" si="7"/>
        <v>103.09564949824303</v>
      </c>
      <c r="F61" s="13">
        <f t="shared" si="7"/>
        <v>96.2035936185764</v>
      </c>
      <c r="G61" s="13">
        <f t="shared" si="7"/>
        <v>150.71385500077528</v>
      </c>
      <c r="H61" s="13">
        <f t="shared" si="7"/>
        <v>72.76216178271416</v>
      </c>
      <c r="I61" s="13">
        <f t="shared" si="7"/>
        <v>104.46408038634505</v>
      </c>
      <c r="J61" s="13">
        <f t="shared" si="7"/>
        <v>173.70596713585488</v>
      </c>
      <c r="K61" s="13">
        <f t="shared" si="7"/>
        <v>99.37417967348296</v>
      </c>
      <c r="L61" s="13">
        <f t="shared" si="7"/>
        <v>109.41113630478425</v>
      </c>
      <c r="M61" s="13">
        <f t="shared" si="7"/>
        <v>121.6839306220797</v>
      </c>
      <c r="N61" s="13">
        <f t="shared" si="7"/>
        <v>0</v>
      </c>
      <c r="O61" s="13">
        <f t="shared" si="7"/>
        <v>86.13259392059204</v>
      </c>
      <c r="P61" s="13">
        <f t="shared" si="7"/>
        <v>-109.40884960244458</v>
      </c>
      <c r="Q61" s="13">
        <f t="shared" si="7"/>
        <v>-1019.9828746910132</v>
      </c>
      <c r="R61" s="13">
        <f t="shared" si="7"/>
        <v>0</v>
      </c>
      <c r="S61" s="13">
        <f t="shared" si="7"/>
        <v>102.2289827180698</v>
      </c>
      <c r="T61" s="13">
        <f t="shared" si="7"/>
        <v>100.09060510503696</v>
      </c>
      <c r="U61" s="13">
        <f t="shared" si="7"/>
        <v>142.8302379055526</v>
      </c>
      <c r="V61" s="13">
        <f t="shared" si="7"/>
        <v>155.79328723394664</v>
      </c>
      <c r="W61" s="13">
        <f t="shared" si="7"/>
        <v>103.09564949824303</v>
      </c>
      <c r="X61" s="13">
        <f t="shared" si="7"/>
        <v>0</v>
      </c>
      <c r="Y61" s="13">
        <f t="shared" si="7"/>
        <v>0</v>
      </c>
      <c r="Z61" s="14">
        <f t="shared" si="7"/>
        <v>103.09564949824303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99.99998732184177</v>
      </c>
      <c r="E62" s="13">
        <f t="shared" si="7"/>
        <v>103.63891089274122</v>
      </c>
      <c r="F62" s="13">
        <f t="shared" si="7"/>
        <v>44.11043354614599</v>
      </c>
      <c r="G62" s="13">
        <f t="shared" si="7"/>
        <v>51.445547239856595</v>
      </c>
      <c r="H62" s="13">
        <f t="shared" si="7"/>
        <v>32.39797362556677</v>
      </c>
      <c r="I62" s="13">
        <f t="shared" si="7"/>
        <v>41.8270643076324</v>
      </c>
      <c r="J62" s="13">
        <f t="shared" si="7"/>
        <v>33.047861196298186</v>
      </c>
      <c r="K62" s="13">
        <f t="shared" si="7"/>
        <v>69.84549773389142</v>
      </c>
      <c r="L62" s="13">
        <f t="shared" si="7"/>
        <v>1.6259346210103123</v>
      </c>
      <c r="M62" s="13">
        <f t="shared" si="7"/>
        <v>5.680187211004926</v>
      </c>
      <c r="N62" s="13">
        <f t="shared" si="7"/>
        <v>0</v>
      </c>
      <c r="O62" s="13">
        <f t="shared" si="7"/>
        <v>29.415880258892003</v>
      </c>
      <c r="P62" s="13">
        <f t="shared" si="7"/>
        <v>2.538845489118143</v>
      </c>
      <c r="Q62" s="13">
        <f t="shared" si="7"/>
        <v>5.56396761935387</v>
      </c>
      <c r="R62" s="13">
        <f t="shared" si="7"/>
        <v>0</v>
      </c>
      <c r="S62" s="13">
        <f t="shared" si="7"/>
        <v>41.93344974776873</v>
      </c>
      <c r="T62" s="13">
        <f t="shared" si="7"/>
        <v>15.403036217119089</v>
      </c>
      <c r="U62" s="13">
        <f t="shared" si="7"/>
        <v>31.558400258052266</v>
      </c>
      <c r="V62" s="13">
        <f t="shared" si="7"/>
        <v>10.008061942655436</v>
      </c>
      <c r="W62" s="13">
        <f t="shared" si="7"/>
        <v>103.63891089274122</v>
      </c>
      <c r="X62" s="13">
        <f t="shared" si="7"/>
        <v>0</v>
      </c>
      <c r="Y62" s="13">
        <f t="shared" si="7"/>
        <v>0</v>
      </c>
      <c r="Z62" s="14">
        <f t="shared" si="7"/>
        <v>103.63891089274122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100.25030538188608</v>
      </c>
      <c r="F63" s="13">
        <f t="shared" si="7"/>
        <v>39.30173192475356</v>
      </c>
      <c r="G63" s="13">
        <f t="shared" si="7"/>
        <v>52.066529889899925</v>
      </c>
      <c r="H63" s="13">
        <f t="shared" si="7"/>
        <v>42.17477730089861</v>
      </c>
      <c r="I63" s="13">
        <f t="shared" si="7"/>
        <v>44.51760025166526</v>
      </c>
      <c r="J63" s="13">
        <f t="shared" si="7"/>
        <v>37.575708225732654</v>
      </c>
      <c r="K63" s="13">
        <f t="shared" si="7"/>
        <v>42.28181899721948</v>
      </c>
      <c r="L63" s="13">
        <f t="shared" si="7"/>
        <v>35.11438201022783</v>
      </c>
      <c r="M63" s="13">
        <f t="shared" si="7"/>
        <v>38.32038284857073</v>
      </c>
      <c r="N63" s="13">
        <f t="shared" si="7"/>
        <v>0</v>
      </c>
      <c r="O63" s="13">
        <f t="shared" si="7"/>
        <v>36.41233336886025</v>
      </c>
      <c r="P63" s="13">
        <f t="shared" si="7"/>
        <v>-68.87104355377103</v>
      </c>
      <c r="Q63" s="13">
        <f t="shared" si="7"/>
        <v>16169.82041173894</v>
      </c>
      <c r="R63" s="13">
        <f t="shared" si="7"/>
        <v>0</v>
      </c>
      <c r="S63" s="13">
        <f t="shared" si="7"/>
        <v>51.039552550728004</v>
      </c>
      <c r="T63" s="13">
        <f t="shared" si="7"/>
        <v>46.361571098375705</v>
      </c>
      <c r="U63" s="13">
        <f t="shared" si="7"/>
        <v>67.75867226422685</v>
      </c>
      <c r="V63" s="13">
        <f t="shared" si="7"/>
        <v>65.90684780471709</v>
      </c>
      <c r="W63" s="13">
        <f t="shared" si="7"/>
        <v>100.25030538188608</v>
      </c>
      <c r="X63" s="13">
        <f t="shared" si="7"/>
        <v>0</v>
      </c>
      <c r="Y63" s="13">
        <f t="shared" si="7"/>
        <v>0</v>
      </c>
      <c r="Z63" s="14">
        <f t="shared" si="7"/>
        <v>100.25030538188608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100.00011583358189</v>
      </c>
      <c r="E64" s="13">
        <f t="shared" si="7"/>
        <v>100.67910299408109</v>
      </c>
      <c r="F64" s="13">
        <f t="shared" si="7"/>
        <v>36.89193430275133</v>
      </c>
      <c r="G64" s="13">
        <f t="shared" si="7"/>
        <v>34.30897202081758</v>
      </c>
      <c r="H64" s="13">
        <f t="shared" si="7"/>
        <v>34.37672106164513</v>
      </c>
      <c r="I64" s="13">
        <f t="shared" si="7"/>
        <v>35.1928046832361</v>
      </c>
      <c r="J64" s="13">
        <f t="shared" si="7"/>
        <v>32.76927723713193</v>
      </c>
      <c r="K64" s="13">
        <f t="shared" si="7"/>
        <v>31.33214920071048</v>
      </c>
      <c r="L64" s="13">
        <f t="shared" si="7"/>
        <v>28.967371977240397</v>
      </c>
      <c r="M64" s="13">
        <f t="shared" si="7"/>
        <v>31.026342958660948</v>
      </c>
      <c r="N64" s="13">
        <f t="shared" si="7"/>
        <v>0</v>
      </c>
      <c r="O64" s="13">
        <f t="shared" si="7"/>
        <v>22.708171902008704</v>
      </c>
      <c r="P64" s="13">
        <f t="shared" si="7"/>
        <v>-46.38790423938648</v>
      </c>
      <c r="Q64" s="13">
        <f t="shared" si="7"/>
        <v>10200.744601638124</v>
      </c>
      <c r="R64" s="13">
        <f t="shared" si="7"/>
        <v>0</v>
      </c>
      <c r="S64" s="13">
        <f t="shared" si="7"/>
        <v>32.07552780255724</v>
      </c>
      <c r="T64" s="13">
        <f t="shared" si="7"/>
        <v>35.18786717467674</v>
      </c>
      <c r="U64" s="13">
        <f t="shared" si="7"/>
        <v>47.83346893889576</v>
      </c>
      <c r="V64" s="13">
        <f t="shared" si="7"/>
        <v>49.45017009927562</v>
      </c>
      <c r="W64" s="13">
        <f t="shared" si="7"/>
        <v>100.67910299408109</v>
      </c>
      <c r="X64" s="13">
        <f t="shared" si="7"/>
        <v>0</v>
      </c>
      <c r="Y64" s="13">
        <f t="shared" si="7"/>
        <v>0</v>
      </c>
      <c r="Z64" s="14">
        <f t="shared" si="7"/>
        <v>100.67910299408109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7913.2207338380895</v>
      </c>
      <c r="G65" s="13">
        <f t="shared" si="7"/>
        <v>5798.5453034081465</v>
      </c>
      <c r="H65" s="13">
        <f t="shared" si="7"/>
        <v>1847.6747767169695</v>
      </c>
      <c r="I65" s="13">
        <f t="shared" si="7"/>
        <v>4550.56987788331</v>
      </c>
      <c r="J65" s="13">
        <f t="shared" si="7"/>
        <v>965.0789671596891</v>
      </c>
      <c r="K65" s="13">
        <f t="shared" si="7"/>
        <v>679.4672131147541</v>
      </c>
      <c r="L65" s="13">
        <f t="shared" si="7"/>
        <v>1435.7776463630987</v>
      </c>
      <c r="M65" s="13">
        <f t="shared" si="7"/>
        <v>977.2783251231526</v>
      </c>
      <c r="N65" s="13">
        <f t="shared" si="7"/>
        <v>0</v>
      </c>
      <c r="O65" s="13">
        <f t="shared" si="7"/>
        <v>1411.3966480446927</v>
      </c>
      <c r="P65" s="13">
        <f t="shared" si="7"/>
        <v>-688.9727011494253</v>
      </c>
      <c r="Q65" s="13">
        <f t="shared" si="7"/>
        <v>-71015.15151515152</v>
      </c>
      <c r="R65" s="13">
        <f t="shared" si="7"/>
        <v>0</v>
      </c>
      <c r="S65" s="13">
        <f t="shared" si="7"/>
        <v>595.5380577427821</v>
      </c>
      <c r="T65" s="13">
        <f t="shared" si="7"/>
        <v>274.85443174466246</v>
      </c>
      <c r="U65" s="13">
        <f t="shared" si="7"/>
        <v>763.0795897732197</v>
      </c>
      <c r="V65" s="13">
        <f t="shared" si="7"/>
        <v>2410.437393564578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99.99549062049063</v>
      </c>
      <c r="F66" s="16">
        <f t="shared" si="7"/>
        <v>11.953542737193278</v>
      </c>
      <c r="G66" s="16">
        <f t="shared" si="7"/>
        <v>10.167561015720647</v>
      </c>
      <c r="H66" s="16">
        <f t="shared" si="7"/>
        <v>6.224680851063829</v>
      </c>
      <c r="I66" s="16">
        <f t="shared" si="7"/>
        <v>9.458648286148053</v>
      </c>
      <c r="J66" s="16">
        <f t="shared" si="7"/>
        <v>3.6820024623009187</v>
      </c>
      <c r="K66" s="16">
        <f t="shared" si="7"/>
        <v>13.17639979510948</v>
      </c>
      <c r="L66" s="16">
        <f t="shared" si="7"/>
        <v>7.1066344323449355</v>
      </c>
      <c r="M66" s="16">
        <f t="shared" si="7"/>
        <v>7.253267478761673</v>
      </c>
      <c r="N66" s="16">
        <f t="shared" si="7"/>
        <v>0</v>
      </c>
      <c r="O66" s="16">
        <f t="shared" si="7"/>
        <v>3.978390816381743</v>
      </c>
      <c r="P66" s="16">
        <f t="shared" si="7"/>
        <v>-5.060274375213319</v>
      </c>
      <c r="Q66" s="16">
        <f t="shared" si="7"/>
        <v>-75.15793490396709</v>
      </c>
      <c r="R66" s="16">
        <f t="shared" si="7"/>
        <v>0</v>
      </c>
      <c r="S66" s="16">
        <f t="shared" si="7"/>
        <v>3.536031904759087</v>
      </c>
      <c r="T66" s="16">
        <f t="shared" si="7"/>
        <v>9.703623847178076</v>
      </c>
      <c r="U66" s="16">
        <f t="shared" si="7"/>
        <v>9.22507699320086</v>
      </c>
      <c r="V66" s="16">
        <f t="shared" si="7"/>
        <v>10.88221594099012</v>
      </c>
      <c r="W66" s="16">
        <f t="shared" si="7"/>
        <v>99.99549062049063</v>
      </c>
      <c r="X66" s="16">
        <f t="shared" si="7"/>
        <v>0</v>
      </c>
      <c r="Y66" s="16">
        <f t="shared" si="7"/>
        <v>0</v>
      </c>
      <c r="Z66" s="17">
        <f t="shared" si="7"/>
        <v>99.99549062049063</v>
      </c>
    </row>
    <row r="67" spans="1:26" ht="13.5" hidden="1">
      <c r="A67" s="41" t="s">
        <v>285</v>
      </c>
      <c r="B67" s="24">
        <v>49536953</v>
      </c>
      <c r="C67" s="24"/>
      <c r="D67" s="25">
        <v>54353302</v>
      </c>
      <c r="E67" s="26">
        <v>53095615</v>
      </c>
      <c r="F67" s="26">
        <v>4028417</v>
      </c>
      <c r="G67" s="26">
        <v>4532787</v>
      </c>
      <c r="H67" s="26">
        <v>5026662</v>
      </c>
      <c r="I67" s="26">
        <v>13587866</v>
      </c>
      <c r="J67" s="26">
        <v>3460429</v>
      </c>
      <c r="K67" s="26">
        <v>3540087</v>
      </c>
      <c r="L67" s="26">
        <v>12090993</v>
      </c>
      <c r="M67" s="26">
        <v>19091509</v>
      </c>
      <c r="N67" s="26"/>
      <c r="O67" s="26">
        <v>3567884</v>
      </c>
      <c r="P67" s="26">
        <v>4658884</v>
      </c>
      <c r="Q67" s="26">
        <v>8226768</v>
      </c>
      <c r="R67" s="26"/>
      <c r="S67" s="26">
        <v>4339811</v>
      </c>
      <c r="T67" s="26">
        <v>5286935</v>
      </c>
      <c r="U67" s="26">
        <v>9626746</v>
      </c>
      <c r="V67" s="26">
        <v>50532889</v>
      </c>
      <c r="W67" s="26">
        <v>53095615</v>
      </c>
      <c r="X67" s="26"/>
      <c r="Y67" s="25"/>
      <c r="Z67" s="27">
        <v>53095615</v>
      </c>
    </row>
    <row r="68" spans="1:26" ht="13.5" hidden="1">
      <c r="A68" s="37" t="s">
        <v>31</v>
      </c>
      <c r="B68" s="19">
        <v>4472277</v>
      </c>
      <c r="C68" s="19"/>
      <c r="D68" s="20">
        <v>4857600</v>
      </c>
      <c r="E68" s="21">
        <v>4857600</v>
      </c>
      <c r="F68" s="21">
        <v>397197</v>
      </c>
      <c r="G68" s="21">
        <v>399498</v>
      </c>
      <c r="H68" s="21">
        <v>317915</v>
      </c>
      <c r="I68" s="21">
        <v>1114610</v>
      </c>
      <c r="J68" s="21">
        <v>400709</v>
      </c>
      <c r="K68" s="21">
        <v>402346</v>
      </c>
      <c r="L68" s="21">
        <v>401572</v>
      </c>
      <c r="M68" s="21">
        <v>1204627</v>
      </c>
      <c r="N68" s="21"/>
      <c r="O68" s="21">
        <v>414939</v>
      </c>
      <c r="P68" s="21">
        <v>-420164</v>
      </c>
      <c r="Q68" s="21">
        <v>-5225</v>
      </c>
      <c r="R68" s="21"/>
      <c r="S68" s="21">
        <v>418899</v>
      </c>
      <c r="T68" s="21">
        <v>418993</v>
      </c>
      <c r="U68" s="21">
        <v>837892</v>
      </c>
      <c r="V68" s="21">
        <v>3151904</v>
      </c>
      <c r="W68" s="21">
        <v>4857600</v>
      </c>
      <c r="X68" s="21"/>
      <c r="Y68" s="20"/>
      <c r="Z68" s="23">
        <v>4857600</v>
      </c>
    </row>
    <row r="69" spans="1:26" ht="13.5" hidden="1">
      <c r="A69" s="38" t="s">
        <v>32</v>
      </c>
      <c r="B69" s="19">
        <v>34700163</v>
      </c>
      <c r="C69" s="19"/>
      <c r="D69" s="20">
        <v>45060502</v>
      </c>
      <c r="E69" s="21">
        <v>43802815</v>
      </c>
      <c r="F69" s="21">
        <v>3132439</v>
      </c>
      <c r="G69" s="21">
        <v>3476573</v>
      </c>
      <c r="H69" s="21">
        <v>4179997</v>
      </c>
      <c r="I69" s="21">
        <v>10789009</v>
      </c>
      <c r="J69" s="21">
        <v>2422105</v>
      </c>
      <c r="K69" s="21">
        <v>2735575</v>
      </c>
      <c r="L69" s="21">
        <v>10973414</v>
      </c>
      <c r="M69" s="21">
        <v>16131094</v>
      </c>
      <c r="N69" s="21"/>
      <c r="O69" s="21">
        <v>2450651</v>
      </c>
      <c r="P69" s="21">
        <v>5922856</v>
      </c>
      <c r="Q69" s="21">
        <v>8373507</v>
      </c>
      <c r="R69" s="21"/>
      <c r="S69" s="21">
        <v>2906894</v>
      </c>
      <c r="T69" s="21">
        <v>3826259</v>
      </c>
      <c r="U69" s="21">
        <v>6733153</v>
      </c>
      <c r="V69" s="21">
        <v>42026763</v>
      </c>
      <c r="W69" s="21">
        <v>43802815</v>
      </c>
      <c r="X69" s="21"/>
      <c r="Y69" s="20"/>
      <c r="Z69" s="23">
        <v>43802815</v>
      </c>
    </row>
    <row r="70" spans="1:26" ht="13.5" hidden="1">
      <c r="A70" s="39" t="s">
        <v>103</v>
      </c>
      <c r="B70" s="19">
        <v>25016796</v>
      </c>
      <c r="C70" s="19"/>
      <c r="D70" s="20">
        <v>32004030</v>
      </c>
      <c r="E70" s="21">
        <v>31043017</v>
      </c>
      <c r="F70" s="21">
        <v>2323118</v>
      </c>
      <c r="G70" s="21">
        <v>2611945</v>
      </c>
      <c r="H70" s="21">
        <v>3205225</v>
      </c>
      <c r="I70" s="21">
        <v>8140288</v>
      </c>
      <c r="J70" s="21">
        <v>1398728</v>
      </c>
      <c r="K70" s="21">
        <v>2076155</v>
      </c>
      <c r="L70" s="21">
        <v>2154862</v>
      </c>
      <c r="M70" s="21">
        <v>5629745</v>
      </c>
      <c r="N70" s="21"/>
      <c r="O70" s="21">
        <v>1638778</v>
      </c>
      <c r="P70" s="21">
        <v>-2206359</v>
      </c>
      <c r="Q70" s="21">
        <v>-567581</v>
      </c>
      <c r="R70" s="21"/>
      <c r="S70" s="21">
        <v>2187545</v>
      </c>
      <c r="T70" s="21">
        <v>2247114</v>
      </c>
      <c r="U70" s="21">
        <v>4434659</v>
      </c>
      <c r="V70" s="21">
        <v>17637111</v>
      </c>
      <c r="W70" s="21">
        <v>31043017</v>
      </c>
      <c r="X70" s="21"/>
      <c r="Y70" s="20"/>
      <c r="Z70" s="23">
        <v>31043017</v>
      </c>
    </row>
    <row r="71" spans="1:26" ht="13.5" hidden="1">
      <c r="A71" s="39" t="s">
        <v>104</v>
      </c>
      <c r="B71" s="19">
        <v>5269660</v>
      </c>
      <c r="C71" s="19"/>
      <c r="D71" s="20">
        <v>7887581</v>
      </c>
      <c r="E71" s="21">
        <v>7611041</v>
      </c>
      <c r="F71" s="21">
        <v>419148</v>
      </c>
      <c r="G71" s="21">
        <v>471932</v>
      </c>
      <c r="H71" s="21">
        <v>582913</v>
      </c>
      <c r="I71" s="21">
        <v>1473993</v>
      </c>
      <c r="J71" s="21">
        <v>625747</v>
      </c>
      <c r="K71" s="21">
        <v>265433</v>
      </c>
      <c r="L71" s="21">
        <v>8424939</v>
      </c>
      <c r="M71" s="21">
        <v>9316119</v>
      </c>
      <c r="N71" s="21"/>
      <c r="O71" s="21">
        <v>421643</v>
      </c>
      <c r="P71" s="21">
        <v>8515918</v>
      </c>
      <c r="Q71" s="21">
        <v>8937561</v>
      </c>
      <c r="R71" s="21"/>
      <c r="S71" s="21">
        <v>350472</v>
      </c>
      <c r="T71" s="21">
        <v>1187201</v>
      </c>
      <c r="U71" s="21">
        <v>1537673</v>
      </c>
      <c r="V71" s="21">
        <v>21265346</v>
      </c>
      <c r="W71" s="21">
        <v>7611041</v>
      </c>
      <c r="X71" s="21"/>
      <c r="Y71" s="20"/>
      <c r="Z71" s="23">
        <v>7611041</v>
      </c>
    </row>
    <row r="72" spans="1:26" ht="13.5" hidden="1">
      <c r="A72" s="39" t="s">
        <v>105</v>
      </c>
      <c r="B72" s="19">
        <v>2889611</v>
      </c>
      <c r="C72" s="19"/>
      <c r="D72" s="20">
        <v>3442276</v>
      </c>
      <c r="E72" s="21">
        <v>3433406</v>
      </c>
      <c r="F72" s="21">
        <v>254630</v>
      </c>
      <c r="G72" s="21">
        <v>255404</v>
      </c>
      <c r="H72" s="21">
        <v>256063</v>
      </c>
      <c r="I72" s="21">
        <v>766097</v>
      </c>
      <c r="J72" s="21">
        <v>257898</v>
      </c>
      <c r="K72" s="21">
        <v>256427</v>
      </c>
      <c r="L72" s="21">
        <v>256946</v>
      </c>
      <c r="M72" s="21">
        <v>771271</v>
      </c>
      <c r="N72" s="21"/>
      <c r="O72" s="21">
        <v>253329</v>
      </c>
      <c r="P72" s="21">
        <v>-251046</v>
      </c>
      <c r="Q72" s="21">
        <v>2283</v>
      </c>
      <c r="R72" s="21"/>
      <c r="S72" s="21">
        <v>232071</v>
      </c>
      <c r="T72" s="21">
        <v>252664</v>
      </c>
      <c r="U72" s="21">
        <v>484735</v>
      </c>
      <c r="V72" s="21">
        <v>2024386</v>
      </c>
      <c r="W72" s="21">
        <v>3433406</v>
      </c>
      <c r="X72" s="21"/>
      <c r="Y72" s="20"/>
      <c r="Z72" s="23">
        <v>3433406</v>
      </c>
    </row>
    <row r="73" spans="1:26" ht="13.5" hidden="1">
      <c r="A73" s="39" t="s">
        <v>106</v>
      </c>
      <c r="B73" s="19">
        <v>1524096</v>
      </c>
      <c r="C73" s="19"/>
      <c r="D73" s="20">
        <v>1726615</v>
      </c>
      <c r="E73" s="21">
        <v>1715351</v>
      </c>
      <c r="F73" s="21">
        <v>133826</v>
      </c>
      <c r="G73" s="21">
        <v>134886</v>
      </c>
      <c r="H73" s="21">
        <v>132549</v>
      </c>
      <c r="I73" s="21">
        <v>401261</v>
      </c>
      <c r="J73" s="21">
        <v>135743</v>
      </c>
      <c r="K73" s="21">
        <v>135120</v>
      </c>
      <c r="L73" s="21">
        <v>134976</v>
      </c>
      <c r="M73" s="21">
        <v>405839</v>
      </c>
      <c r="N73" s="21"/>
      <c r="O73" s="21">
        <v>134216</v>
      </c>
      <c r="P73" s="21">
        <v>-132873</v>
      </c>
      <c r="Q73" s="21">
        <v>1343</v>
      </c>
      <c r="R73" s="21"/>
      <c r="S73" s="21">
        <v>134520</v>
      </c>
      <c r="T73" s="21">
        <v>134643</v>
      </c>
      <c r="U73" s="21">
        <v>269163</v>
      </c>
      <c r="V73" s="21">
        <v>1077606</v>
      </c>
      <c r="W73" s="21">
        <v>1715351</v>
      </c>
      <c r="X73" s="21"/>
      <c r="Y73" s="20"/>
      <c r="Z73" s="23">
        <v>1715351</v>
      </c>
    </row>
    <row r="74" spans="1:26" ht="13.5" hidden="1">
      <c r="A74" s="39" t="s">
        <v>107</v>
      </c>
      <c r="B74" s="19"/>
      <c r="C74" s="19"/>
      <c r="D74" s="20"/>
      <c r="E74" s="21"/>
      <c r="F74" s="21">
        <v>1717</v>
      </c>
      <c r="G74" s="21">
        <v>2406</v>
      </c>
      <c r="H74" s="21">
        <v>3247</v>
      </c>
      <c r="I74" s="21">
        <v>7370</v>
      </c>
      <c r="J74" s="21">
        <v>3989</v>
      </c>
      <c r="K74" s="21">
        <v>2440</v>
      </c>
      <c r="L74" s="21">
        <v>1691</v>
      </c>
      <c r="M74" s="21">
        <v>8120</v>
      </c>
      <c r="N74" s="21"/>
      <c r="O74" s="21">
        <v>2685</v>
      </c>
      <c r="P74" s="21">
        <v>-2784</v>
      </c>
      <c r="Q74" s="21">
        <v>-99</v>
      </c>
      <c r="R74" s="21"/>
      <c r="S74" s="21">
        <v>2286</v>
      </c>
      <c r="T74" s="21">
        <v>4637</v>
      </c>
      <c r="U74" s="21">
        <v>6923</v>
      </c>
      <c r="V74" s="21">
        <v>22314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10364513</v>
      </c>
      <c r="C75" s="28"/>
      <c r="D75" s="29">
        <v>4435200</v>
      </c>
      <c r="E75" s="30">
        <v>4435200</v>
      </c>
      <c r="F75" s="30">
        <v>498781</v>
      </c>
      <c r="G75" s="30">
        <v>656716</v>
      </c>
      <c r="H75" s="30">
        <v>528750</v>
      </c>
      <c r="I75" s="30">
        <v>1684247</v>
      </c>
      <c r="J75" s="30">
        <v>637615</v>
      </c>
      <c r="K75" s="30">
        <v>402166</v>
      </c>
      <c r="L75" s="30">
        <v>716007</v>
      </c>
      <c r="M75" s="30">
        <v>1755788</v>
      </c>
      <c r="N75" s="30"/>
      <c r="O75" s="30">
        <v>702294</v>
      </c>
      <c r="P75" s="30">
        <v>-843808</v>
      </c>
      <c r="Q75" s="30">
        <v>-141514</v>
      </c>
      <c r="R75" s="30"/>
      <c r="S75" s="30">
        <v>1014018</v>
      </c>
      <c r="T75" s="30">
        <v>1041683</v>
      </c>
      <c r="U75" s="30">
        <v>2055701</v>
      </c>
      <c r="V75" s="30">
        <v>5354222</v>
      </c>
      <c r="W75" s="30">
        <v>4435200</v>
      </c>
      <c r="X75" s="30"/>
      <c r="Y75" s="29"/>
      <c r="Z75" s="31">
        <v>4435200</v>
      </c>
    </row>
    <row r="76" spans="1:26" ht="13.5" hidden="1">
      <c r="A76" s="42" t="s">
        <v>286</v>
      </c>
      <c r="B76" s="32"/>
      <c r="C76" s="32"/>
      <c r="D76" s="33">
        <v>53633495</v>
      </c>
      <c r="E76" s="34">
        <v>61929000</v>
      </c>
      <c r="F76" s="34">
        <v>2956001</v>
      </c>
      <c r="G76" s="34">
        <v>4805319</v>
      </c>
      <c r="H76" s="34">
        <v>2979208</v>
      </c>
      <c r="I76" s="34">
        <v>10740528</v>
      </c>
      <c r="J76" s="34">
        <v>3036148</v>
      </c>
      <c r="K76" s="34">
        <v>3121866</v>
      </c>
      <c r="L76" s="34">
        <v>2896919</v>
      </c>
      <c r="M76" s="34">
        <v>9054933</v>
      </c>
      <c r="N76" s="34">
        <v>2526763</v>
      </c>
      <c r="O76" s="34">
        <v>1844235</v>
      </c>
      <c r="P76" s="34">
        <v>3200455</v>
      </c>
      <c r="Q76" s="34">
        <v>7571453</v>
      </c>
      <c r="R76" s="34">
        <v>2412654</v>
      </c>
      <c r="S76" s="34">
        <v>2831601</v>
      </c>
      <c r="T76" s="34">
        <v>2969620</v>
      </c>
      <c r="U76" s="34">
        <v>8213875</v>
      </c>
      <c r="V76" s="34">
        <v>35580789</v>
      </c>
      <c r="W76" s="34">
        <v>61929000</v>
      </c>
      <c r="X76" s="34"/>
      <c r="Y76" s="33"/>
      <c r="Z76" s="35">
        <v>61929000</v>
      </c>
    </row>
    <row r="77" spans="1:26" ht="13.5" hidden="1">
      <c r="A77" s="37" t="s">
        <v>31</v>
      </c>
      <c r="B77" s="19"/>
      <c r="C77" s="19"/>
      <c r="D77" s="20">
        <v>4857600</v>
      </c>
      <c r="E77" s="21">
        <v>4858000</v>
      </c>
      <c r="F77" s="21">
        <v>191253</v>
      </c>
      <c r="G77" s="21">
        <v>240425</v>
      </c>
      <c r="H77" s="21">
        <v>211698</v>
      </c>
      <c r="I77" s="21">
        <v>643376</v>
      </c>
      <c r="J77" s="21">
        <v>196315</v>
      </c>
      <c r="K77" s="21">
        <v>652983</v>
      </c>
      <c r="L77" s="21">
        <v>197789</v>
      </c>
      <c r="M77" s="21">
        <v>1047087</v>
      </c>
      <c r="N77" s="21">
        <v>208116</v>
      </c>
      <c r="O77" s="21">
        <v>120126</v>
      </c>
      <c r="P77" s="21">
        <v>273882</v>
      </c>
      <c r="Q77" s="21">
        <v>602124</v>
      </c>
      <c r="R77" s="21">
        <v>198381</v>
      </c>
      <c r="S77" s="21">
        <v>237265</v>
      </c>
      <c r="T77" s="21">
        <v>259262</v>
      </c>
      <c r="U77" s="21">
        <v>694908</v>
      </c>
      <c r="V77" s="21">
        <v>2987495</v>
      </c>
      <c r="W77" s="21">
        <v>4858000</v>
      </c>
      <c r="X77" s="21"/>
      <c r="Y77" s="20"/>
      <c r="Z77" s="23">
        <v>4858000</v>
      </c>
    </row>
    <row r="78" spans="1:26" ht="13.5" hidden="1">
      <c r="A78" s="38" t="s">
        <v>32</v>
      </c>
      <c r="B78" s="19"/>
      <c r="C78" s="19"/>
      <c r="D78" s="20">
        <v>48775895</v>
      </c>
      <c r="E78" s="21">
        <v>52636000</v>
      </c>
      <c r="F78" s="21">
        <v>2705126</v>
      </c>
      <c r="G78" s="21">
        <v>4498122</v>
      </c>
      <c r="H78" s="21">
        <v>2734597</v>
      </c>
      <c r="I78" s="21">
        <v>9937845</v>
      </c>
      <c r="J78" s="21">
        <v>2816356</v>
      </c>
      <c r="K78" s="21">
        <v>2415892</v>
      </c>
      <c r="L78" s="21">
        <v>2648246</v>
      </c>
      <c r="M78" s="21">
        <v>7880494</v>
      </c>
      <c r="N78" s="21">
        <v>2282927</v>
      </c>
      <c r="O78" s="21">
        <v>1696169</v>
      </c>
      <c r="P78" s="21">
        <v>2883874</v>
      </c>
      <c r="Q78" s="21">
        <v>6862970</v>
      </c>
      <c r="R78" s="21">
        <v>2161570</v>
      </c>
      <c r="S78" s="21">
        <v>2558480</v>
      </c>
      <c r="T78" s="21">
        <v>2609277</v>
      </c>
      <c r="U78" s="21">
        <v>7329327</v>
      </c>
      <c r="V78" s="21">
        <v>32010636</v>
      </c>
      <c r="W78" s="21">
        <v>52636000</v>
      </c>
      <c r="X78" s="21"/>
      <c r="Y78" s="20"/>
      <c r="Z78" s="23">
        <v>52636000</v>
      </c>
    </row>
    <row r="79" spans="1:26" ht="13.5" hidden="1">
      <c r="A79" s="39" t="s">
        <v>103</v>
      </c>
      <c r="B79" s="19"/>
      <c r="C79" s="19"/>
      <c r="D79" s="20">
        <v>29144570</v>
      </c>
      <c r="E79" s="21">
        <v>32004000</v>
      </c>
      <c r="F79" s="21">
        <v>2234923</v>
      </c>
      <c r="G79" s="21">
        <v>3936563</v>
      </c>
      <c r="H79" s="21">
        <v>2332191</v>
      </c>
      <c r="I79" s="21">
        <v>8503677</v>
      </c>
      <c r="J79" s="21">
        <v>2429674</v>
      </c>
      <c r="K79" s="21">
        <v>2063162</v>
      </c>
      <c r="L79" s="21">
        <v>2357659</v>
      </c>
      <c r="M79" s="21">
        <v>6850495</v>
      </c>
      <c r="N79" s="21">
        <v>1963755</v>
      </c>
      <c r="O79" s="21">
        <v>1411522</v>
      </c>
      <c r="P79" s="21">
        <v>2413952</v>
      </c>
      <c r="Q79" s="21">
        <v>5789229</v>
      </c>
      <c r="R79" s="21">
        <v>1848579</v>
      </c>
      <c r="S79" s="21">
        <v>2236305</v>
      </c>
      <c r="T79" s="21">
        <v>2249150</v>
      </c>
      <c r="U79" s="21">
        <v>6334034</v>
      </c>
      <c r="V79" s="21">
        <v>27477435</v>
      </c>
      <c r="W79" s="21">
        <v>32004000</v>
      </c>
      <c r="X79" s="21"/>
      <c r="Y79" s="20"/>
      <c r="Z79" s="23">
        <v>32004000</v>
      </c>
    </row>
    <row r="80" spans="1:26" ht="13.5" hidden="1">
      <c r="A80" s="39" t="s">
        <v>104</v>
      </c>
      <c r="B80" s="19"/>
      <c r="C80" s="19"/>
      <c r="D80" s="20">
        <v>7887580</v>
      </c>
      <c r="E80" s="21">
        <v>7888000</v>
      </c>
      <c r="F80" s="21">
        <v>184888</v>
      </c>
      <c r="G80" s="21">
        <v>242788</v>
      </c>
      <c r="H80" s="21">
        <v>188852</v>
      </c>
      <c r="I80" s="21">
        <v>616528</v>
      </c>
      <c r="J80" s="21">
        <v>206796</v>
      </c>
      <c r="K80" s="21">
        <v>185393</v>
      </c>
      <c r="L80" s="21">
        <v>136984</v>
      </c>
      <c r="M80" s="21">
        <v>529173</v>
      </c>
      <c r="N80" s="21">
        <v>157047</v>
      </c>
      <c r="O80" s="21">
        <v>124030</v>
      </c>
      <c r="P80" s="21">
        <v>216206</v>
      </c>
      <c r="Q80" s="21">
        <v>497283</v>
      </c>
      <c r="R80" s="21">
        <v>155435</v>
      </c>
      <c r="S80" s="21">
        <v>146965</v>
      </c>
      <c r="T80" s="21">
        <v>182865</v>
      </c>
      <c r="U80" s="21">
        <v>485265</v>
      </c>
      <c r="V80" s="21">
        <v>2128249</v>
      </c>
      <c r="W80" s="21">
        <v>7888000</v>
      </c>
      <c r="X80" s="21"/>
      <c r="Y80" s="20"/>
      <c r="Z80" s="23">
        <v>7888000</v>
      </c>
    </row>
    <row r="81" spans="1:26" ht="13.5" hidden="1">
      <c r="A81" s="39" t="s">
        <v>105</v>
      </c>
      <c r="B81" s="19"/>
      <c r="C81" s="19"/>
      <c r="D81" s="20">
        <v>3442276</v>
      </c>
      <c r="E81" s="21">
        <v>3442000</v>
      </c>
      <c r="F81" s="21">
        <v>100074</v>
      </c>
      <c r="G81" s="21">
        <v>132980</v>
      </c>
      <c r="H81" s="21">
        <v>107994</v>
      </c>
      <c r="I81" s="21">
        <v>341048</v>
      </c>
      <c r="J81" s="21">
        <v>96907</v>
      </c>
      <c r="K81" s="21">
        <v>108422</v>
      </c>
      <c r="L81" s="21">
        <v>90225</v>
      </c>
      <c r="M81" s="21">
        <v>295554</v>
      </c>
      <c r="N81" s="21">
        <v>104016</v>
      </c>
      <c r="O81" s="21">
        <v>92243</v>
      </c>
      <c r="P81" s="21">
        <v>172898</v>
      </c>
      <c r="Q81" s="21">
        <v>369157</v>
      </c>
      <c r="R81" s="21">
        <v>92863</v>
      </c>
      <c r="S81" s="21">
        <v>118448</v>
      </c>
      <c r="T81" s="21">
        <v>117139</v>
      </c>
      <c r="U81" s="21">
        <v>328450</v>
      </c>
      <c r="V81" s="21">
        <v>1334209</v>
      </c>
      <c r="W81" s="21">
        <v>3442000</v>
      </c>
      <c r="X81" s="21"/>
      <c r="Y81" s="20"/>
      <c r="Z81" s="23">
        <v>3442000</v>
      </c>
    </row>
    <row r="82" spans="1:26" ht="13.5" hidden="1">
      <c r="A82" s="39" t="s">
        <v>106</v>
      </c>
      <c r="B82" s="19"/>
      <c r="C82" s="19"/>
      <c r="D82" s="20">
        <v>1726617</v>
      </c>
      <c r="E82" s="21">
        <v>1727000</v>
      </c>
      <c r="F82" s="21">
        <v>49371</v>
      </c>
      <c r="G82" s="21">
        <v>46278</v>
      </c>
      <c r="H82" s="21">
        <v>45566</v>
      </c>
      <c r="I82" s="21">
        <v>141215</v>
      </c>
      <c r="J82" s="21">
        <v>44482</v>
      </c>
      <c r="K82" s="21">
        <v>42336</v>
      </c>
      <c r="L82" s="21">
        <v>39099</v>
      </c>
      <c r="M82" s="21">
        <v>125917</v>
      </c>
      <c r="N82" s="21">
        <v>44881</v>
      </c>
      <c r="O82" s="21">
        <v>30478</v>
      </c>
      <c r="P82" s="21">
        <v>61637</v>
      </c>
      <c r="Q82" s="21">
        <v>136996</v>
      </c>
      <c r="R82" s="21">
        <v>38224</v>
      </c>
      <c r="S82" s="21">
        <v>43148</v>
      </c>
      <c r="T82" s="21">
        <v>47378</v>
      </c>
      <c r="U82" s="21">
        <v>128750</v>
      </c>
      <c r="V82" s="21">
        <v>532878</v>
      </c>
      <c r="W82" s="21">
        <v>1727000</v>
      </c>
      <c r="X82" s="21"/>
      <c r="Y82" s="20"/>
      <c r="Z82" s="23">
        <v>1727000</v>
      </c>
    </row>
    <row r="83" spans="1:26" ht="13.5" hidden="1">
      <c r="A83" s="39" t="s">
        <v>107</v>
      </c>
      <c r="B83" s="19"/>
      <c r="C83" s="19"/>
      <c r="D83" s="20">
        <v>6574852</v>
      </c>
      <c r="E83" s="21">
        <v>7575000</v>
      </c>
      <c r="F83" s="21">
        <v>135870</v>
      </c>
      <c r="G83" s="21">
        <v>139513</v>
      </c>
      <c r="H83" s="21">
        <v>59994</v>
      </c>
      <c r="I83" s="21">
        <v>335377</v>
      </c>
      <c r="J83" s="21">
        <v>38497</v>
      </c>
      <c r="K83" s="21">
        <v>16579</v>
      </c>
      <c r="L83" s="21">
        <v>24279</v>
      </c>
      <c r="M83" s="21">
        <v>79355</v>
      </c>
      <c r="N83" s="21">
        <v>13228</v>
      </c>
      <c r="O83" s="21">
        <v>37896</v>
      </c>
      <c r="P83" s="21">
        <v>19181</v>
      </c>
      <c r="Q83" s="21">
        <v>70305</v>
      </c>
      <c r="R83" s="21">
        <v>26469</v>
      </c>
      <c r="S83" s="21">
        <v>13614</v>
      </c>
      <c r="T83" s="21">
        <v>12745</v>
      </c>
      <c r="U83" s="21">
        <v>52828</v>
      </c>
      <c r="V83" s="21">
        <v>537865</v>
      </c>
      <c r="W83" s="21">
        <v>7575000</v>
      </c>
      <c r="X83" s="21"/>
      <c r="Y83" s="20"/>
      <c r="Z83" s="23">
        <v>7575000</v>
      </c>
    </row>
    <row r="84" spans="1:26" ht="13.5" hidden="1">
      <c r="A84" s="40" t="s">
        <v>110</v>
      </c>
      <c r="B84" s="28"/>
      <c r="C84" s="28"/>
      <c r="D84" s="29"/>
      <c r="E84" s="30">
        <v>4435000</v>
      </c>
      <c r="F84" s="30">
        <v>59622</v>
      </c>
      <c r="G84" s="30">
        <v>66772</v>
      </c>
      <c r="H84" s="30">
        <v>32913</v>
      </c>
      <c r="I84" s="30">
        <v>159307</v>
      </c>
      <c r="J84" s="30">
        <v>23477</v>
      </c>
      <c r="K84" s="30">
        <v>52991</v>
      </c>
      <c r="L84" s="30">
        <v>50884</v>
      </c>
      <c r="M84" s="30">
        <v>127352</v>
      </c>
      <c r="N84" s="30">
        <v>35720</v>
      </c>
      <c r="O84" s="30">
        <v>27940</v>
      </c>
      <c r="P84" s="30">
        <v>42699</v>
      </c>
      <c r="Q84" s="30">
        <v>106359</v>
      </c>
      <c r="R84" s="30">
        <v>52703</v>
      </c>
      <c r="S84" s="30">
        <v>35856</v>
      </c>
      <c r="T84" s="30">
        <v>101081</v>
      </c>
      <c r="U84" s="30">
        <v>189640</v>
      </c>
      <c r="V84" s="30">
        <v>582658</v>
      </c>
      <c r="W84" s="30">
        <v>4435000</v>
      </c>
      <c r="X84" s="30"/>
      <c r="Y84" s="29"/>
      <c r="Z84" s="31">
        <v>4435000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62033703</v>
      </c>
      <c r="D5" s="153">
        <f>SUM(D6:D8)</f>
        <v>0</v>
      </c>
      <c r="E5" s="154">
        <f t="shared" si="0"/>
        <v>59761004</v>
      </c>
      <c r="F5" s="100">
        <f t="shared" si="0"/>
        <v>59765004</v>
      </c>
      <c r="G5" s="100">
        <f t="shared" si="0"/>
        <v>14392903</v>
      </c>
      <c r="H5" s="100">
        <f t="shared" si="0"/>
        <v>5960017</v>
      </c>
      <c r="I5" s="100">
        <f t="shared" si="0"/>
        <v>891994</v>
      </c>
      <c r="J5" s="100">
        <f t="shared" si="0"/>
        <v>21244914</v>
      </c>
      <c r="K5" s="100">
        <f t="shared" si="0"/>
        <v>1288517</v>
      </c>
      <c r="L5" s="100">
        <f t="shared" si="0"/>
        <v>4262432</v>
      </c>
      <c r="M5" s="100">
        <f t="shared" si="0"/>
        <v>13464778</v>
      </c>
      <c r="N5" s="100">
        <f t="shared" si="0"/>
        <v>19015727</v>
      </c>
      <c r="O5" s="100">
        <f t="shared" si="0"/>
        <v>0</v>
      </c>
      <c r="P5" s="100">
        <f t="shared" si="0"/>
        <v>1122076</v>
      </c>
      <c r="Q5" s="100">
        <f t="shared" si="0"/>
        <v>-1732123</v>
      </c>
      <c r="R5" s="100">
        <f t="shared" si="0"/>
        <v>-610047</v>
      </c>
      <c r="S5" s="100">
        <f t="shared" si="0"/>
        <v>0</v>
      </c>
      <c r="T5" s="100">
        <f t="shared" si="0"/>
        <v>1445100</v>
      </c>
      <c r="U5" s="100">
        <f t="shared" si="0"/>
        <v>1508367</v>
      </c>
      <c r="V5" s="100">
        <f t="shared" si="0"/>
        <v>2953467</v>
      </c>
      <c r="W5" s="100">
        <f t="shared" si="0"/>
        <v>42604061</v>
      </c>
      <c r="X5" s="100">
        <f t="shared" si="0"/>
        <v>59765004</v>
      </c>
      <c r="Y5" s="100">
        <f t="shared" si="0"/>
        <v>-17160943</v>
      </c>
      <c r="Z5" s="137">
        <f>+IF(X5&lt;&gt;0,+(Y5/X5)*100,0)</f>
        <v>-28.71403304850444</v>
      </c>
      <c r="AA5" s="153">
        <f>SUM(AA6:AA8)</f>
        <v>59765004</v>
      </c>
    </row>
    <row r="6" spans="1:27" ht="13.5">
      <c r="A6" s="138" t="s">
        <v>75</v>
      </c>
      <c r="B6" s="136"/>
      <c r="C6" s="155">
        <v>44095253</v>
      </c>
      <c r="D6" s="155"/>
      <c r="E6" s="156">
        <v>46026000</v>
      </c>
      <c r="F6" s="60">
        <v>46026000</v>
      </c>
      <c r="G6" s="60">
        <v>13491000</v>
      </c>
      <c r="H6" s="60">
        <v>4900255</v>
      </c>
      <c r="I6" s="60"/>
      <c r="J6" s="60">
        <v>18391255</v>
      </c>
      <c r="K6" s="60"/>
      <c r="L6" s="60">
        <v>1447675</v>
      </c>
      <c r="M6" s="60"/>
      <c r="N6" s="60">
        <v>1447675</v>
      </c>
      <c r="O6" s="60"/>
      <c r="P6" s="60"/>
      <c r="Q6" s="60"/>
      <c r="R6" s="60"/>
      <c r="S6" s="60"/>
      <c r="T6" s="60"/>
      <c r="U6" s="60"/>
      <c r="V6" s="60"/>
      <c r="W6" s="60">
        <v>19838930</v>
      </c>
      <c r="X6" s="60">
        <v>46026000</v>
      </c>
      <c r="Y6" s="60">
        <v>-26187070</v>
      </c>
      <c r="Z6" s="140">
        <v>-56.9</v>
      </c>
      <c r="AA6" s="155">
        <v>46026000</v>
      </c>
    </row>
    <row r="7" spans="1:27" ht="13.5">
      <c r="A7" s="138" t="s">
        <v>76</v>
      </c>
      <c r="B7" s="136"/>
      <c r="C7" s="157">
        <v>16667849</v>
      </c>
      <c r="D7" s="157"/>
      <c r="E7" s="158">
        <v>12845004</v>
      </c>
      <c r="F7" s="159">
        <v>12849004</v>
      </c>
      <c r="G7" s="159">
        <v>901903</v>
      </c>
      <c r="H7" s="159">
        <v>1059762</v>
      </c>
      <c r="I7" s="159">
        <v>891994</v>
      </c>
      <c r="J7" s="159">
        <v>2853659</v>
      </c>
      <c r="K7" s="159">
        <v>1074859</v>
      </c>
      <c r="L7" s="159">
        <v>2814757</v>
      </c>
      <c r="M7" s="159">
        <v>13464778</v>
      </c>
      <c r="N7" s="159">
        <v>17354394</v>
      </c>
      <c r="O7" s="159"/>
      <c r="P7" s="159">
        <v>1122076</v>
      </c>
      <c r="Q7" s="159">
        <v>-1732123</v>
      </c>
      <c r="R7" s="159">
        <v>-610047</v>
      </c>
      <c r="S7" s="159"/>
      <c r="T7" s="159">
        <v>1445100</v>
      </c>
      <c r="U7" s="159">
        <v>1508367</v>
      </c>
      <c r="V7" s="159">
        <v>2953467</v>
      </c>
      <c r="W7" s="159">
        <v>22551473</v>
      </c>
      <c r="X7" s="159">
        <v>12849004</v>
      </c>
      <c r="Y7" s="159">
        <v>9702469</v>
      </c>
      <c r="Z7" s="141">
        <v>75.51</v>
      </c>
      <c r="AA7" s="157">
        <v>12849004</v>
      </c>
    </row>
    <row r="8" spans="1:27" ht="13.5">
      <c r="A8" s="138" t="s">
        <v>77</v>
      </c>
      <c r="B8" s="136"/>
      <c r="C8" s="155">
        <v>1270601</v>
      </c>
      <c r="D8" s="155"/>
      <c r="E8" s="156">
        <v>890000</v>
      </c>
      <c r="F8" s="60">
        <v>890000</v>
      </c>
      <c r="G8" s="60"/>
      <c r="H8" s="60"/>
      <c r="I8" s="60"/>
      <c r="J8" s="60"/>
      <c r="K8" s="60">
        <v>213658</v>
      </c>
      <c r="L8" s="60"/>
      <c r="M8" s="60"/>
      <c r="N8" s="60">
        <v>213658</v>
      </c>
      <c r="O8" s="60"/>
      <c r="P8" s="60"/>
      <c r="Q8" s="60"/>
      <c r="R8" s="60"/>
      <c r="S8" s="60"/>
      <c r="T8" s="60"/>
      <c r="U8" s="60"/>
      <c r="V8" s="60"/>
      <c r="W8" s="60">
        <v>213658</v>
      </c>
      <c r="X8" s="60">
        <v>890000</v>
      </c>
      <c r="Y8" s="60">
        <v>-676342</v>
      </c>
      <c r="Z8" s="140">
        <v>-75.99</v>
      </c>
      <c r="AA8" s="155">
        <v>890000</v>
      </c>
    </row>
    <row r="9" spans="1:27" ht="13.5">
      <c r="A9" s="135" t="s">
        <v>78</v>
      </c>
      <c r="B9" s="136"/>
      <c r="C9" s="153">
        <f aca="true" t="shared" si="1" ref="C9:Y9">SUM(C10:C14)</f>
        <v>463153</v>
      </c>
      <c r="D9" s="153">
        <f>SUM(D10:D14)</f>
        <v>0</v>
      </c>
      <c r="E9" s="154">
        <f t="shared" si="1"/>
        <v>1578014</v>
      </c>
      <c r="F9" s="100">
        <f t="shared" si="1"/>
        <v>1593776</v>
      </c>
      <c r="G9" s="100">
        <f t="shared" si="1"/>
        <v>5869</v>
      </c>
      <c r="H9" s="100">
        <f t="shared" si="1"/>
        <v>6337</v>
      </c>
      <c r="I9" s="100">
        <f t="shared" si="1"/>
        <v>9453</v>
      </c>
      <c r="J9" s="100">
        <f t="shared" si="1"/>
        <v>21659</v>
      </c>
      <c r="K9" s="100">
        <f t="shared" si="1"/>
        <v>9464</v>
      </c>
      <c r="L9" s="100">
        <f t="shared" si="1"/>
        <v>9201</v>
      </c>
      <c r="M9" s="100">
        <f t="shared" si="1"/>
        <v>705177</v>
      </c>
      <c r="N9" s="100">
        <f t="shared" si="1"/>
        <v>723842</v>
      </c>
      <c r="O9" s="100">
        <f t="shared" si="1"/>
        <v>0</v>
      </c>
      <c r="P9" s="100">
        <f t="shared" si="1"/>
        <v>511593</v>
      </c>
      <c r="Q9" s="100">
        <f t="shared" si="1"/>
        <v>-263957</v>
      </c>
      <c r="R9" s="100">
        <f t="shared" si="1"/>
        <v>247636</v>
      </c>
      <c r="S9" s="100">
        <f t="shared" si="1"/>
        <v>0</v>
      </c>
      <c r="T9" s="100">
        <f t="shared" si="1"/>
        <v>7097</v>
      </c>
      <c r="U9" s="100">
        <f t="shared" si="1"/>
        <v>12340</v>
      </c>
      <c r="V9" s="100">
        <f t="shared" si="1"/>
        <v>19437</v>
      </c>
      <c r="W9" s="100">
        <f t="shared" si="1"/>
        <v>1012574</v>
      </c>
      <c r="X9" s="100">
        <f t="shared" si="1"/>
        <v>1593776</v>
      </c>
      <c r="Y9" s="100">
        <f t="shared" si="1"/>
        <v>-581202</v>
      </c>
      <c r="Z9" s="137">
        <f>+IF(X9&lt;&gt;0,+(Y9/X9)*100,0)</f>
        <v>-36.46698155826164</v>
      </c>
      <c r="AA9" s="153">
        <f>SUM(AA10:AA14)</f>
        <v>1593776</v>
      </c>
    </row>
    <row r="10" spans="1:27" ht="13.5">
      <c r="A10" s="138" t="s">
        <v>79</v>
      </c>
      <c r="B10" s="136"/>
      <c r="C10" s="155">
        <v>463153</v>
      </c>
      <c r="D10" s="155"/>
      <c r="E10" s="156">
        <v>1567370</v>
      </c>
      <c r="F10" s="60">
        <v>1593776</v>
      </c>
      <c r="G10" s="60">
        <v>5869</v>
      </c>
      <c r="H10" s="60">
        <v>6337</v>
      </c>
      <c r="I10" s="60">
        <v>9453</v>
      </c>
      <c r="J10" s="60">
        <v>21659</v>
      </c>
      <c r="K10" s="60">
        <v>9464</v>
      </c>
      <c r="L10" s="60">
        <v>9201</v>
      </c>
      <c r="M10" s="60">
        <v>705177</v>
      </c>
      <c r="N10" s="60">
        <v>723842</v>
      </c>
      <c r="O10" s="60"/>
      <c r="P10" s="60">
        <v>511593</v>
      </c>
      <c r="Q10" s="60">
        <v>-263957</v>
      </c>
      <c r="R10" s="60">
        <v>247636</v>
      </c>
      <c r="S10" s="60"/>
      <c r="T10" s="60">
        <v>7097</v>
      </c>
      <c r="U10" s="60">
        <v>12340</v>
      </c>
      <c r="V10" s="60">
        <v>19437</v>
      </c>
      <c r="W10" s="60">
        <v>1012574</v>
      </c>
      <c r="X10" s="60">
        <v>1593776</v>
      </c>
      <c r="Y10" s="60">
        <v>-581202</v>
      </c>
      <c r="Z10" s="140">
        <v>-36.47</v>
      </c>
      <c r="AA10" s="155">
        <v>1593776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10644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7048458</v>
      </c>
      <c r="D15" s="153">
        <f>SUM(D16:D18)</f>
        <v>0</v>
      </c>
      <c r="E15" s="154">
        <f t="shared" si="2"/>
        <v>11281446</v>
      </c>
      <c r="F15" s="100">
        <f t="shared" si="2"/>
        <v>11241228</v>
      </c>
      <c r="G15" s="100">
        <f t="shared" si="2"/>
        <v>13174</v>
      </c>
      <c r="H15" s="100">
        <f t="shared" si="2"/>
        <v>619730</v>
      </c>
      <c r="I15" s="100">
        <f t="shared" si="2"/>
        <v>262741</v>
      </c>
      <c r="J15" s="100">
        <f t="shared" si="2"/>
        <v>895645</v>
      </c>
      <c r="K15" s="100">
        <f t="shared" si="2"/>
        <v>3692555</v>
      </c>
      <c r="L15" s="100">
        <f t="shared" si="2"/>
        <v>1257984</v>
      </c>
      <c r="M15" s="100">
        <f t="shared" si="2"/>
        <v>201532</v>
      </c>
      <c r="N15" s="100">
        <f t="shared" si="2"/>
        <v>5152071</v>
      </c>
      <c r="O15" s="100">
        <f t="shared" si="2"/>
        <v>0</v>
      </c>
      <c r="P15" s="100">
        <f t="shared" si="2"/>
        <v>994871</v>
      </c>
      <c r="Q15" s="100">
        <f t="shared" si="2"/>
        <v>-447598</v>
      </c>
      <c r="R15" s="100">
        <f t="shared" si="2"/>
        <v>547273</v>
      </c>
      <c r="S15" s="100">
        <f t="shared" si="2"/>
        <v>0</v>
      </c>
      <c r="T15" s="100">
        <f t="shared" si="2"/>
        <v>477017</v>
      </c>
      <c r="U15" s="100">
        <f t="shared" si="2"/>
        <v>8128211</v>
      </c>
      <c r="V15" s="100">
        <f t="shared" si="2"/>
        <v>8605228</v>
      </c>
      <c r="W15" s="100">
        <f t="shared" si="2"/>
        <v>15200217</v>
      </c>
      <c r="X15" s="100">
        <f t="shared" si="2"/>
        <v>11241228</v>
      </c>
      <c r="Y15" s="100">
        <f t="shared" si="2"/>
        <v>3958989</v>
      </c>
      <c r="Z15" s="137">
        <f>+IF(X15&lt;&gt;0,+(Y15/X15)*100,0)</f>
        <v>35.21847435173452</v>
      </c>
      <c r="AA15" s="153">
        <f>SUM(AA16:AA18)</f>
        <v>11241228</v>
      </c>
    </row>
    <row r="16" spans="1:27" ht="13.5">
      <c r="A16" s="138" t="s">
        <v>85</v>
      </c>
      <c r="B16" s="136"/>
      <c r="C16" s="155">
        <v>1000000</v>
      </c>
      <c r="D16" s="155"/>
      <c r="E16" s="156">
        <v>31717</v>
      </c>
      <c r="F16" s="60">
        <v>19519</v>
      </c>
      <c r="G16" s="60">
        <v>53</v>
      </c>
      <c r="H16" s="60">
        <v>2729</v>
      </c>
      <c r="I16" s="60">
        <v>3729</v>
      </c>
      <c r="J16" s="60">
        <v>6511</v>
      </c>
      <c r="K16" s="60">
        <v>3241177</v>
      </c>
      <c r="L16" s="60">
        <v>1082176</v>
      </c>
      <c r="M16" s="60">
        <v>374</v>
      </c>
      <c r="N16" s="60">
        <v>4323727</v>
      </c>
      <c r="O16" s="60"/>
      <c r="P16" s="60">
        <v>300832</v>
      </c>
      <c r="Q16" s="60">
        <v>-6440</v>
      </c>
      <c r="R16" s="60">
        <v>294392</v>
      </c>
      <c r="S16" s="60"/>
      <c r="T16" s="60">
        <v>40158</v>
      </c>
      <c r="U16" s="60">
        <v>7696124</v>
      </c>
      <c r="V16" s="60">
        <v>7736282</v>
      </c>
      <c r="W16" s="60">
        <v>12360912</v>
      </c>
      <c r="X16" s="60">
        <v>19519</v>
      </c>
      <c r="Y16" s="60">
        <v>12341393</v>
      </c>
      <c r="Z16" s="140">
        <v>63227.59</v>
      </c>
      <c r="AA16" s="155">
        <v>19519</v>
      </c>
    </row>
    <row r="17" spans="1:27" ht="13.5">
      <c r="A17" s="138" t="s">
        <v>86</v>
      </c>
      <c r="B17" s="136"/>
      <c r="C17" s="155">
        <v>6048458</v>
      </c>
      <c r="D17" s="155"/>
      <c r="E17" s="156">
        <v>11249729</v>
      </c>
      <c r="F17" s="60">
        <v>11221709</v>
      </c>
      <c r="G17" s="60">
        <v>13121</v>
      </c>
      <c r="H17" s="60">
        <v>617001</v>
      </c>
      <c r="I17" s="60">
        <v>259012</v>
      </c>
      <c r="J17" s="60">
        <v>889134</v>
      </c>
      <c r="K17" s="60">
        <v>451378</v>
      </c>
      <c r="L17" s="60">
        <v>175808</v>
      </c>
      <c r="M17" s="60">
        <v>201158</v>
      </c>
      <c r="N17" s="60">
        <v>828344</v>
      </c>
      <c r="O17" s="60"/>
      <c r="P17" s="60">
        <v>694039</v>
      </c>
      <c r="Q17" s="60">
        <v>-441158</v>
      </c>
      <c r="R17" s="60">
        <v>252881</v>
      </c>
      <c r="S17" s="60"/>
      <c r="T17" s="60">
        <v>436859</v>
      </c>
      <c r="U17" s="60">
        <v>432087</v>
      </c>
      <c r="V17" s="60">
        <v>868946</v>
      </c>
      <c r="W17" s="60">
        <v>2839305</v>
      </c>
      <c r="X17" s="60">
        <v>11221709</v>
      </c>
      <c r="Y17" s="60">
        <v>-8382404</v>
      </c>
      <c r="Z17" s="140">
        <v>-74.7</v>
      </c>
      <c r="AA17" s="155">
        <v>11221709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34861535</v>
      </c>
      <c r="D19" s="153">
        <f>SUM(D20:D23)</f>
        <v>0</v>
      </c>
      <c r="E19" s="154">
        <f t="shared" si="3"/>
        <v>45060502</v>
      </c>
      <c r="F19" s="100">
        <f t="shared" si="3"/>
        <v>45184944</v>
      </c>
      <c r="G19" s="100">
        <f t="shared" si="3"/>
        <v>3130722</v>
      </c>
      <c r="H19" s="100">
        <f t="shared" si="3"/>
        <v>3474167</v>
      </c>
      <c r="I19" s="100">
        <f t="shared" si="3"/>
        <v>5206616</v>
      </c>
      <c r="J19" s="100">
        <f t="shared" si="3"/>
        <v>11811505</v>
      </c>
      <c r="K19" s="100">
        <f t="shared" si="3"/>
        <v>2418116</v>
      </c>
      <c r="L19" s="100">
        <f t="shared" si="3"/>
        <v>2733135</v>
      </c>
      <c r="M19" s="100">
        <f t="shared" si="3"/>
        <v>12005232</v>
      </c>
      <c r="N19" s="100">
        <f t="shared" si="3"/>
        <v>17156483</v>
      </c>
      <c r="O19" s="100">
        <f t="shared" si="3"/>
        <v>0</v>
      </c>
      <c r="P19" s="100">
        <f t="shared" si="3"/>
        <v>3041812</v>
      </c>
      <c r="Q19" s="100">
        <f t="shared" si="3"/>
        <v>5925640</v>
      </c>
      <c r="R19" s="100">
        <f t="shared" si="3"/>
        <v>8967452</v>
      </c>
      <c r="S19" s="100">
        <f t="shared" si="3"/>
        <v>0</v>
      </c>
      <c r="T19" s="100">
        <f t="shared" si="3"/>
        <v>2904915</v>
      </c>
      <c r="U19" s="100">
        <f t="shared" si="3"/>
        <v>3821622</v>
      </c>
      <c r="V19" s="100">
        <f t="shared" si="3"/>
        <v>6726537</v>
      </c>
      <c r="W19" s="100">
        <f t="shared" si="3"/>
        <v>44661977</v>
      </c>
      <c r="X19" s="100">
        <f t="shared" si="3"/>
        <v>45184944</v>
      </c>
      <c r="Y19" s="100">
        <f t="shared" si="3"/>
        <v>-522967</v>
      </c>
      <c r="Z19" s="137">
        <f>+IF(X19&lt;&gt;0,+(Y19/X19)*100,0)</f>
        <v>-1.1573921614243894</v>
      </c>
      <c r="AA19" s="153">
        <f>SUM(AA20:AA23)</f>
        <v>45184944</v>
      </c>
    </row>
    <row r="20" spans="1:27" ht="13.5">
      <c r="A20" s="138" t="s">
        <v>89</v>
      </c>
      <c r="B20" s="136"/>
      <c r="C20" s="155">
        <v>25178168</v>
      </c>
      <c r="D20" s="155"/>
      <c r="E20" s="156">
        <v>32004030</v>
      </c>
      <c r="F20" s="60">
        <v>31145589</v>
      </c>
      <c r="G20" s="60">
        <v>2323118</v>
      </c>
      <c r="H20" s="60">
        <v>2611945</v>
      </c>
      <c r="I20" s="60">
        <v>3205225</v>
      </c>
      <c r="J20" s="60">
        <v>8140288</v>
      </c>
      <c r="K20" s="60">
        <v>1398728</v>
      </c>
      <c r="L20" s="60">
        <v>2076155</v>
      </c>
      <c r="M20" s="60">
        <v>2154862</v>
      </c>
      <c r="N20" s="60">
        <v>5629745</v>
      </c>
      <c r="O20" s="60"/>
      <c r="P20" s="60">
        <v>1638778</v>
      </c>
      <c r="Q20" s="60">
        <v>-2206359</v>
      </c>
      <c r="R20" s="60">
        <v>-567581</v>
      </c>
      <c r="S20" s="60"/>
      <c r="T20" s="60">
        <v>2187545</v>
      </c>
      <c r="U20" s="60">
        <v>2247114</v>
      </c>
      <c r="V20" s="60">
        <v>4434659</v>
      </c>
      <c r="W20" s="60">
        <v>17637111</v>
      </c>
      <c r="X20" s="60">
        <v>31145589</v>
      </c>
      <c r="Y20" s="60">
        <v>-13508478</v>
      </c>
      <c r="Z20" s="140">
        <v>-43.37</v>
      </c>
      <c r="AA20" s="155">
        <v>31145589</v>
      </c>
    </row>
    <row r="21" spans="1:27" ht="13.5">
      <c r="A21" s="138" t="s">
        <v>90</v>
      </c>
      <c r="B21" s="136"/>
      <c r="C21" s="155">
        <v>5269660</v>
      </c>
      <c r="D21" s="155"/>
      <c r="E21" s="156">
        <v>7887581</v>
      </c>
      <c r="F21" s="60">
        <v>8890598</v>
      </c>
      <c r="G21" s="60">
        <v>419148</v>
      </c>
      <c r="H21" s="60">
        <v>471932</v>
      </c>
      <c r="I21" s="60">
        <v>1612779</v>
      </c>
      <c r="J21" s="60">
        <v>2503859</v>
      </c>
      <c r="K21" s="60">
        <v>625747</v>
      </c>
      <c r="L21" s="60">
        <v>265433</v>
      </c>
      <c r="M21" s="60">
        <v>9458448</v>
      </c>
      <c r="N21" s="60">
        <v>10349628</v>
      </c>
      <c r="O21" s="60"/>
      <c r="P21" s="60">
        <v>1015489</v>
      </c>
      <c r="Q21" s="60">
        <v>8515918</v>
      </c>
      <c r="R21" s="60">
        <v>9531407</v>
      </c>
      <c r="S21" s="60"/>
      <c r="T21" s="60">
        <v>350472</v>
      </c>
      <c r="U21" s="60">
        <v>1187201</v>
      </c>
      <c r="V21" s="60">
        <v>1537673</v>
      </c>
      <c r="W21" s="60">
        <v>23922567</v>
      </c>
      <c r="X21" s="60">
        <v>8890598</v>
      </c>
      <c r="Y21" s="60">
        <v>15031969</v>
      </c>
      <c r="Z21" s="140">
        <v>169.08</v>
      </c>
      <c r="AA21" s="155">
        <v>8890598</v>
      </c>
    </row>
    <row r="22" spans="1:27" ht="13.5">
      <c r="A22" s="138" t="s">
        <v>91</v>
      </c>
      <c r="B22" s="136"/>
      <c r="C22" s="157">
        <v>2889611</v>
      </c>
      <c r="D22" s="157"/>
      <c r="E22" s="158">
        <v>3442276</v>
      </c>
      <c r="F22" s="159">
        <v>3433406</v>
      </c>
      <c r="G22" s="159">
        <v>254630</v>
      </c>
      <c r="H22" s="159">
        <v>255404</v>
      </c>
      <c r="I22" s="159">
        <v>256063</v>
      </c>
      <c r="J22" s="159">
        <v>766097</v>
      </c>
      <c r="K22" s="159">
        <v>257898</v>
      </c>
      <c r="L22" s="159">
        <v>256427</v>
      </c>
      <c r="M22" s="159">
        <v>256946</v>
      </c>
      <c r="N22" s="159">
        <v>771271</v>
      </c>
      <c r="O22" s="159"/>
      <c r="P22" s="159">
        <v>253329</v>
      </c>
      <c r="Q22" s="159">
        <v>-251046</v>
      </c>
      <c r="R22" s="159">
        <v>2283</v>
      </c>
      <c r="S22" s="159"/>
      <c r="T22" s="159">
        <v>232071</v>
      </c>
      <c r="U22" s="159">
        <v>252664</v>
      </c>
      <c r="V22" s="159">
        <v>484735</v>
      </c>
      <c r="W22" s="159">
        <v>2024386</v>
      </c>
      <c r="X22" s="159">
        <v>3433406</v>
      </c>
      <c r="Y22" s="159">
        <v>-1409020</v>
      </c>
      <c r="Z22" s="141">
        <v>-41.04</v>
      </c>
      <c r="AA22" s="157">
        <v>3433406</v>
      </c>
    </row>
    <row r="23" spans="1:27" ht="13.5">
      <c r="A23" s="138" t="s">
        <v>92</v>
      </c>
      <c r="B23" s="136"/>
      <c r="C23" s="155">
        <v>1524096</v>
      </c>
      <c r="D23" s="155"/>
      <c r="E23" s="156">
        <v>1726615</v>
      </c>
      <c r="F23" s="60">
        <v>1715351</v>
      </c>
      <c r="G23" s="60">
        <v>133826</v>
      </c>
      <c r="H23" s="60">
        <v>134886</v>
      </c>
      <c r="I23" s="60">
        <v>132549</v>
      </c>
      <c r="J23" s="60">
        <v>401261</v>
      </c>
      <c r="K23" s="60">
        <v>135743</v>
      </c>
      <c r="L23" s="60">
        <v>135120</v>
      </c>
      <c r="M23" s="60">
        <v>134976</v>
      </c>
      <c r="N23" s="60">
        <v>405839</v>
      </c>
      <c r="O23" s="60"/>
      <c r="P23" s="60">
        <v>134216</v>
      </c>
      <c r="Q23" s="60">
        <v>-132873</v>
      </c>
      <c r="R23" s="60">
        <v>1343</v>
      </c>
      <c r="S23" s="60"/>
      <c r="T23" s="60">
        <v>134827</v>
      </c>
      <c r="U23" s="60">
        <v>134643</v>
      </c>
      <c r="V23" s="60">
        <v>269470</v>
      </c>
      <c r="W23" s="60">
        <v>1077913</v>
      </c>
      <c r="X23" s="60">
        <v>1715351</v>
      </c>
      <c r="Y23" s="60">
        <v>-637438</v>
      </c>
      <c r="Z23" s="140">
        <v>-37.16</v>
      </c>
      <c r="AA23" s="155">
        <v>1715351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104406849</v>
      </c>
      <c r="D25" s="168">
        <f>+D5+D9+D15+D19+D24</f>
        <v>0</v>
      </c>
      <c r="E25" s="169">
        <f t="shared" si="4"/>
        <v>117680966</v>
      </c>
      <c r="F25" s="73">
        <f t="shared" si="4"/>
        <v>117784952</v>
      </c>
      <c r="G25" s="73">
        <f t="shared" si="4"/>
        <v>17542668</v>
      </c>
      <c r="H25" s="73">
        <f t="shared" si="4"/>
        <v>10060251</v>
      </c>
      <c r="I25" s="73">
        <f t="shared" si="4"/>
        <v>6370804</v>
      </c>
      <c r="J25" s="73">
        <f t="shared" si="4"/>
        <v>33973723</v>
      </c>
      <c r="K25" s="73">
        <f t="shared" si="4"/>
        <v>7408652</v>
      </c>
      <c r="L25" s="73">
        <f t="shared" si="4"/>
        <v>8262752</v>
      </c>
      <c r="M25" s="73">
        <f t="shared" si="4"/>
        <v>26376719</v>
      </c>
      <c r="N25" s="73">
        <f t="shared" si="4"/>
        <v>42048123</v>
      </c>
      <c r="O25" s="73">
        <f t="shared" si="4"/>
        <v>0</v>
      </c>
      <c r="P25" s="73">
        <f t="shared" si="4"/>
        <v>5670352</v>
      </c>
      <c r="Q25" s="73">
        <f t="shared" si="4"/>
        <v>3481962</v>
      </c>
      <c r="R25" s="73">
        <f t="shared" si="4"/>
        <v>9152314</v>
      </c>
      <c r="S25" s="73">
        <f t="shared" si="4"/>
        <v>0</v>
      </c>
      <c r="T25" s="73">
        <f t="shared" si="4"/>
        <v>4834129</v>
      </c>
      <c r="U25" s="73">
        <f t="shared" si="4"/>
        <v>13470540</v>
      </c>
      <c r="V25" s="73">
        <f t="shared" si="4"/>
        <v>18304669</v>
      </c>
      <c r="W25" s="73">
        <f t="shared" si="4"/>
        <v>103478829</v>
      </c>
      <c r="X25" s="73">
        <f t="shared" si="4"/>
        <v>117784952</v>
      </c>
      <c r="Y25" s="73">
        <f t="shared" si="4"/>
        <v>-14306123</v>
      </c>
      <c r="Z25" s="170">
        <f>+IF(X25&lt;&gt;0,+(Y25/X25)*100,0)</f>
        <v>-12.145968357655738</v>
      </c>
      <c r="AA25" s="168">
        <f>+AA5+AA9+AA15+AA19+AA24</f>
        <v>117784952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114193584</v>
      </c>
      <c r="D28" s="153">
        <f>SUM(D29:D31)</f>
        <v>0</v>
      </c>
      <c r="E28" s="154">
        <f t="shared" si="5"/>
        <v>47434590</v>
      </c>
      <c r="F28" s="100">
        <f t="shared" si="5"/>
        <v>47417557</v>
      </c>
      <c r="G28" s="100">
        <f t="shared" si="5"/>
        <v>2776210</v>
      </c>
      <c r="H28" s="100">
        <f t="shared" si="5"/>
        <v>4357754</v>
      </c>
      <c r="I28" s="100">
        <f t="shared" si="5"/>
        <v>2132160</v>
      </c>
      <c r="J28" s="100">
        <f t="shared" si="5"/>
        <v>9266124</v>
      </c>
      <c r="K28" s="100">
        <f t="shared" si="5"/>
        <v>2065903</v>
      </c>
      <c r="L28" s="100">
        <f t="shared" si="5"/>
        <v>5587899</v>
      </c>
      <c r="M28" s="100">
        <f t="shared" si="5"/>
        <v>3677778</v>
      </c>
      <c r="N28" s="100">
        <f t="shared" si="5"/>
        <v>11331580</v>
      </c>
      <c r="O28" s="100">
        <f t="shared" si="5"/>
        <v>0</v>
      </c>
      <c r="P28" s="100">
        <f t="shared" si="5"/>
        <v>2753618</v>
      </c>
      <c r="Q28" s="100">
        <f t="shared" si="5"/>
        <v>2956938</v>
      </c>
      <c r="R28" s="100">
        <f t="shared" si="5"/>
        <v>5710556</v>
      </c>
      <c r="S28" s="100">
        <f t="shared" si="5"/>
        <v>0</v>
      </c>
      <c r="T28" s="100">
        <f t="shared" si="5"/>
        <v>5792268</v>
      </c>
      <c r="U28" s="100">
        <f t="shared" si="5"/>
        <v>4693563</v>
      </c>
      <c r="V28" s="100">
        <f t="shared" si="5"/>
        <v>10485831</v>
      </c>
      <c r="W28" s="100">
        <f t="shared" si="5"/>
        <v>36794091</v>
      </c>
      <c r="X28" s="100">
        <f t="shared" si="5"/>
        <v>47417557</v>
      </c>
      <c r="Y28" s="100">
        <f t="shared" si="5"/>
        <v>-10623466</v>
      </c>
      <c r="Z28" s="137">
        <f>+IF(X28&lt;&gt;0,+(Y28/X28)*100,0)</f>
        <v>-22.40407703838475</v>
      </c>
      <c r="AA28" s="153">
        <f>SUM(AA29:AA31)</f>
        <v>47417557</v>
      </c>
    </row>
    <row r="29" spans="1:27" ht="13.5">
      <c r="A29" s="138" t="s">
        <v>75</v>
      </c>
      <c r="B29" s="136"/>
      <c r="C29" s="155">
        <v>2802908</v>
      </c>
      <c r="D29" s="155"/>
      <c r="E29" s="156">
        <v>23237764</v>
      </c>
      <c r="F29" s="60">
        <v>22226407</v>
      </c>
      <c r="G29" s="60">
        <v>1147223</v>
      </c>
      <c r="H29" s="60">
        <v>1622966</v>
      </c>
      <c r="I29" s="60">
        <v>1283247</v>
      </c>
      <c r="J29" s="60">
        <v>4053436</v>
      </c>
      <c r="K29" s="60">
        <v>-434678</v>
      </c>
      <c r="L29" s="60">
        <v>1836758</v>
      </c>
      <c r="M29" s="60">
        <v>1640611</v>
      </c>
      <c r="N29" s="60">
        <v>3042691</v>
      </c>
      <c r="O29" s="60"/>
      <c r="P29" s="60">
        <v>1732215</v>
      </c>
      <c r="Q29" s="60">
        <v>706622</v>
      </c>
      <c r="R29" s="60">
        <v>2438837</v>
      </c>
      <c r="S29" s="60"/>
      <c r="T29" s="60">
        <v>3233677</v>
      </c>
      <c r="U29" s="60">
        <v>2699502</v>
      </c>
      <c r="V29" s="60">
        <v>5933179</v>
      </c>
      <c r="W29" s="60">
        <v>15468143</v>
      </c>
      <c r="X29" s="60">
        <v>22226407</v>
      </c>
      <c r="Y29" s="60">
        <v>-6758264</v>
      </c>
      <c r="Z29" s="140">
        <v>-30.41</v>
      </c>
      <c r="AA29" s="155">
        <v>22226407</v>
      </c>
    </row>
    <row r="30" spans="1:27" ht="13.5">
      <c r="A30" s="138" t="s">
        <v>76</v>
      </c>
      <c r="B30" s="136"/>
      <c r="C30" s="157">
        <v>30419946</v>
      </c>
      <c r="D30" s="157"/>
      <c r="E30" s="158">
        <v>14324146</v>
      </c>
      <c r="F30" s="159">
        <v>14608287</v>
      </c>
      <c r="G30" s="159">
        <v>1004420</v>
      </c>
      <c r="H30" s="159">
        <v>1263390</v>
      </c>
      <c r="I30" s="159">
        <v>479884</v>
      </c>
      <c r="J30" s="159">
        <v>2747694</v>
      </c>
      <c r="K30" s="159">
        <v>599319</v>
      </c>
      <c r="L30" s="159">
        <v>3391255</v>
      </c>
      <c r="M30" s="159">
        <v>1479447</v>
      </c>
      <c r="N30" s="159">
        <v>5470021</v>
      </c>
      <c r="O30" s="159"/>
      <c r="P30" s="159">
        <v>575566</v>
      </c>
      <c r="Q30" s="159">
        <v>1540807</v>
      </c>
      <c r="R30" s="159">
        <v>2116373</v>
      </c>
      <c r="S30" s="159"/>
      <c r="T30" s="159">
        <v>1866863</v>
      </c>
      <c r="U30" s="159">
        <v>1077092</v>
      </c>
      <c r="V30" s="159">
        <v>2943955</v>
      </c>
      <c r="W30" s="159">
        <v>13278043</v>
      </c>
      <c r="X30" s="159">
        <v>14608287</v>
      </c>
      <c r="Y30" s="159">
        <v>-1330244</v>
      </c>
      <c r="Z30" s="141">
        <v>-9.11</v>
      </c>
      <c r="AA30" s="157">
        <v>14608287</v>
      </c>
    </row>
    <row r="31" spans="1:27" ht="13.5">
      <c r="A31" s="138" t="s">
        <v>77</v>
      </c>
      <c r="B31" s="136"/>
      <c r="C31" s="155">
        <v>80970730</v>
      </c>
      <c r="D31" s="155"/>
      <c r="E31" s="156">
        <v>9872680</v>
      </c>
      <c r="F31" s="60">
        <v>10582863</v>
      </c>
      <c r="G31" s="60">
        <v>624567</v>
      </c>
      <c r="H31" s="60">
        <v>1471398</v>
      </c>
      <c r="I31" s="60">
        <v>369029</v>
      </c>
      <c r="J31" s="60">
        <v>2464994</v>
      </c>
      <c r="K31" s="60">
        <v>1901262</v>
      </c>
      <c r="L31" s="60">
        <v>359886</v>
      </c>
      <c r="M31" s="60">
        <v>557720</v>
      </c>
      <c r="N31" s="60">
        <v>2818868</v>
      </c>
      <c r="O31" s="60"/>
      <c r="P31" s="60">
        <v>445837</v>
      </c>
      <c r="Q31" s="60">
        <v>709509</v>
      </c>
      <c r="R31" s="60">
        <v>1155346</v>
      </c>
      <c r="S31" s="60"/>
      <c r="T31" s="60">
        <v>691728</v>
      </c>
      <c r="U31" s="60">
        <v>916969</v>
      </c>
      <c r="V31" s="60">
        <v>1608697</v>
      </c>
      <c r="W31" s="60">
        <v>8047905</v>
      </c>
      <c r="X31" s="60">
        <v>10582863</v>
      </c>
      <c r="Y31" s="60">
        <v>-2534958</v>
      </c>
      <c r="Z31" s="140">
        <v>-23.95</v>
      </c>
      <c r="AA31" s="155">
        <v>10582863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5045496</v>
      </c>
      <c r="F32" s="100">
        <f t="shared" si="6"/>
        <v>3946537</v>
      </c>
      <c r="G32" s="100">
        <f t="shared" si="6"/>
        <v>257496</v>
      </c>
      <c r="H32" s="100">
        <f t="shared" si="6"/>
        <v>310965</v>
      </c>
      <c r="I32" s="100">
        <f t="shared" si="6"/>
        <v>296943</v>
      </c>
      <c r="J32" s="100">
        <f t="shared" si="6"/>
        <v>865404</v>
      </c>
      <c r="K32" s="100">
        <f t="shared" si="6"/>
        <v>307140</v>
      </c>
      <c r="L32" s="100">
        <f t="shared" si="6"/>
        <v>297782</v>
      </c>
      <c r="M32" s="100">
        <f t="shared" si="6"/>
        <v>281382</v>
      </c>
      <c r="N32" s="100">
        <f t="shared" si="6"/>
        <v>886304</v>
      </c>
      <c r="O32" s="100">
        <f t="shared" si="6"/>
        <v>0</v>
      </c>
      <c r="P32" s="100">
        <f t="shared" si="6"/>
        <v>410028</v>
      </c>
      <c r="Q32" s="100">
        <f t="shared" si="6"/>
        <v>290348</v>
      </c>
      <c r="R32" s="100">
        <f t="shared" si="6"/>
        <v>700376</v>
      </c>
      <c r="S32" s="100">
        <f t="shared" si="6"/>
        <v>0</v>
      </c>
      <c r="T32" s="100">
        <f t="shared" si="6"/>
        <v>292436</v>
      </c>
      <c r="U32" s="100">
        <f t="shared" si="6"/>
        <v>291613</v>
      </c>
      <c r="V32" s="100">
        <f t="shared" si="6"/>
        <v>584049</v>
      </c>
      <c r="W32" s="100">
        <f t="shared" si="6"/>
        <v>3036133</v>
      </c>
      <c r="X32" s="100">
        <f t="shared" si="6"/>
        <v>3946537</v>
      </c>
      <c r="Y32" s="100">
        <f t="shared" si="6"/>
        <v>-910404</v>
      </c>
      <c r="Z32" s="137">
        <f>+IF(X32&lt;&gt;0,+(Y32/X32)*100,0)</f>
        <v>-23.06842682584757</v>
      </c>
      <c r="AA32" s="153">
        <f>SUM(AA33:AA37)</f>
        <v>3946537</v>
      </c>
    </row>
    <row r="33" spans="1:27" ht="13.5">
      <c r="A33" s="138" t="s">
        <v>79</v>
      </c>
      <c r="B33" s="136"/>
      <c r="C33" s="155"/>
      <c r="D33" s="155"/>
      <c r="E33" s="156">
        <v>5045496</v>
      </c>
      <c r="F33" s="60">
        <v>3637646</v>
      </c>
      <c r="G33" s="60">
        <v>257496</v>
      </c>
      <c r="H33" s="60">
        <v>310965</v>
      </c>
      <c r="I33" s="60">
        <v>296943</v>
      </c>
      <c r="J33" s="60">
        <v>865404</v>
      </c>
      <c r="K33" s="60">
        <v>307140</v>
      </c>
      <c r="L33" s="60">
        <v>297782</v>
      </c>
      <c r="M33" s="60">
        <v>281382</v>
      </c>
      <c r="N33" s="60">
        <v>886304</v>
      </c>
      <c r="O33" s="60"/>
      <c r="P33" s="60">
        <v>410028</v>
      </c>
      <c r="Q33" s="60">
        <v>290348</v>
      </c>
      <c r="R33" s="60">
        <v>700376</v>
      </c>
      <c r="S33" s="60"/>
      <c r="T33" s="60">
        <v>292436</v>
      </c>
      <c r="U33" s="60">
        <v>291613</v>
      </c>
      <c r="V33" s="60">
        <v>584049</v>
      </c>
      <c r="W33" s="60">
        <v>3036133</v>
      </c>
      <c r="X33" s="60">
        <v>3637646</v>
      </c>
      <c r="Y33" s="60">
        <v>-601513</v>
      </c>
      <c r="Z33" s="140">
        <v>-16.54</v>
      </c>
      <c r="AA33" s="155">
        <v>3637646</v>
      </c>
    </row>
    <row r="34" spans="1:27" ht="13.5">
      <c r="A34" s="138" t="s">
        <v>80</v>
      </c>
      <c r="B34" s="136"/>
      <c r="C34" s="155"/>
      <c r="D34" s="155"/>
      <c r="E34" s="156"/>
      <c r="F34" s="60">
        <v>308891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308891</v>
      </c>
      <c r="Y34" s="60">
        <v>-308891</v>
      </c>
      <c r="Z34" s="140">
        <v>-100</v>
      </c>
      <c r="AA34" s="155">
        <v>308891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14719135</v>
      </c>
      <c r="F38" s="100">
        <f t="shared" si="7"/>
        <v>13132922</v>
      </c>
      <c r="G38" s="100">
        <f t="shared" si="7"/>
        <v>585824</v>
      </c>
      <c r="H38" s="100">
        <f t="shared" si="7"/>
        <v>1228300</v>
      </c>
      <c r="I38" s="100">
        <f t="shared" si="7"/>
        <v>664707</v>
      </c>
      <c r="J38" s="100">
        <f t="shared" si="7"/>
        <v>2478831</v>
      </c>
      <c r="K38" s="100">
        <f t="shared" si="7"/>
        <v>596237</v>
      </c>
      <c r="L38" s="100">
        <f t="shared" si="7"/>
        <v>649594</v>
      </c>
      <c r="M38" s="100">
        <f t="shared" si="7"/>
        <v>2807312</v>
      </c>
      <c r="N38" s="100">
        <f t="shared" si="7"/>
        <v>4053143</v>
      </c>
      <c r="O38" s="100">
        <f t="shared" si="7"/>
        <v>0</v>
      </c>
      <c r="P38" s="100">
        <f t="shared" si="7"/>
        <v>844919</v>
      </c>
      <c r="Q38" s="100">
        <f t="shared" si="7"/>
        <v>1142737</v>
      </c>
      <c r="R38" s="100">
        <f t="shared" si="7"/>
        <v>1987656</v>
      </c>
      <c r="S38" s="100">
        <f t="shared" si="7"/>
        <v>0</v>
      </c>
      <c r="T38" s="100">
        <f t="shared" si="7"/>
        <v>978122</v>
      </c>
      <c r="U38" s="100">
        <f t="shared" si="7"/>
        <v>1097185</v>
      </c>
      <c r="V38" s="100">
        <f t="shared" si="7"/>
        <v>2075307</v>
      </c>
      <c r="W38" s="100">
        <f t="shared" si="7"/>
        <v>10594937</v>
      </c>
      <c r="X38" s="100">
        <f t="shared" si="7"/>
        <v>13132922</v>
      </c>
      <c r="Y38" s="100">
        <f t="shared" si="7"/>
        <v>-2537985</v>
      </c>
      <c r="Z38" s="137">
        <f>+IF(X38&lt;&gt;0,+(Y38/X38)*100,0)</f>
        <v>-19.325364149729968</v>
      </c>
      <c r="AA38" s="153">
        <f>SUM(AA39:AA41)</f>
        <v>13132922</v>
      </c>
    </row>
    <row r="39" spans="1:27" ht="13.5">
      <c r="A39" s="138" t="s">
        <v>85</v>
      </c>
      <c r="B39" s="136"/>
      <c r="C39" s="155"/>
      <c r="D39" s="155"/>
      <c r="E39" s="156">
        <v>5054542</v>
      </c>
      <c r="F39" s="60">
        <v>4816703</v>
      </c>
      <c r="G39" s="60">
        <v>102893</v>
      </c>
      <c r="H39" s="60">
        <v>159151</v>
      </c>
      <c r="I39" s="60">
        <v>143715</v>
      </c>
      <c r="J39" s="60">
        <v>405759</v>
      </c>
      <c r="K39" s="60">
        <v>110775</v>
      </c>
      <c r="L39" s="60">
        <v>124987</v>
      </c>
      <c r="M39" s="60">
        <v>1691638</v>
      </c>
      <c r="N39" s="60">
        <v>1927400</v>
      </c>
      <c r="O39" s="60"/>
      <c r="P39" s="60">
        <v>344681</v>
      </c>
      <c r="Q39" s="60">
        <v>542663</v>
      </c>
      <c r="R39" s="60">
        <v>887344</v>
      </c>
      <c r="S39" s="60"/>
      <c r="T39" s="60">
        <v>402404</v>
      </c>
      <c r="U39" s="60">
        <v>519333</v>
      </c>
      <c r="V39" s="60">
        <v>921737</v>
      </c>
      <c r="W39" s="60">
        <v>4142240</v>
      </c>
      <c r="X39" s="60">
        <v>4816703</v>
      </c>
      <c r="Y39" s="60">
        <v>-674463</v>
      </c>
      <c r="Z39" s="140">
        <v>-14</v>
      </c>
      <c r="AA39" s="155">
        <v>4816703</v>
      </c>
    </row>
    <row r="40" spans="1:27" ht="13.5">
      <c r="A40" s="138" t="s">
        <v>86</v>
      </c>
      <c r="B40" s="136"/>
      <c r="C40" s="155"/>
      <c r="D40" s="155"/>
      <c r="E40" s="156">
        <v>9664593</v>
      </c>
      <c r="F40" s="60">
        <v>8316219</v>
      </c>
      <c r="G40" s="60">
        <v>482931</v>
      </c>
      <c r="H40" s="60">
        <v>1069149</v>
      </c>
      <c r="I40" s="60">
        <v>520992</v>
      </c>
      <c r="J40" s="60">
        <v>2073072</v>
      </c>
      <c r="K40" s="60">
        <v>485462</v>
      </c>
      <c r="L40" s="60">
        <v>524607</v>
      </c>
      <c r="M40" s="60">
        <v>1115674</v>
      </c>
      <c r="N40" s="60">
        <v>2125743</v>
      </c>
      <c r="O40" s="60"/>
      <c r="P40" s="60">
        <v>500238</v>
      </c>
      <c r="Q40" s="60">
        <v>600074</v>
      </c>
      <c r="R40" s="60">
        <v>1100312</v>
      </c>
      <c r="S40" s="60"/>
      <c r="T40" s="60">
        <v>575718</v>
      </c>
      <c r="U40" s="60">
        <v>577852</v>
      </c>
      <c r="V40" s="60">
        <v>1153570</v>
      </c>
      <c r="W40" s="60">
        <v>6452697</v>
      </c>
      <c r="X40" s="60">
        <v>8316219</v>
      </c>
      <c r="Y40" s="60">
        <v>-1863522</v>
      </c>
      <c r="Z40" s="140">
        <v>-22.41</v>
      </c>
      <c r="AA40" s="155">
        <v>8316219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20184672</v>
      </c>
      <c r="D42" s="153">
        <f>SUM(D43:D46)</f>
        <v>0</v>
      </c>
      <c r="E42" s="154">
        <f t="shared" si="8"/>
        <v>42162778</v>
      </c>
      <c r="F42" s="100">
        <f t="shared" si="8"/>
        <v>41340238</v>
      </c>
      <c r="G42" s="100">
        <f t="shared" si="8"/>
        <v>4328699</v>
      </c>
      <c r="H42" s="100">
        <f t="shared" si="8"/>
        <v>2709401</v>
      </c>
      <c r="I42" s="100">
        <f t="shared" si="8"/>
        <v>734127</v>
      </c>
      <c r="J42" s="100">
        <f t="shared" si="8"/>
        <v>7772227</v>
      </c>
      <c r="K42" s="100">
        <f t="shared" si="8"/>
        <v>992878</v>
      </c>
      <c r="L42" s="100">
        <f t="shared" si="8"/>
        <v>1019646</v>
      </c>
      <c r="M42" s="100">
        <f t="shared" si="8"/>
        <v>5625242</v>
      </c>
      <c r="N42" s="100">
        <f t="shared" si="8"/>
        <v>7637766</v>
      </c>
      <c r="O42" s="100">
        <f t="shared" si="8"/>
        <v>0</v>
      </c>
      <c r="P42" s="100">
        <f t="shared" si="8"/>
        <v>2599775</v>
      </c>
      <c r="Q42" s="100">
        <f t="shared" si="8"/>
        <v>2334795</v>
      </c>
      <c r="R42" s="100">
        <f t="shared" si="8"/>
        <v>4934570</v>
      </c>
      <c r="S42" s="100">
        <f t="shared" si="8"/>
        <v>0</v>
      </c>
      <c r="T42" s="100">
        <f t="shared" si="8"/>
        <v>2470282</v>
      </c>
      <c r="U42" s="100">
        <f t="shared" si="8"/>
        <v>9779869</v>
      </c>
      <c r="V42" s="100">
        <f t="shared" si="8"/>
        <v>12250151</v>
      </c>
      <c r="W42" s="100">
        <f t="shared" si="8"/>
        <v>32594714</v>
      </c>
      <c r="X42" s="100">
        <f t="shared" si="8"/>
        <v>41340238</v>
      </c>
      <c r="Y42" s="100">
        <f t="shared" si="8"/>
        <v>-8745524</v>
      </c>
      <c r="Z42" s="137">
        <f>+IF(X42&lt;&gt;0,+(Y42/X42)*100,0)</f>
        <v>-21.15499189917581</v>
      </c>
      <c r="AA42" s="153">
        <f>SUM(AA43:AA46)</f>
        <v>41340238</v>
      </c>
    </row>
    <row r="43" spans="1:27" ht="13.5">
      <c r="A43" s="138" t="s">
        <v>89</v>
      </c>
      <c r="B43" s="136"/>
      <c r="C43" s="155">
        <v>19440456</v>
      </c>
      <c r="D43" s="155"/>
      <c r="E43" s="156">
        <v>25488250</v>
      </c>
      <c r="F43" s="60">
        <v>24999451</v>
      </c>
      <c r="G43" s="60">
        <v>3531219</v>
      </c>
      <c r="H43" s="60">
        <v>1583832</v>
      </c>
      <c r="I43" s="60">
        <v>97506</v>
      </c>
      <c r="J43" s="60">
        <v>5212557</v>
      </c>
      <c r="K43" s="60">
        <v>121582</v>
      </c>
      <c r="L43" s="60">
        <v>65253</v>
      </c>
      <c r="M43" s="60">
        <v>4474967</v>
      </c>
      <c r="N43" s="60">
        <v>4661802</v>
      </c>
      <c r="O43" s="60"/>
      <c r="P43" s="60">
        <v>1658716</v>
      </c>
      <c r="Q43" s="60">
        <v>1487835</v>
      </c>
      <c r="R43" s="60">
        <v>3146551</v>
      </c>
      <c r="S43" s="60"/>
      <c r="T43" s="60">
        <v>1624860</v>
      </c>
      <c r="U43" s="60">
        <v>8597930</v>
      </c>
      <c r="V43" s="60">
        <v>10222790</v>
      </c>
      <c r="W43" s="60">
        <v>23243700</v>
      </c>
      <c r="X43" s="60">
        <v>24999451</v>
      </c>
      <c r="Y43" s="60">
        <v>-1755751</v>
      </c>
      <c r="Z43" s="140">
        <v>-7.02</v>
      </c>
      <c r="AA43" s="155">
        <v>24999451</v>
      </c>
    </row>
    <row r="44" spans="1:27" ht="13.5">
      <c r="A44" s="138" t="s">
        <v>90</v>
      </c>
      <c r="B44" s="136"/>
      <c r="C44" s="155">
        <v>744216</v>
      </c>
      <c r="D44" s="155"/>
      <c r="E44" s="156">
        <v>7381575</v>
      </c>
      <c r="F44" s="60">
        <v>7312417</v>
      </c>
      <c r="G44" s="60">
        <v>390702</v>
      </c>
      <c r="H44" s="60">
        <v>531750</v>
      </c>
      <c r="I44" s="60">
        <v>185259</v>
      </c>
      <c r="J44" s="60">
        <v>1107711</v>
      </c>
      <c r="K44" s="60">
        <v>344242</v>
      </c>
      <c r="L44" s="60">
        <v>263067</v>
      </c>
      <c r="M44" s="60">
        <v>443050</v>
      </c>
      <c r="N44" s="60">
        <v>1050359</v>
      </c>
      <c r="O44" s="60"/>
      <c r="P44" s="60">
        <v>390431</v>
      </c>
      <c r="Q44" s="60">
        <v>250816</v>
      </c>
      <c r="R44" s="60">
        <v>641247</v>
      </c>
      <c r="S44" s="60"/>
      <c r="T44" s="60">
        <v>505675</v>
      </c>
      <c r="U44" s="60">
        <v>305721</v>
      </c>
      <c r="V44" s="60">
        <v>811396</v>
      </c>
      <c r="W44" s="60">
        <v>3610713</v>
      </c>
      <c r="X44" s="60">
        <v>7312417</v>
      </c>
      <c r="Y44" s="60">
        <v>-3701704</v>
      </c>
      <c r="Z44" s="140">
        <v>-50.62</v>
      </c>
      <c r="AA44" s="155">
        <v>7312417</v>
      </c>
    </row>
    <row r="45" spans="1:27" ht="13.5">
      <c r="A45" s="138" t="s">
        <v>91</v>
      </c>
      <c r="B45" s="136"/>
      <c r="C45" s="157"/>
      <c r="D45" s="157"/>
      <c r="E45" s="158">
        <v>6224987</v>
      </c>
      <c r="F45" s="159">
        <v>5847394</v>
      </c>
      <c r="G45" s="159">
        <v>245561</v>
      </c>
      <c r="H45" s="159">
        <v>405400</v>
      </c>
      <c r="I45" s="159">
        <v>270160</v>
      </c>
      <c r="J45" s="159">
        <v>921121</v>
      </c>
      <c r="K45" s="159">
        <v>335665</v>
      </c>
      <c r="L45" s="159">
        <v>486715</v>
      </c>
      <c r="M45" s="159">
        <v>410122</v>
      </c>
      <c r="N45" s="159">
        <v>1232502</v>
      </c>
      <c r="O45" s="159"/>
      <c r="P45" s="159">
        <v>295171</v>
      </c>
      <c r="Q45" s="159">
        <v>387400</v>
      </c>
      <c r="R45" s="159">
        <v>682571</v>
      </c>
      <c r="S45" s="159"/>
      <c r="T45" s="159">
        <v>126131</v>
      </c>
      <c r="U45" s="159">
        <v>593605</v>
      </c>
      <c r="V45" s="159">
        <v>719736</v>
      </c>
      <c r="W45" s="159">
        <v>3555930</v>
      </c>
      <c r="X45" s="159">
        <v>5847394</v>
      </c>
      <c r="Y45" s="159">
        <v>-2291464</v>
      </c>
      <c r="Z45" s="141">
        <v>-39.19</v>
      </c>
      <c r="AA45" s="157">
        <v>5847394</v>
      </c>
    </row>
    <row r="46" spans="1:27" ht="13.5">
      <c r="A46" s="138" t="s">
        <v>92</v>
      </c>
      <c r="B46" s="136"/>
      <c r="C46" s="155"/>
      <c r="D46" s="155"/>
      <c r="E46" s="156">
        <v>3067966</v>
      </c>
      <c r="F46" s="60">
        <v>3180976</v>
      </c>
      <c r="G46" s="60">
        <v>161217</v>
      </c>
      <c r="H46" s="60">
        <v>188419</v>
      </c>
      <c r="I46" s="60">
        <v>181202</v>
      </c>
      <c r="J46" s="60">
        <v>530838</v>
      </c>
      <c r="K46" s="60">
        <v>191389</v>
      </c>
      <c r="L46" s="60">
        <v>204611</v>
      </c>
      <c r="M46" s="60">
        <v>297103</v>
      </c>
      <c r="N46" s="60">
        <v>693103</v>
      </c>
      <c r="O46" s="60"/>
      <c r="P46" s="60">
        <v>255457</v>
      </c>
      <c r="Q46" s="60">
        <v>208744</v>
      </c>
      <c r="R46" s="60">
        <v>464201</v>
      </c>
      <c r="S46" s="60"/>
      <c r="T46" s="60">
        <v>213616</v>
      </c>
      <c r="U46" s="60">
        <v>282613</v>
      </c>
      <c r="V46" s="60">
        <v>496229</v>
      </c>
      <c r="W46" s="60">
        <v>2184371</v>
      </c>
      <c r="X46" s="60">
        <v>3180976</v>
      </c>
      <c r="Y46" s="60">
        <v>-996605</v>
      </c>
      <c r="Z46" s="140">
        <v>-31.33</v>
      </c>
      <c r="AA46" s="155">
        <v>3180976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134378256</v>
      </c>
      <c r="D48" s="168">
        <f>+D28+D32+D38+D42+D47</f>
        <v>0</v>
      </c>
      <c r="E48" s="169">
        <f t="shared" si="9"/>
        <v>109361999</v>
      </c>
      <c r="F48" s="73">
        <f t="shared" si="9"/>
        <v>105837254</v>
      </c>
      <c r="G48" s="73">
        <f t="shared" si="9"/>
        <v>7948229</v>
      </c>
      <c r="H48" s="73">
        <f t="shared" si="9"/>
        <v>8606420</v>
      </c>
      <c r="I48" s="73">
        <f t="shared" si="9"/>
        <v>3827937</v>
      </c>
      <c r="J48" s="73">
        <f t="shared" si="9"/>
        <v>20382586</v>
      </c>
      <c r="K48" s="73">
        <f t="shared" si="9"/>
        <v>3962158</v>
      </c>
      <c r="L48" s="73">
        <f t="shared" si="9"/>
        <v>7554921</v>
      </c>
      <c r="M48" s="73">
        <f t="shared" si="9"/>
        <v>12391714</v>
      </c>
      <c r="N48" s="73">
        <f t="shared" si="9"/>
        <v>23908793</v>
      </c>
      <c r="O48" s="73">
        <f t="shared" si="9"/>
        <v>0</v>
      </c>
      <c r="P48" s="73">
        <f t="shared" si="9"/>
        <v>6608340</v>
      </c>
      <c r="Q48" s="73">
        <f t="shared" si="9"/>
        <v>6724818</v>
      </c>
      <c r="R48" s="73">
        <f t="shared" si="9"/>
        <v>13333158</v>
      </c>
      <c r="S48" s="73">
        <f t="shared" si="9"/>
        <v>0</v>
      </c>
      <c r="T48" s="73">
        <f t="shared" si="9"/>
        <v>9533108</v>
      </c>
      <c r="U48" s="73">
        <f t="shared" si="9"/>
        <v>15862230</v>
      </c>
      <c r="V48" s="73">
        <f t="shared" si="9"/>
        <v>25395338</v>
      </c>
      <c r="W48" s="73">
        <f t="shared" si="9"/>
        <v>83019875</v>
      </c>
      <c r="X48" s="73">
        <f t="shared" si="9"/>
        <v>105837254</v>
      </c>
      <c r="Y48" s="73">
        <f t="shared" si="9"/>
        <v>-22817379</v>
      </c>
      <c r="Z48" s="170">
        <f>+IF(X48&lt;&gt;0,+(Y48/X48)*100,0)</f>
        <v>-21.558929524002956</v>
      </c>
      <c r="AA48" s="168">
        <f>+AA28+AA32+AA38+AA42+AA47</f>
        <v>105837254</v>
      </c>
    </row>
    <row r="49" spans="1:27" ht="13.5">
      <c r="A49" s="148" t="s">
        <v>49</v>
      </c>
      <c r="B49" s="149"/>
      <c r="C49" s="171">
        <f aca="true" t="shared" si="10" ref="C49:Y49">+C25-C48</f>
        <v>-29971407</v>
      </c>
      <c r="D49" s="171">
        <f>+D25-D48</f>
        <v>0</v>
      </c>
      <c r="E49" s="172">
        <f t="shared" si="10"/>
        <v>8318967</v>
      </c>
      <c r="F49" s="173">
        <f t="shared" si="10"/>
        <v>11947698</v>
      </c>
      <c r="G49" s="173">
        <f t="shared" si="10"/>
        <v>9594439</v>
      </c>
      <c r="H49" s="173">
        <f t="shared" si="10"/>
        <v>1453831</v>
      </c>
      <c r="I49" s="173">
        <f t="shared" si="10"/>
        <v>2542867</v>
      </c>
      <c r="J49" s="173">
        <f t="shared" si="10"/>
        <v>13591137</v>
      </c>
      <c r="K49" s="173">
        <f t="shared" si="10"/>
        <v>3446494</v>
      </c>
      <c r="L49" s="173">
        <f t="shared" si="10"/>
        <v>707831</v>
      </c>
      <c r="M49" s="173">
        <f t="shared" si="10"/>
        <v>13985005</v>
      </c>
      <c r="N49" s="173">
        <f t="shared" si="10"/>
        <v>18139330</v>
      </c>
      <c r="O49" s="173">
        <f t="shared" si="10"/>
        <v>0</v>
      </c>
      <c r="P49" s="173">
        <f t="shared" si="10"/>
        <v>-937988</v>
      </c>
      <c r="Q49" s="173">
        <f t="shared" si="10"/>
        <v>-3242856</v>
      </c>
      <c r="R49" s="173">
        <f t="shared" si="10"/>
        <v>-4180844</v>
      </c>
      <c r="S49" s="173">
        <f t="shared" si="10"/>
        <v>0</v>
      </c>
      <c r="T49" s="173">
        <f t="shared" si="10"/>
        <v>-4698979</v>
      </c>
      <c r="U49" s="173">
        <f t="shared" si="10"/>
        <v>-2391690</v>
      </c>
      <c r="V49" s="173">
        <f t="shared" si="10"/>
        <v>-7090669</v>
      </c>
      <c r="W49" s="173">
        <f t="shared" si="10"/>
        <v>20458954</v>
      </c>
      <c r="X49" s="173">
        <f>IF(F25=F48,0,X25-X48)</f>
        <v>11947698</v>
      </c>
      <c r="Y49" s="173">
        <f t="shared" si="10"/>
        <v>8511256</v>
      </c>
      <c r="Z49" s="174">
        <f>+IF(X49&lt;&gt;0,+(Y49/X49)*100,0)</f>
        <v>71.23762251104773</v>
      </c>
      <c r="AA49" s="171">
        <f>+AA25-AA48</f>
        <v>11947698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4472277</v>
      </c>
      <c r="D5" s="155">
        <v>0</v>
      </c>
      <c r="E5" s="156">
        <v>4857600</v>
      </c>
      <c r="F5" s="60">
        <v>4857600</v>
      </c>
      <c r="G5" s="60">
        <v>397197</v>
      </c>
      <c r="H5" s="60">
        <v>399498</v>
      </c>
      <c r="I5" s="60">
        <v>317915</v>
      </c>
      <c r="J5" s="60">
        <v>1114610</v>
      </c>
      <c r="K5" s="60">
        <v>400709</v>
      </c>
      <c r="L5" s="60">
        <v>402346</v>
      </c>
      <c r="M5" s="60">
        <v>401572</v>
      </c>
      <c r="N5" s="60">
        <v>1204627</v>
      </c>
      <c r="O5" s="60">
        <v>0</v>
      </c>
      <c r="P5" s="60">
        <v>414939</v>
      </c>
      <c r="Q5" s="60">
        <v>-420164</v>
      </c>
      <c r="R5" s="60">
        <v>-5225</v>
      </c>
      <c r="S5" s="60">
        <v>0</v>
      </c>
      <c r="T5" s="60">
        <v>418899</v>
      </c>
      <c r="U5" s="60">
        <v>418993</v>
      </c>
      <c r="V5" s="60">
        <v>837892</v>
      </c>
      <c r="W5" s="60">
        <v>3151904</v>
      </c>
      <c r="X5" s="60">
        <v>4857600</v>
      </c>
      <c r="Y5" s="60">
        <v>-1705696</v>
      </c>
      <c r="Z5" s="140">
        <v>-35.11</v>
      </c>
      <c r="AA5" s="155">
        <v>4857600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25016796</v>
      </c>
      <c r="D7" s="155">
        <v>0</v>
      </c>
      <c r="E7" s="156">
        <v>32004030</v>
      </c>
      <c r="F7" s="60">
        <v>31043017</v>
      </c>
      <c r="G7" s="60">
        <v>2323118</v>
      </c>
      <c r="H7" s="60">
        <v>2611945</v>
      </c>
      <c r="I7" s="60">
        <v>3205225</v>
      </c>
      <c r="J7" s="60">
        <v>8140288</v>
      </c>
      <c r="K7" s="60">
        <v>1398728</v>
      </c>
      <c r="L7" s="60">
        <v>2076155</v>
      </c>
      <c r="M7" s="60">
        <v>2154862</v>
      </c>
      <c r="N7" s="60">
        <v>5629745</v>
      </c>
      <c r="O7" s="60">
        <v>0</v>
      </c>
      <c r="P7" s="60">
        <v>1638778</v>
      </c>
      <c r="Q7" s="60">
        <v>-2206359</v>
      </c>
      <c r="R7" s="60">
        <v>-567581</v>
      </c>
      <c r="S7" s="60">
        <v>0</v>
      </c>
      <c r="T7" s="60">
        <v>2187545</v>
      </c>
      <c r="U7" s="60">
        <v>2247114</v>
      </c>
      <c r="V7" s="60">
        <v>4434659</v>
      </c>
      <c r="W7" s="60">
        <v>17637111</v>
      </c>
      <c r="X7" s="60">
        <v>31043017</v>
      </c>
      <c r="Y7" s="60">
        <v>-13405906</v>
      </c>
      <c r="Z7" s="140">
        <v>-43.18</v>
      </c>
      <c r="AA7" s="155">
        <v>31043017</v>
      </c>
    </row>
    <row r="8" spans="1:27" ht="13.5">
      <c r="A8" s="183" t="s">
        <v>104</v>
      </c>
      <c r="B8" s="182"/>
      <c r="C8" s="155">
        <v>5269660</v>
      </c>
      <c r="D8" s="155">
        <v>0</v>
      </c>
      <c r="E8" s="156">
        <v>7887581</v>
      </c>
      <c r="F8" s="60">
        <v>7611041</v>
      </c>
      <c r="G8" s="60">
        <v>419148</v>
      </c>
      <c r="H8" s="60">
        <v>471932</v>
      </c>
      <c r="I8" s="60">
        <v>582913</v>
      </c>
      <c r="J8" s="60">
        <v>1473993</v>
      </c>
      <c r="K8" s="60">
        <v>625747</v>
      </c>
      <c r="L8" s="60">
        <v>265433</v>
      </c>
      <c r="M8" s="60">
        <v>8424939</v>
      </c>
      <c r="N8" s="60">
        <v>9316119</v>
      </c>
      <c r="O8" s="60">
        <v>0</v>
      </c>
      <c r="P8" s="60">
        <v>421643</v>
      </c>
      <c r="Q8" s="60">
        <v>8515918</v>
      </c>
      <c r="R8" s="60">
        <v>8937561</v>
      </c>
      <c r="S8" s="60">
        <v>0</v>
      </c>
      <c r="T8" s="60">
        <v>350472</v>
      </c>
      <c r="U8" s="60">
        <v>1187201</v>
      </c>
      <c r="V8" s="60">
        <v>1537673</v>
      </c>
      <c r="W8" s="60">
        <v>21265346</v>
      </c>
      <c r="X8" s="60">
        <v>7611041</v>
      </c>
      <c r="Y8" s="60">
        <v>13654305</v>
      </c>
      <c r="Z8" s="140">
        <v>179.4</v>
      </c>
      <c r="AA8" s="155">
        <v>7611041</v>
      </c>
    </row>
    <row r="9" spans="1:27" ht="13.5">
      <c r="A9" s="183" t="s">
        <v>105</v>
      </c>
      <c r="B9" s="182"/>
      <c r="C9" s="155">
        <v>2889611</v>
      </c>
      <c r="D9" s="155">
        <v>0</v>
      </c>
      <c r="E9" s="156">
        <v>3442276</v>
      </c>
      <c r="F9" s="60">
        <v>3433406</v>
      </c>
      <c r="G9" s="60">
        <v>254630</v>
      </c>
      <c r="H9" s="60">
        <v>255404</v>
      </c>
      <c r="I9" s="60">
        <v>256063</v>
      </c>
      <c r="J9" s="60">
        <v>766097</v>
      </c>
      <c r="K9" s="60">
        <v>257898</v>
      </c>
      <c r="L9" s="60">
        <v>256427</v>
      </c>
      <c r="M9" s="60">
        <v>256946</v>
      </c>
      <c r="N9" s="60">
        <v>771271</v>
      </c>
      <c r="O9" s="60">
        <v>0</v>
      </c>
      <c r="P9" s="60">
        <v>253329</v>
      </c>
      <c r="Q9" s="60">
        <v>-251046</v>
      </c>
      <c r="R9" s="60">
        <v>2283</v>
      </c>
      <c r="S9" s="60">
        <v>0</v>
      </c>
      <c r="T9" s="60">
        <v>232071</v>
      </c>
      <c r="U9" s="60">
        <v>252664</v>
      </c>
      <c r="V9" s="60">
        <v>484735</v>
      </c>
      <c r="W9" s="60">
        <v>2024386</v>
      </c>
      <c r="X9" s="60">
        <v>3433406</v>
      </c>
      <c r="Y9" s="60">
        <v>-1409020</v>
      </c>
      <c r="Z9" s="140">
        <v>-41.04</v>
      </c>
      <c r="AA9" s="155">
        <v>3433406</v>
      </c>
    </row>
    <row r="10" spans="1:27" ht="13.5">
      <c r="A10" s="183" t="s">
        <v>106</v>
      </c>
      <c r="B10" s="182"/>
      <c r="C10" s="155">
        <v>1524096</v>
      </c>
      <c r="D10" s="155">
        <v>0</v>
      </c>
      <c r="E10" s="156">
        <v>1726615</v>
      </c>
      <c r="F10" s="54">
        <v>1715351</v>
      </c>
      <c r="G10" s="54">
        <v>133826</v>
      </c>
      <c r="H10" s="54">
        <v>134886</v>
      </c>
      <c r="I10" s="54">
        <v>132549</v>
      </c>
      <c r="J10" s="54">
        <v>401261</v>
      </c>
      <c r="K10" s="54">
        <v>135743</v>
      </c>
      <c r="L10" s="54">
        <v>135120</v>
      </c>
      <c r="M10" s="54">
        <v>134976</v>
      </c>
      <c r="N10" s="54">
        <v>405839</v>
      </c>
      <c r="O10" s="54">
        <v>0</v>
      </c>
      <c r="P10" s="54">
        <v>134216</v>
      </c>
      <c r="Q10" s="54">
        <v>-132873</v>
      </c>
      <c r="R10" s="54">
        <v>1343</v>
      </c>
      <c r="S10" s="54">
        <v>0</v>
      </c>
      <c r="T10" s="54">
        <v>134520</v>
      </c>
      <c r="U10" s="54">
        <v>134643</v>
      </c>
      <c r="V10" s="54">
        <v>269163</v>
      </c>
      <c r="W10" s="54">
        <v>1077606</v>
      </c>
      <c r="X10" s="54">
        <v>1715351</v>
      </c>
      <c r="Y10" s="54">
        <v>-637745</v>
      </c>
      <c r="Z10" s="184">
        <v>-37.18</v>
      </c>
      <c r="AA10" s="130">
        <v>1715351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1717</v>
      </c>
      <c r="H11" s="60">
        <v>2406</v>
      </c>
      <c r="I11" s="60">
        <v>3247</v>
      </c>
      <c r="J11" s="60">
        <v>7370</v>
      </c>
      <c r="K11" s="60">
        <v>3989</v>
      </c>
      <c r="L11" s="60">
        <v>2440</v>
      </c>
      <c r="M11" s="60">
        <v>1691</v>
      </c>
      <c r="N11" s="60">
        <v>8120</v>
      </c>
      <c r="O11" s="60">
        <v>0</v>
      </c>
      <c r="P11" s="60">
        <v>2685</v>
      </c>
      <c r="Q11" s="60">
        <v>-2784</v>
      </c>
      <c r="R11" s="60">
        <v>-99</v>
      </c>
      <c r="S11" s="60">
        <v>0</v>
      </c>
      <c r="T11" s="60">
        <v>2286</v>
      </c>
      <c r="U11" s="60">
        <v>4637</v>
      </c>
      <c r="V11" s="60">
        <v>6923</v>
      </c>
      <c r="W11" s="60">
        <v>22314</v>
      </c>
      <c r="X11" s="60">
        <v>0</v>
      </c>
      <c r="Y11" s="60">
        <v>22314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57299</v>
      </c>
      <c r="D12" s="155">
        <v>0</v>
      </c>
      <c r="E12" s="156">
        <v>34740</v>
      </c>
      <c r="F12" s="60">
        <v>0</v>
      </c>
      <c r="G12" s="60">
        <v>1205</v>
      </c>
      <c r="H12" s="60">
        <v>1025</v>
      </c>
      <c r="I12" s="60">
        <v>1303</v>
      </c>
      <c r="J12" s="60">
        <v>3533</v>
      </c>
      <c r="K12" s="60">
        <v>339</v>
      </c>
      <c r="L12" s="60">
        <v>1256</v>
      </c>
      <c r="M12" s="60">
        <v>212</v>
      </c>
      <c r="N12" s="60">
        <v>1807</v>
      </c>
      <c r="O12" s="60">
        <v>0</v>
      </c>
      <c r="P12" s="60">
        <v>796</v>
      </c>
      <c r="Q12" s="60">
        <v>-212</v>
      </c>
      <c r="R12" s="60">
        <v>584</v>
      </c>
      <c r="S12" s="60">
        <v>0</v>
      </c>
      <c r="T12" s="60">
        <v>551</v>
      </c>
      <c r="U12" s="60">
        <v>639</v>
      </c>
      <c r="V12" s="60">
        <v>1190</v>
      </c>
      <c r="W12" s="60">
        <v>7114</v>
      </c>
      <c r="X12" s="60">
        <v>0</v>
      </c>
      <c r="Y12" s="60">
        <v>7114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1774080</v>
      </c>
      <c r="F13" s="60">
        <v>1774080</v>
      </c>
      <c r="G13" s="60">
        <v>341</v>
      </c>
      <c r="H13" s="60">
        <v>0</v>
      </c>
      <c r="I13" s="60">
        <v>2619</v>
      </c>
      <c r="J13" s="60">
        <v>2960</v>
      </c>
      <c r="K13" s="60">
        <v>2137</v>
      </c>
      <c r="L13" s="60">
        <v>1463</v>
      </c>
      <c r="M13" s="60">
        <v>942</v>
      </c>
      <c r="N13" s="60">
        <v>4542</v>
      </c>
      <c r="O13" s="60">
        <v>0</v>
      </c>
      <c r="P13" s="60">
        <v>732</v>
      </c>
      <c r="Q13" s="60">
        <v>-4291</v>
      </c>
      <c r="R13" s="60">
        <v>-3559</v>
      </c>
      <c r="S13" s="60">
        <v>0</v>
      </c>
      <c r="T13" s="60">
        <v>1623</v>
      </c>
      <c r="U13" s="60">
        <v>36471</v>
      </c>
      <c r="V13" s="60">
        <v>38094</v>
      </c>
      <c r="W13" s="60">
        <v>42037</v>
      </c>
      <c r="X13" s="60">
        <v>1774080</v>
      </c>
      <c r="Y13" s="60">
        <v>-1732043</v>
      </c>
      <c r="Z13" s="140">
        <v>-97.63</v>
      </c>
      <c r="AA13" s="155">
        <v>1774080</v>
      </c>
    </row>
    <row r="14" spans="1:27" ht="13.5">
      <c r="A14" s="181" t="s">
        <v>110</v>
      </c>
      <c r="B14" s="185"/>
      <c r="C14" s="155">
        <v>10364513</v>
      </c>
      <c r="D14" s="155">
        <v>0</v>
      </c>
      <c r="E14" s="156">
        <v>4435200</v>
      </c>
      <c r="F14" s="60">
        <v>4435200</v>
      </c>
      <c r="G14" s="60">
        <v>498781</v>
      </c>
      <c r="H14" s="60">
        <v>656716</v>
      </c>
      <c r="I14" s="60">
        <v>528750</v>
      </c>
      <c r="J14" s="60">
        <v>1684247</v>
      </c>
      <c r="K14" s="60">
        <v>637615</v>
      </c>
      <c r="L14" s="60">
        <v>402166</v>
      </c>
      <c r="M14" s="60">
        <v>716007</v>
      </c>
      <c r="N14" s="60">
        <v>1755788</v>
      </c>
      <c r="O14" s="60">
        <v>0</v>
      </c>
      <c r="P14" s="60">
        <v>702294</v>
      </c>
      <c r="Q14" s="60">
        <v>-843808</v>
      </c>
      <c r="R14" s="60">
        <v>-141514</v>
      </c>
      <c r="S14" s="60">
        <v>0</v>
      </c>
      <c r="T14" s="60">
        <v>1014018</v>
      </c>
      <c r="U14" s="60">
        <v>1041683</v>
      </c>
      <c r="V14" s="60">
        <v>2055701</v>
      </c>
      <c r="W14" s="60">
        <v>5354222</v>
      </c>
      <c r="X14" s="60">
        <v>4435200</v>
      </c>
      <c r="Y14" s="60">
        <v>919022</v>
      </c>
      <c r="Z14" s="140">
        <v>20.72</v>
      </c>
      <c r="AA14" s="155">
        <v>4435200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2161665</v>
      </c>
      <c r="D16" s="155">
        <v>0</v>
      </c>
      <c r="E16" s="156">
        <v>3674880</v>
      </c>
      <c r="F16" s="60">
        <v>3674880</v>
      </c>
      <c r="G16" s="60">
        <v>12200</v>
      </c>
      <c r="H16" s="60">
        <v>613251</v>
      </c>
      <c r="I16" s="60">
        <v>252012</v>
      </c>
      <c r="J16" s="60">
        <v>877463</v>
      </c>
      <c r="K16" s="60">
        <v>429128</v>
      </c>
      <c r="L16" s="60">
        <v>650</v>
      </c>
      <c r="M16" s="60">
        <v>39600</v>
      </c>
      <c r="N16" s="60">
        <v>469378</v>
      </c>
      <c r="O16" s="60">
        <v>0</v>
      </c>
      <c r="P16" s="60">
        <v>260500</v>
      </c>
      <c r="Q16" s="60">
        <v>0</v>
      </c>
      <c r="R16" s="60">
        <v>260500</v>
      </c>
      <c r="S16" s="60">
        <v>0</v>
      </c>
      <c r="T16" s="60">
        <v>436859</v>
      </c>
      <c r="U16" s="60">
        <v>38080</v>
      </c>
      <c r="V16" s="60">
        <v>474939</v>
      </c>
      <c r="W16" s="60">
        <v>2082280</v>
      </c>
      <c r="X16" s="60">
        <v>3674880</v>
      </c>
      <c r="Y16" s="60">
        <v>-1592600</v>
      </c>
      <c r="Z16" s="140">
        <v>-43.34</v>
      </c>
      <c r="AA16" s="155">
        <v>3674880</v>
      </c>
    </row>
    <row r="17" spans="1:27" ht="13.5">
      <c r="A17" s="181" t="s">
        <v>113</v>
      </c>
      <c r="B17" s="185"/>
      <c r="C17" s="155">
        <v>3886793</v>
      </c>
      <c r="D17" s="155">
        <v>0</v>
      </c>
      <c r="E17" s="156">
        <v>7457</v>
      </c>
      <c r="F17" s="60">
        <v>0</v>
      </c>
      <c r="G17" s="60">
        <v>921</v>
      </c>
      <c r="H17" s="60">
        <v>3750</v>
      </c>
      <c r="I17" s="60">
        <v>7000</v>
      </c>
      <c r="J17" s="60">
        <v>11671</v>
      </c>
      <c r="K17" s="60">
        <v>22250</v>
      </c>
      <c r="L17" s="60">
        <v>175158</v>
      </c>
      <c r="M17" s="60">
        <v>161558</v>
      </c>
      <c r="N17" s="60">
        <v>358966</v>
      </c>
      <c r="O17" s="60">
        <v>0</v>
      </c>
      <c r="P17" s="60">
        <v>433539</v>
      </c>
      <c r="Q17" s="60">
        <v>-441158</v>
      </c>
      <c r="R17" s="60">
        <v>-7619</v>
      </c>
      <c r="S17" s="60">
        <v>0</v>
      </c>
      <c r="T17" s="60">
        <v>0</v>
      </c>
      <c r="U17" s="60">
        <v>394007</v>
      </c>
      <c r="V17" s="60">
        <v>394007</v>
      </c>
      <c r="W17" s="60">
        <v>757025</v>
      </c>
      <c r="X17" s="60">
        <v>0</v>
      </c>
      <c r="Y17" s="60">
        <v>757025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45867185</v>
      </c>
      <c r="D19" s="155">
        <v>0</v>
      </c>
      <c r="E19" s="156">
        <v>50066000</v>
      </c>
      <c r="F19" s="60">
        <v>51099509</v>
      </c>
      <c r="G19" s="60">
        <v>6491000</v>
      </c>
      <c r="H19" s="60">
        <v>4900255</v>
      </c>
      <c r="I19" s="60">
        <v>1029866</v>
      </c>
      <c r="J19" s="60">
        <v>12421121</v>
      </c>
      <c r="K19" s="60">
        <v>213658</v>
      </c>
      <c r="L19" s="60">
        <v>3447675</v>
      </c>
      <c r="M19" s="60">
        <v>13375509</v>
      </c>
      <c r="N19" s="60">
        <v>17036842</v>
      </c>
      <c r="O19" s="60">
        <v>0</v>
      </c>
      <c r="P19" s="60">
        <v>1393846</v>
      </c>
      <c r="Q19" s="60">
        <v>-449908</v>
      </c>
      <c r="R19" s="60">
        <v>943938</v>
      </c>
      <c r="S19" s="60">
        <v>0</v>
      </c>
      <c r="T19" s="60">
        <v>0</v>
      </c>
      <c r="U19" s="60">
        <v>0</v>
      </c>
      <c r="V19" s="60">
        <v>0</v>
      </c>
      <c r="W19" s="60">
        <v>30401901</v>
      </c>
      <c r="X19" s="60">
        <v>51099509</v>
      </c>
      <c r="Y19" s="60">
        <v>-20697608</v>
      </c>
      <c r="Z19" s="140">
        <v>-40.5</v>
      </c>
      <c r="AA19" s="155">
        <v>51099509</v>
      </c>
    </row>
    <row r="20" spans="1:27" ht="13.5">
      <c r="A20" s="181" t="s">
        <v>35</v>
      </c>
      <c r="B20" s="185"/>
      <c r="C20" s="155">
        <v>436040</v>
      </c>
      <c r="D20" s="155">
        <v>0</v>
      </c>
      <c r="E20" s="156">
        <v>7770507</v>
      </c>
      <c r="F20" s="54">
        <v>8140868</v>
      </c>
      <c r="G20" s="54">
        <v>8584</v>
      </c>
      <c r="H20" s="54">
        <v>9183</v>
      </c>
      <c r="I20" s="54">
        <v>51342</v>
      </c>
      <c r="J20" s="54">
        <v>69109</v>
      </c>
      <c r="K20" s="54">
        <v>3280711</v>
      </c>
      <c r="L20" s="54">
        <v>1096463</v>
      </c>
      <c r="M20" s="54">
        <v>707905</v>
      </c>
      <c r="N20" s="54">
        <v>5085079</v>
      </c>
      <c r="O20" s="54">
        <v>0</v>
      </c>
      <c r="P20" s="54">
        <v>13055</v>
      </c>
      <c r="Q20" s="54">
        <v>-281353</v>
      </c>
      <c r="R20" s="54">
        <v>-268298</v>
      </c>
      <c r="S20" s="54">
        <v>0</v>
      </c>
      <c r="T20" s="54">
        <v>55285</v>
      </c>
      <c r="U20" s="54">
        <v>7714408</v>
      </c>
      <c r="V20" s="54">
        <v>7769693</v>
      </c>
      <c r="W20" s="54">
        <v>12655583</v>
      </c>
      <c r="X20" s="54">
        <v>8140868</v>
      </c>
      <c r="Y20" s="54">
        <v>4514715</v>
      </c>
      <c r="Z20" s="184">
        <v>55.46</v>
      </c>
      <c r="AA20" s="130">
        <v>8140868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101945935</v>
      </c>
      <c r="D22" s="188">
        <f>SUM(D5:D21)</f>
        <v>0</v>
      </c>
      <c r="E22" s="189">
        <f t="shared" si="0"/>
        <v>117680966</v>
      </c>
      <c r="F22" s="190">
        <f t="shared" si="0"/>
        <v>117784952</v>
      </c>
      <c r="G22" s="190">
        <f t="shared" si="0"/>
        <v>10542668</v>
      </c>
      <c r="H22" s="190">
        <f t="shared" si="0"/>
        <v>10060251</v>
      </c>
      <c r="I22" s="190">
        <f t="shared" si="0"/>
        <v>6370804</v>
      </c>
      <c r="J22" s="190">
        <f t="shared" si="0"/>
        <v>26973723</v>
      </c>
      <c r="K22" s="190">
        <f t="shared" si="0"/>
        <v>7408652</v>
      </c>
      <c r="L22" s="190">
        <f t="shared" si="0"/>
        <v>8262752</v>
      </c>
      <c r="M22" s="190">
        <f t="shared" si="0"/>
        <v>26376719</v>
      </c>
      <c r="N22" s="190">
        <f t="shared" si="0"/>
        <v>42048123</v>
      </c>
      <c r="O22" s="190">
        <f t="shared" si="0"/>
        <v>0</v>
      </c>
      <c r="P22" s="190">
        <f t="shared" si="0"/>
        <v>5670352</v>
      </c>
      <c r="Q22" s="190">
        <f t="shared" si="0"/>
        <v>3481962</v>
      </c>
      <c r="R22" s="190">
        <f t="shared" si="0"/>
        <v>9152314</v>
      </c>
      <c r="S22" s="190">
        <f t="shared" si="0"/>
        <v>0</v>
      </c>
      <c r="T22" s="190">
        <f t="shared" si="0"/>
        <v>4834129</v>
      </c>
      <c r="U22" s="190">
        <f t="shared" si="0"/>
        <v>13470540</v>
      </c>
      <c r="V22" s="190">
        <f t="shared" si="0"/>
        <v>18304669</v>
      </c>
      <c r="W22" s="190">
        <f t="shared" si="0"/>
        <v>96478829</v>
      </c>
      <c r="X22" s="190">
        <f t="shared" si="0"/>
        <v>117784952</v>
      </c>
      <c r="Y22" s="190">
        <f t="shared" si="0"/>
        <v>-21306123</v>
      </c>
      <c r="Z22" s="191">
        <f>+IF(X22&lt;&gt;0,+(Y22/X22)*100,0)</f>
        <v>-18.089002574794105</v>
      </c>
      <c r="AA22" s="188">
        <f>SUM(AA5:AA21)</f>
        <v>117784952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33409096</v>
      </c>
      <c r="D25" s="155">
        <v>0</v>
      </c>
      <c r="E25" s="156">
        <v>35927903</v>
      </c>
      <c r="F25" s="60">
        <v>39589770</v>
      </c>
      <c r="G25" s="60">
        <v>2568265</v>
      </c>
      <c r="H25" s="60">
        <v>3200269</v>
      </c>
      <c r="I25" s="60">
        <v>2874411</v>
      </c>
      <c r="J25" s="60">
        <v>8642945</v>
      </c>
      <c r="K25" s="60">
        <v>2735026</v>
      </c>
      <c r="L25" s="60">
        <v>3088860</v>
      </c>
      <c r="M25" s="60">
        <v>3137849</v>
      </c>
      <c r="N25" s="60">
        <v>8961735</v>
      </c>
      <c r="O25" s="60">
        <v>0</v>
      </c>
      <c r="P25" s="60">
        <v>3174830</v>
      </c>
      <c r="Q25" s="60">
        <v>2970970</v>
      </c>
      <c r="R25" s="60">
        <v>6145800</v>
      </c>
      <c r="S25" s="60">
        <v>0</v>
      </c>
      <c r="T25" s="60">
        <v>2970971</v>
      </c>
      <c r="U25" s="60">
        <v>2970970</v>
      </c>
      <c r="V25" s="60">
        <v>5941941</v>
      </c>
      <c r="W25" s="60">
        <v>29692421</v>
      </c>
      <c r="X25" s="60">
        <v>39589770</v>
      </c>
      <c r="Y25" s="60">
        <v>-9897349</v>
      </c>
      <c r="Z25" s="140">
        <v>-25</v>
      </c>
      <c r="AA25" s="155">
        <v>39589770</v>
      </c>
    </row>
    <row r="26" spans="1:27" ht="13.5">
      <c r="A26" s="183" t="s">
        <v>38</v>
      </c>
      <c r="B26" s="182"/>
      <c r="C26" s="155">
        <v>2802908</v>
      </c>
      <c r="D26" s="155">
        <v>0</v>
      </c>
      <c r="E26" s="156">
        <v>2948020</v>
      </c>
      <c r="F26" s="60">
        <v>2227853</v>
      </c>
      <c r="G26" s="60">
        <v>201684</v>
      </c>
      <c r="H26" s="60">
        <v>201684</v>
      </c>
      <c r="I26" s="60">
        <v>240698</v>
      </c>
      <c r="J26" s="60">
        <v>644066</v>
      </c>
      <c r="K26" s="60">
        <v>204042</v>
      </c>
      <c r="L26" s="60">
        <v>204041</v>
      </c>
      <c r="M26" s="60">
        <v>220286</v>
      </c>
      <c r="N26" s="60">
        <v>628369</v>
      </c>
      <c r="O26" s="60">
        <v>0</v>
      </c>
      <c r="P26" s="60">
        <v>238423</v>
      </c>
      <c r="Q26" s="60">
        <v>256303</v>
      </c>
      <c r="R26" s="60">
        <v>494726</v>
      </c>
      <c r="S26" s="60">
        <v>0</v>
      </c>
      <c r="T26" s="60">
        <v>256303</v>
      </c>
      <c r="U26" s="60">
        <v>256303</v>
      </c>
      <c r="V26" s="60">
        <v>512606</v>
      </c>
      <c r="W26" s="60">
        <v>2279767</v>
      </c>
      <c r="X26" s="60">
        <v>2227853</v>
      </c>
      <c r="Y26" s="60">
        <v>51914</v>
      </c>
      <c r="Z26" s="140">
        <v>2.33</v>
      </c>
      <c r="AA26" s="155">
        <v>2227853</v>
      </c>
    </row>
    <row r="27" spans="1:27" ht="13.5">
      <c r="A27" s="183" t="s">
        <v>118</v>
      </c>
      <c r="B27" s="182"/>
      <c r="C27" s="155">
        <v>17008575</v>
      </c>
      <c r="D27" s="155">
        <v>0</v>
      </c>
      <c r="E27" s="156">
        <v>3742452</v>
      </c>
      <c r="F27" s="60">
        <v>3742452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3742452</v>
      </c>
      <c r="Y27" s="60">
        <v>-3742452</v>
      </c>
      <c r="Z27" s="140">
        <v>-100</v>
      </c>
      <c r="AA27" s="155">
        <v>3742452</v>
      </c>
    </row>
    <row r="28" spans="1:27" ht="13.5">
      <c r="A28" s="183" t="s">
        <v>39</v>
      </c>
      <c r="B28" s="182"/>
      <c r="C28" s="155">
        <v>13411371</v>
      </c>
      <c r="D28" s="155">
        <v>0</v>
      </c>
      <c r="E28" s="156">
        <v>1661292</v>
      </c>
      <c r="F28" s="60">
        <v>1579502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1579502</v>
      </c>
      <c r="Y28" s="60">
        <v>-1579502</v>
      </c>
      <c r="Z28" s="140">
        <v>-100</v>
      </c>
      <c r="AA28" s="155">
        <v>1579502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20184672</v>
      </c>
      <c r="D30" s="155">
        <v>0</v>
      </c>
      <c r="E30" s="156">
        <v>22726637</v>
      </c>
      <c r="F30" s="60">
        <v>22726637</v>
      </c>
      <c r="G30" s="60">
        <v>3495986</v>
      </c>
      <c r="H30" s="60">
        <v>1500000</v>
      </c>
      <c r="I30" s="60">
        <v>0</v>
      </c>
      <c r="J30" s="60">
        <v>4995986</v>
      </c>
      <c r="K30" s="60">
        <v>0</v>
      </c>
      <c r="L30" s="60">
        <v>0</v>
      </c>
      <c r="M30" s="60">
        <v>4264148</v>
      </c>
      <c r="N30" s="60">
        <v>4264148</v>
      </c>
      <c r="O30" s="60">
        <v>0</v>
      </c>
      <c r="P30" s="60">
        <v>1617126</v>
      </c>
      <c r="Q30" s="60">
        <v>1421508</v>
      </c>
      <c r="R30" s="60">
        <v>3038634</v>
      </c>
      <c r="S30" s="60">
        <v>0</v>
      </c>
      <c r="T30" s="60">
        <v>1000000</v>
      </c>
      <c r="U30" s="60">
        <v>8000000</v>
      </c>
      <c r="V30" s="60">
        <v>9000000</v>
      </c>
      <c r="W30" s="60">
        <v>21298768</v>
      </c>
      <c r="X30" s="60">
        <v>22726637</v>
      </c>
      <c r="Y30" s="60">
        <v>-1427869</v>
      </c>
      <c r="Z30" s="140">
        <v>-6.28</v>
      </c>
      <c r="AA30" s="155">
        <v>22726637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80638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6344854</v>
      </c>
      <c r="F32" s="60">
        <v>5950454</v>
      </c>
      <c r="G32" s="60">
        <v>297227</v>
      </c>
      <c r="H32" s="60">
        <v>618059</v>
      </c>
      <c r="I32" s="60">
        <v>18872</v>
      </c>
      <c r="J32" s="60">
        <v>934158</v>
      </c>
      <c r="K32" s="60">
        <v>1458649</v>
      </c>
      <c r="L32" s="60">
        <v>33985</v>
      </c>
      <c r="M32" s="60">
        <v>52493</v>
      </c>
      <c r="N32" s="60">
        <v>1545127</v>
      </c>
      <c r="O32" s="60">
        <v>0</v>
      </c>
      <c r="P32" s="60">
        <v>62017</v>
      </c>
      <c r="Q32" s="60">
        <v>59695</v>
      </c>
      <c r="R32" s="60">
        <v>121712</v>
      </c>
      <c r="S32" s="60">
        <v>0</v>
      </c>
      <c r="T32" s="60">
        <v>1023676</v>
      </c>
      <c r="U32" s="60">
        <v>103315</v>
      </c>
      <c r="V32" s="60">
        <v>1126991</v>
      </c>
      <c r="W32" s="60">
        <v>3727988</v>
      </c>
      <c r="X32" s="60">
        <v>5950454</v>
      </c>
      <c r="Y32" s="60">
        <v>-2222466</v>
      </c>
      <c r="Z32" s="140">
        <v>-37.35</v>
      </c>
      <c r="AA32" s="155">
        <v>5950454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2412211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129264</v>
      </c>
      <c r="U33" s="60">
        <v>492632</v>
      </c>
      <c r="V33" s="60">
        <v>621896</v>
      </c>
      <c r="W33" s="60">
        <v>621896</v>
      </c>
      <c r="X33" s="60">
        <v>2412211</v>
      </c>
      <c r="Y33" s="60">
        <v>-1790315</v>
      </c>
      <c r="Z33" s="140">
        <v>-74.22</v>
      </c>
      <c r="AA33" s="155">
        <v>2412211</v>
      </c>
    </row>
    <row r="34" spans="1:27" ht="13.5">
      <c r="A34" s="183" t="s">
        <v>43</v>
      </c>
      <c r="B34" s="182"/>
      <c r="C34" s="155">
        <v>47561634</v>
      </c>
      <c r="D34" s="155">
        <v>0</v>
      </c>
      <c r="E34" s="156">
        <v>35930203</v>
      </c>
      <c r="F34" s="60">
        <v>27608375</v>
      </c>
      <c r="G34" s="60">
        <v>1385067</v>
      </c>
      <c r="H34" s="60">
        <v>3086408</v>
      </c>
      <c r="I34" s="60">
        <v>693956</v>
      </c>
      <c r="J34" s="60">
        <v>5165431</v>
      </c>
      <c r="K34" s="60">
        <v>-435559</v>
      </c>
      <c r="L34" s="60">
        <v>4228035</v>
      </c>
      <c r="M34" s="60">
        <v>4716938</v>
      </c>
      <c r="N34" s="60">
        <v>8509414</v>
      </c>
      <c r="O34" s="60">
        <v>0</v>
      </c>
      <c r="P34" s="60">
        <v>1515944</v>
      </c>
      <c r="Q34" s="60">
        <v>2016342</v>
      </c>
      <c r="R34" s="60">
        <v>3532286</v>
      </c>
      <c r="S34" s="60">
        <v>0</v>
      </c>
      <c r="T34" s="60">
        <v>4152894</v>
      </c>
      <c r="U34" s="60">
        <v>4039010</v>
      </c>
      <c r="V34" s="60">
        <v>8191904</v>
      </c>
      <c r="W34" s="60">
        <v>25399035</v>
      </c>
      <c r="X34" s="60">
        <v>27608375</v>
      </c>
      <c r="Y34" s="60">
        <v>-2209340</v>
      </c>
      <c r="Z34" s="140">
        <v>-8</v>
      </c>
      <c r="AA34" s="155">
        <v>27608375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134378256</v>
      </c>
      <c r="D36" s="188">
        <f>SUM(D25:D35)</f>
        <v>0</v>
      </c>
      <c r="E36" s="189">
        <f t="shared" si="1"/>
        <v>109361999</v>
      </c>
      <c r="F36" s="190">
        <f t="shared" si="1"/>
        <v>105837254</v>
      </c>
      <c r="G36" s="190">
        <f t="shared" si="1"/>
        <v>7948229</v>
      </c>
      <c r="H36" s="190">
        <f t="shared" si="1"/>
        <v>8606420</v>
      </c>
      <c r="I36" s="190">
        <f t="shared" si="1"/>
        <v>3827937</v>
      </c>
      <c r="J36" s="190">
        <f t="shared" si="1"/>
        <v>20382586</v>
      </c>
      <c r="K36" s="190">
        <f t="shared" si="1"/>
        <v>3962158</v>
      </c>
      <c r="L36" s="190">
        <f t="shared" si="1"/>
        <v>7554921</v>
      </c>
      <c r="M36" s="190">
        <f t="shared" si="1"/>
        <v>12391714</v>
      </c>
      <c r="N36" s="190">
        <f t="shared" si="1"/>
        <v>23908793</v>
      </c>
      <c r="O36" s="190">
        <f t="shared" si="1"/>
        <v>0</v>
      </c>
      <c r="P36" s="190">
        <f t="shared" si="1"/>
        <v>6608340</v>
      </c>
      <c r="Q36" s="190">
        <f t="shared" si="1"/>
        <v>6724818</v>
      </c>
      <c r="R36" s="190">
        <f t="shared" si="1"/>
        <v>13333158</v>
      </c>
      <c r="S36" s="190">
        <f t="shared" si="1"/>
        <v>0</v>
      </c>
      <c r="T36" s="190">
        <f t="shared" si="1"/>
        <v>9533108</v>
      </c>
      <c r="U36" s="190">
        <f t="shared" si="1"/>
        <v>15862230</v>
      </c>
      <c r="V36" s="190">
        <f t="shared" si="1"/>
        <v>25395338</v>
      </c>
      <c r="W36" s="190">
        <f t="shared" si="1"/>
        <v>83019875</v>
      </c>
      <c r="X36" s="190">
        <f t="shared" si="1"/>
        <v>105837254</v>
      </c>
      <c r="Y36" s="190">
        <f t="shared" si="1"/>
        <v>-22817379</v>
      </c>
      <c r="Z36" s="191">
        <f>+IF(X36&lt;&gt;0,+(Y36/X36)*100,0)</f>
        <v>-21.558929524002956</v>
      </c>
      <c r="AA36" s="188">
        <f>SUM(AA25:AA35)</f>
        <v>105837254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-32432321</v>
      </c>
      <c r="D38" s="199">
        <f>+D22-D36</f>
        <v>0</v>
      </c>
      <c r="E38" s="200">
        <f t="shared" si="2"/>
        <v>8318967</v>
      </c>
      <c r="F38" s="106">
        <f t="shared" si="2"/>
        <v>11947698</v>
      </c>
      <c r="G38" s="106">
        <f t="shared" si="2"/>
        <v>2594439</v>
      </c>
      <c r="H38" s="106">
        <f t="shared" si="2"/>
        <v>1453831</v>
      </c>
      <c r="I38" s="106">
        <f t="shared" si="2"/>
        <v>2542867</v>
      </c>
      <c r="J38" s="106">
        <f t="shared" si="2"/>
        <v>6591137</v>
      </c>
      <c r="K38" s="106">
        <f t="shared" si="2"/>
        <v>3446494</v>
      </c>
      <c r="L38" s="106">
        <f t="shared" si="2"/>
        <v>707831</v>
      </c>
      <c r="M38" s="106">
        <f t="shared" si="2"/>
        <v>13985005</v>
      </c>
      <c r="N38" s="106">
        <f t="shared" si="2"/>
        <v>18139330</v>
      </c>
      <c r="O38" s="106">
        <f t="shared" si="2"/>
        <v>0</v>
      </c>
      <c r="P38" s="106">
        <f t="shared" si="2"/>
        <v>-937988</v>
      </c>
      <c r="Q38" s="106">
        <f t="shared" si="2"/>
        <v>-3242856</v>
      </c>
      <c r="R38" s="106">
        <f t="shared" si="2"/>
        <v>-4180844</v>
      </c>
      <c r="S38" s="106">
        <f t="shared" si="2"/>
        <v>0</v>
      </c>
      <c r="T38" s="106">
        <f t="shared" si="2"/>
        <v>-4698979</v>
      </c>
      <c r="U38" s="106">
        <f t="shared" si="2"/>
        <v>-2391690</v>
      </c>
      <c r="V38" s="106">
        <f t="shared" si="2"/>
        <v>-7090669</v>
      </c>
      <c r="W38" s="106">
        <f t="shared" si="2"/>
        <v>13458954</v>
      </c>
      <c r="X38" s="106">
        <f>IF(F22=F36,0,X22-X36)</f>
        <v>11947698</v>
      </c>
      <c r="Y38" s="106">
        <f t="shared" si="2"/>
        <v>1511256</v>
      </c>
      <c r="Z38" s="201">
        <f>+IF(X38&lt;&gt;0,+(Y38/X38)*100,0)</f>
        <v>12.648930362987079</v>
      </c>
      <c r="AA38" s="199">
        <f>+AA22-AA36</f>
        <v>11947698</v>
      </c>
    </row>
    <row r="39" spans="1:27" ht="13.5">
      <c r="A39" s="181" t="s">
        <v>46</v>
      </c>
      <c r="B39" s="185"/>
      <c r="C39" s="155">
        <v>2460914</v>
      </c>
      <c r="D39" s="155">
        <v>0</v>
      </c>
      <c r="E39" s="156">
        <v>0</v>
      </c>
      <c r="F39" s="60">
        <v>0</v>
      </c>
      <c r="G39" s="60">
        <v>7000000</v>
      </c>
      <c r="H39" s="60">
        <v>0</v>
      </c>
      <c r="I39" s="60">
        <v>0</v>
      </c>
      <c r="J39" s="60">
        <v>7000000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7000000</v>
      </c>
      <c r="X39" s="60">
        <v>0</v>
      </c>
      <c r="Y39" s="60">
        <v>7000000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-29971407</v>
      </c>
      <c r="D42" s="206">
        <f>SUM(D38:D41)</f>
        <v>0</v>
      </c>
      <c r="E42" s="207">
        <f t="shared" si="3"/>
        <v>8318967</v>
      </c>
      <c r="F42" s="88">
        <f t="shared" si="3"/>
        <v>11947698</v>
      </c>
      <c r="G42" s="88">
        <f t="shared" si="3"/>
        <v>9594439</v>
      </c>
      <c r="H42" s="88">
        <f t="shared" si="3"/>
        <v>1453831</v>
      </c>
      <c r="I42" s="88">
        <f t="shared" si="3"/>
        <v>2542867</v>
      </c>
      <c r="J42" s="88">
        <f t="shared" si="3"/>
        <v>13591137</v>
      </c>
      <c r="K42" s="88">
        <f t="shared" si="3"/>
        <v>3446494</v>
      </c>
      <c r="L42" s="88">
        <f t="shared" si="3"/>
        <v>707831</v>
      </c>
      <c r="M42" s="88">
        <f t="shared" si="3"/>
        <v>13985005</v>
      </c>
      <c r="N42" s="88">
        <f t="shared" si="3"/>
        <v>18139330</v>
      </c>
      <c r="O42" s="88">
        <f t="shared" si="3"/>
        <v>0</v>
      </c>
      <c r="P42" s="88">
        <f t="shared" si="3"/>
        <v>-937988</v>
      </c>
      <c r="Q42" s="88">
        <f t="shared" si="3"/>
        <v>-3242856</v>
      </c>
      <c r="R42" s="88">
        <f t="shared" si="3"/>
        <v>-4180844</v>
      </c>
      <c r="S42" s="88">
        <f t="shared" si="3"/>
        <v>0</v>
      </c>
      <c r="T42" s="88">
        <f t="shared" si="3"/>
        <v>-4698979</v>
      </c>
      <c r="U42" s="88">
        <f t="shared" si="3"/>
        <v>-2391690</v>
      </c>
      <c r="V42" s="88">
        <f t="shared" si="3"/>
        <v>-7090669</v>
      </c>
      <c r="W42" s="88">
        <f t="shared" si="3"/>
        <v>20458954</v>
      </c>
      <c r="X42" s="88">
        <f t="shared" si="3"/>
        <v>11947698</v>
      </c>
      <c r="Y42" s="88">
        <f t="shared" si="3"/>
        <v>8511256</v>
      </c>
      <c r="Z42" s="208">
        <f>+IF(X42&lt;&gt;0,+(Y42/X42)*100,0)</f>
        <v>71.23762251104773</v>
      </c>
      <c r="AA42" s="206">
        <f>SUM(AA38:AA41)</f>
        <v>11947698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-29971407</v>
      </c>
      <c r="D44" s="210">
        <f>+D42-D43</f>
        <v>0</v>
      </c>
      <c r="E44" s="211">
        <f t="shared" si="4"/>
        <v>8318967</v>
      </c>
      <c r="F44" s="77">
        <f t="shared" si="4"/>
        <v>11947698</v>
      </c>
      <c r="G44" s="77">
        <f t="shared" si="4"/>
        <v>9594439</v>
      </c>
      <c r="H44" s="77">
        <f t="shared" si="4"/>
        <v>1453831</v>
      </c>
      <c r="I44" s="77">
        <f t="shared" si="4"/>
        <v>2542867</v>
      </c>
      <c r="J44" s="77">
        <f t="shared" si="4"/>
        <v>13591137</v>
      </c>
      <c r="K44" s="77">
        <f t="shared" si="4"/>
        <v>3446494</v>
      </c>
      <c r="L44" s="77">
        <f t="shared" si="4"/>
        <v>707831</v>
      </c>
      <c r="M44" s="77">
        <f t="shared" si="4"/>
        <v>13985005</v>
      </c>
      <c r="N44" s="77">
        <f t="shared" si="4"/>
        <v>18139330</v>
      </c>
      <c r="O44" s="77">
        <f t="shared" si="4"/>
        <v>0</v>
      </c>
      <c r="P44" s="77">
        <f t="shared" si="4"/>
        <v>-937988</v>
      </c>
      <c r="Q44" s="77">
        <f t="shared" si="4"/>
        <v>-3242856</v>
      </c>
      <c r="R44" s="77">
        <f t="shared" si="4"/>
        <v>-4180844</v>
      </c>
      <c r="S44" s="77">
        <f t="shared" si="4"/>
        <v>0</v>
      </c>
      <c r="T44" s="77">
        <f t="shared" si="4"/>
        <v>-4698979</v>
      </c>
      <c r="U44" s="77">
        <f t="shared" si="4"/>
        <v>-2391690</v>
      </c>
      <c r="V44" s="77">
        <f t="shared" si="4"/>
        <v>-7090669</v>
      </c>
      <c r="W44" s="77">
        <f t="shared" si="4"/>
        <v>20458954</v>
      </c>
      <c r="X44" s="77">
        <f t="shared" si="4"/>
        <v>11947698</v>
      </c>
      <c r="Y44" s="77">
        <f t="shared" si="4"/>
        <v>8511256</v>
      </c>
      <c r="Z44" s="212">
        <f>+IF(X44&lt;&gt;0,+(Y44/X44)*100,0)</f>
        <v>71.23762251104773</v>
      </c>
      <c r="AA44" s="210">
        <f>+AA42-AA43</f>
        <v>11947698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-29971407</v>
      </c>
      <c r="D46" s="206">
        <f>SUM(D44:D45)</f>
        <v>0</v>
      </c>
      <c r="E46" s="207">
        <f t="shared" si="5"/>
        <v>8318967</v>
      </c>
      <c r="F46" s="88">
        <f t="shared" si="5"/>
        <v>11947698</v>
      </c>
      <c r="G46" s="88">
        <f t="shared" si="5"/>
        <v>9594439</v>
      </c>
      <c r="H46" s="88">
        <f t="shared" si="5"/>
        <v>1453831</v>
      </c>
      <c r="I46" s="88">
        <f t="shared" si="5"/>
        <v>2542867</v>
      </c>
      <c r="J46" s="88">
        <f t="shared" si="5"/>
        <v>13591137</v>
      </c>
      <c r="K46" s="88">
        <f t="shared" si="5"/>
        <v>3446494</v>
      </c>
      <c r="L46" s="88">
        <f t="shared" si="5"/>
        <v>707831</v>
      </c>
      <c r="M46" s="88">
        <f t="shared" si="5"/>
        <v>13985005</v>
      </c>
      <c r="N46" s="88">
        <f t="shared" si="5"/>
        <v>18139330</v>
      </c>
      <c r="O46" s="88">
        <f t="shared" si="5"/>
        <v>0</v>
      </c>
      <c r="P46" s="88">
        <f t="shared" si="5"/>
        <v>-937988</v>
      </c>
      <c r="Q46" s="88">
        <f t="shared" si="5"/>
        <v>-3242856</v>
      </c>
      <c r="R46" s="88">
        <f t="shared" si="5"/>
        <v>-4180844</v>
      </c>
      <c r="S46" s="88">
        <f t="shared" si="5"/>
        <v>0</v>
      </c>
      <c r="T46" s="88">
        <f t="shared" si="5"/>
        <v>-4698979</v>
      </c>
      <c r="U46" s="88">
        <f t="shared" si="5"/>
        <v>-2391690</v>
      </c>
      <c r="V46" s="88">
        <f t="shared" si="5"/>
        <v>-7090669</v>
      </c>
      <c r="W46" s="88">
        <f t="shared" si="5"/>
        <v>20458954</v>
      </c>
      <c r="X46" s="88">
        <f t="shared" si="5"/>
        <v>11947698</v>
      </c>
      <c r="Y46" s="88">
        <f t="shared" si="5"/>
        <v>8511256</v>
      </c>
      <c r="Z46" s="208">
        <f>+IF(X46&lt;&gt;0,+(Y46/X46)*100,0)</f>
        <v>71.23762251104773</v>
      </c>
      <c r="AA46" s="206">
        <f>SUM(AA44:AA45)</f>
        <v>11947698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-29971407</v>
      </c>
      <c r="D48" s="217">
        <f>SUM(D46:D47)</f>
        <v>0</v>
      </c>
      <c r="E48" s="218">
        <f t="shared" si="6"/>
        <v>8318967</v>
      </c>
      <c r="F48" s="219">
        <f t="shared" si="6"/>
        <v>11947698</v>
      </c>
      <c r="G48" s="219">
        <f t="shared" si="6"/>
        <v>9594439</v>
      </c>
      <c r="H48" s="220">
        <f t="shared" si="6"/>
        <v>1453831</v>
      </c>
      <c r="I48" s="220">
        <f t="shared" si="6"/>
        <v>2542867</v>
      </c>
      <c r="J48" s="220">
        <f t="shared" si="6"/>
        <v>13591137</v>
      </c>
      <c r="K48" s="220">
        <f t="shared" si="6"/>
        <v>3446494</v>
      </c>
      <c r="L48" s="220">
        <f t="shared" si="6"/>
        <v>707831</v>
      </c>
      <c r="M48" s="219">
        <f t="shared" si="6"/>
        <v>13985005</v>
      </c>
      <c r="N48" s="219">
        <f t="shared" si="6"/>
        <v>18139330</v>
      </c>
      <c r="O48" s="220">
        <f t="shared" si="6"/>
        <v>0</v>
      </c>
      <c r="P48" s="220">
        <f t="shared" si="6"/>
        <v>-937988</v>
      </c>
      <c r="Q48" s="220">
        <f t="shared" si="6"/>
        <v>-3242856</v>
      </c>
      <c r="R48" s="220">
        <f t="shared" si="6"/>
        <v>-4180844</v>
      </c>
      <c r="S48" s="220">
        <f t="shared" si="6"/>
        <v>0</v>
      </c>
      <c r="T48" s="219">
        <f t="shared" si="6"/>
        <v>-4698979</v>
      </c>
      <c r="U48" s="219">
        <f t="shared" si="6"/>
        <v>-2391690</v>
      </c>
      <c r="V48" s="220">
        <f t="shared" si="6"/>
        <v>-7090669</v>
      </c>
      <c r="W48" s="220">
        <f t="shared" si="6"/>
        <v>20458954</v>
      </c>
      <c r="X48" s="220">
        <f t="shared" si="6"/>
        <v>11947698</v>
      </c>
      <c r="Y48" s="220">
        <f t="shared" si="6"/>
        <v>8511256</v>
      </c>
      <c r="Z48" s="221">
        <f>+IF(X48&lt;&gt;0,+(Y48/X48)*100,0)</f>
        <v>71.23762251104773</v>
      </c>
      <c r="AA48" s="222">
        <f>SUM(AA46:AA47)</f>
        <v>11947698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910000</v>
      </c>
      <c r="F5" s="100">
        <f t="shared" si="0"/>
        <v>1570000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28843</v>
      </c>
      <c r="N5" s="100">
        <f t="shared" si="0"/>
        <v>28843</v>
      </c>
      <c r="O5" s="100">
        <f t="shared" si="0"/>
        <v>28888</v>
      </c>
      <c r="P5" s="100">
        <f t="shared" si="0"/>
        <v>13200</v>
      </c>
      <c r="Q5" s="100">
        <f t="shared" si="0"/>
        <v>8998</v>
      </c>
      <c r="R5" s="100">
        <f t="shared" si="0"/>
        <v>51086</v>
      </c>
      <c r="S5" s="100">
        <f t="shared" si="0"/>
        <v>17027</v>
      </c>
      <c r="T5" s="100">
        <f t="shared" si="0"/>
        <v>68052</v>
      </c>
      <c r="U5" s="100">
        <f t="shared" si="0"/>
        <v>629</v>
      </c>
      <c r="V5" s="100">
        <f t="shared" si="0"/>
        <v>85708</v>
      </c>
      <c r="W5" s="100">
        <f t="shared" si="0"/>
        <v>165637</v>
      </c>
      <c r="X5" s="100">
        <f t="shared" si="0"/>
        <v>1570000</v>
      </c>
      <c r="Y5" s="100">
        <f t="shared" si="0"/>
        <v>-1404363</v>
      </c>
      <c r="Z5" s="137">
        <f>+IF(X5&lt;&gt;0,+(Y5/X5)*100,0)</f>
        <v>-89.44987261146497</v>
      </c>
      <c r="AA5" s="153">
        <f>SUM(AA6:AA8)</f>
        <v>1570000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>
        <v>28011</v>
      </c>
      <c r="P6" s="60"/>
      <c r="Q6" s="60"/>
      <c r="R6" s="60">
        <v>28011</v>
      </c>
      <c r="S6" s="60"/>
      <c r="T6" s="60"/>
      <c r="U6" s="60"/>
      <c r="V6" s="60"/>
      <c r="W6" s="60">
        <v>28011</v>
      </c>
      <c r="X6" s="60"/>
      <c r="Y6" s="60">
        <v>28011</v>
      </c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>
        <v>400000</v>
      </c>
      <c r="G7" s="159"/>
      <c r="H7" s="159"/>
      <c r="I7" s="159"/>
      <c r="J7" s="159"/>
      <c r="K7" s="159"/>
      <c r="L7" s="159"/>
      <c r="M7" s="159">
        <v>28843</v>
      </c>
      <c r="N7" s="159">
        <v>28843</v>
      </c>
      <c r="O7" s="159"/>
      <c r="P7" s="159"/>
      <c r="Q7" s="159">
        <v>3616</v>
      </c>
      <c r="R7" s="159">
        <v>3616</v>
      </c>
      <c r="S7" s="159">
        <v>17027</v>
      </c>
      <c r="T7" s="159"/>
      <c r="U7" s="159">
        <v>506</v>
      </c>
      <c r="V7" s="159">
        <v>17533</v>
      </c>
      <c r="W7" s="159">
        <v>49992</v>
      </c>
      <c r="X7" s="159">
        <v>400000</v>
      </c>
      <c r="Y7" s="159">
        <v>-350008</v>
      </c>
      <c r="Z7" s="141">
        <v>-87.5</v>
      </c>
      <c r="AA7" s="225">
        <v>400000</v>
      </c>
    </row>
    <row r="8" spans="1:27" ht="13.5">
      <c r="A8" s="138" t="s">
        <v>77</v>
      </c>
      <c r="B8" s="136"/>
      <c r="C8" s="155"/>
      <c r="D8" s="155"/>
      <c r="E8" s="156">
        <v>910000</v>
      </c>
      <c r="F8" s="60">
        <v>1170000</v>
      </c>
      <c r="G8" s="60"/>
      <c r="H8" s="60"/>
      <c r="I8" s="60"/>
      <c r="J8" s="60"/>
      <c r="K8" s="60"/>
      <c r="L8" s="60"/>
      <c r="M8" s="60"/>
      <c r="N8" s="60"/>
      <c r="O8" s="60">
        <v>877</v>
      </c>
      <c r="P8" s="60">
        <v>13200</v>
      </c>
      <c r="Q8" s="60">
        <v>5382</v>
      </c>
      <c r="R8" s="60">
        <v>19459</v>
      </c>
      <c r="S8" s="60"/>
      <c r="T8" s="60">
        <v>68052</v>
      </c>
      <c r="U8" s="60">
        <v>123</v>
      </c>
      <c r="V8" s="60">
        <v>68175</v>
      </c>
      <c r="W8" s="60">
        <v>87634</v>
      </c>
      <c r="X8" s="60">
        <v>1170000</v>
      </c>
      <c r="Y8" s="60">
        <v>-1082366</v>
      </c>
      <c r="Z8" s="140">
        <v>-92.51</v>
      </c>
      <c r="AA8" s="62">
        <v>1170000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1000000</v>
      </c>
      <c r="F9" s="100">
        <f t="shared" si="1"/>
        <v>300000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300000</v>
      </c>
      <c r="Y9" s="100">
        <f t="shared" si="1"/>
        <v>-300000</v>
      </c>
      <c r="Z9" s="137">
        <f>+IF(X9&lt;&gt;0,+(Y9/X9)*100,0)</f>
        <v>-100</v>
      </c>
      <c r="AA9" s="102">
        <f>SUM(AA10:AA14)</f>
        <v>300000</v>
      </c>
    </row>
    <row r="10" spans="1:27" ht="13.5">
      <c r="A10" s="138" t="s">
        <v>79</v>
      </c>
      <c r="B10" s="136"/>
      <c r="C10" s="155"/>
      <c r="D10" s="155"/>
      <c r="E10" s="156">
        <v>1000000</v>
      </c>
      <c r="F10" s="60">
        <v>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300000</v>
      </c>
      <c r="Y10" s="60">
        <v>-300000</v>
      </c>
      <c r="Z10" s="140">
        <v>-100</v>
      </c>
      <c r="AA10" s="62">
        <v>300000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13513980</v>
      </c>
      <c r="F15" s="100">
        <f t="shared" si="2"/>
        <v>21083000</v>
      </c>
      <c r="G15" s="100">
        <f t="shared" si="2"/>
        <v>2868961</v>
      </c>
      <c r="H15" s="100">
        <f t="shared" si="2"/>
        <v>246708</v>
      </c>
      <c r="I15" s="100">
        <f t="shared" si="2"/>
        <v>2392544</v>
      </c>
      <c r="J15" s="100">
        <f t="shared" si="2"/>
        <v>5508213</v>
      </c>
      <c r="K15" s="100">
        <f t="shared" si="2"/>
        <v>132081</v>
      </c>
      <c r="L15" s="100">
        <f t="shared" si="2"/>
        <v>919627</v>
      </c>
      <c r="M15" s="100">
        <f t="shared" si="2"/>
        <v>1409954</v>
      </c>
      <c r="N15" s="100">
        <f t="shared" si="2"/>
        <v>2461662</v>
      </c>
      <c r="O15" s="100">
        <f t="shared" si="2"/>
        <v>0</v>
      </c>
      <c r="P15" s="100">
        <f t="shared" si="2"/>
        <v>3536140</v>
      </c>
      <c r="Q15" s="100">
        <f t="shared" si="2"/>
        <v>3752856</v>
      </c>
      <c r="R15" s="100">
        <f t="shared" si="2"/>
        <v>7288996</v>
      </c>
      <c r="S15" s="100">
        <f t="shared" si="2"/>
        <v>1327772</v>
      </c>
      <c r="T15" s="100">
        <f t="shared" si="2"/>
        <v>5197091</v>
      </c>
      <c r="U15" s="100">
        <f t="shared" si="2"/>
        <v>2151049</v>
      </c>
      <c r="V15" s="100">
        <f t="shared" si="2"/>
        <v>8675912</v>
      </c>
      <c r="W15" s="100">
        <f t="shared" si="2"/>
        <v>23934783</v>
      </c>
      <c r="X15" s="100">
        <f t="shared" si="2"/>
        <v>21083000</v>
      </c>
      <c r="Y15" s="100">
        <f t="shared" si="2"/>
        <v>2851783</v>
      </c>
      <c r="Z15" s="137">
        <f>+IF(X15&lt;&gt;0,+(Y15/X15)*100,0)</f>
        <v>13.52645733529384</v>
      </c>
      <c r="AA15" s="102">
        <f>SUM(AA16:AA18)</f>
        <v>21083000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13513980</v>
      </c>
      <c r="F17" s="60">
        <v>21083000</v>
      </c>
      <c r="G17" s="60">
        <v>2868961</v>
      </c>
      <c r="H17" s="60">
        <v>246708</v>
      </c>
      <c r="I17" s="60">
        <v>2392544</v>
      </c>
      <c r="J17" s="60">
        <v>5508213</v>
      </c>
      <c r="K17" s="60">
        <v>132081</v>
      </c>
      <c r="L17" s="60">
        <v>919627</v>
      </c>
      <c r="M17" s="60">
        <v>1409954</v>
      </c>
      <c r="N17" s="60">
        <v>2461662</v>
      </c>
      <c r="O17" s="60"/>
      <c r="P17" s="60">
        <v>3536140</v>
      </c>
      <c r="Q17" s="60">
        <v>3752856</v>
      </c>
      <c r="R17" s="60">
        <v>7288996</v>
      </c>
      <c r="S17" s="60">
        <v>1327772</v>
      </c>
      <c r="T17" s="60">
        <v>5197091</v>
      </c>
      <c r="U17" s="60">
        <v>2151049</v>
      </c>
      <c r="V17" s="60">
        <v>8675912</v>
      </c>
      <c r="W17" s="60">
        <v>23934783</v>
      </c>
      <c r="X17" s="60">
        <v>21083000</v>
      </c>
      <c r="Y17" s="60">
        <v>2851783</v>
      </c>
      <c r="Z17" s="140">
        <v>13.53</v>
      </c>
      <c r="AA17" s="62">
        <v>21083000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14100000</v>
      </c>
      <c r="F19" s="100">
        <f t="shared" si="3"/>
        <v>2080711</v>
      </c>
      <c r="G19" s="100">
        <f t="shared" si="3"/>
        <v>1108367</v>
      </c>
      <c r="H19" s="100">
        <f t="shared" si="3"/>
        <v>791201</v>
      </c>
      <c r="I19" s="100">
        <f t="shared" si="3"/>
        <v>960255</v>
      </c>
      <c r="J19" s="100">
        <f t="shared" si="3"/>
        <v>2859823</v>
      </c>
      <c r="K19" s="100">
        <f t="shared" si="3"/>
        <v>1029866</v>
      </c>
      <c r="L19" s="100">
        <f t="shared" si="3"/>
        <v>1371998</v>
      </c>
      <c r="M19" s="100">
        <f t="shared" si="3"/>
        <v>0</v>
      </c>
      <c r="N19" s="100">
        <f t="shared" si="3"/>
        <v>2401864</v>
      </c>
      <c r="O19" s="100">
        <f t="shared" si="3"/>
        <v>0</v>
      </c>
      <c r="P19" s="100">
        <f t="shared" si="3"/>
        <v>0</v>
      </c>
      <c r="Q19" s="100">
        <f t="shared" si="3"/>
        <v>5846526</v>
      </c>
      <c r="R19" s="100">
        <f t="shared" si="3"/>
        <v>5846526</v>
      </c>
      <c r="S19" s="100">
        <f t="shared" si="3"/>
        <v>38760</v>
      </c>
      <c r="T19" s="100">
        <f t="shared" si="3"/>
        <v>0</v>
      </c>
      <c r="U19" s="100">
        <f t="shared" si="3"/>
        <v>0</v>
      </c>
      <c r="V19" s="100">
        <f t="shared" si="3"/>
        <v>38760</v>
      </c>
      <c r="W19" s="100">
        <f t="shared" si="3"/>
        <v>11146973</v>
      </c>
      <c r="X19" s="100">
        <f t="shared" si="3"/>
        <v>2080711</v>
      </c>
      <c r="Y19" s="100">
        <f t="shared" si="3"/>
        <v>9066262</v>
      </c>
      <c r="Z19" s="137">
        <f>+IF(X19&lt;&gt;0,+(Y19/X19)*100,0)</f>
        <v>435.729036853268</v>
      </c>
      <c r="AA19" s="102">
        <f>SUM(AA20:AA23)</f>
        <v>2080711</v>
      </c>
    </row>
    <row r="20" spans="1:27" ht="13.5">
      <c r="A20" s="138" t="s">
        <v>89</v>
      </c>
      <c r="B20" s="136"/>
      <c r="C20" s="155"/>
      <c r="D20" s="155"/>
      <c r="E20" s="156">
        <v>3500000</v>
      </c>
      <c r="F20" s="60">
        <v>230711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230711</v>
      </c>
      <c r="Y20" s="60">
        <v>-230711</v>
      </c>
      <c r="Z20" s="140">
        <v>-100</v>
      </c>
      <c r="AA20" s="62">
        <v>230711</v>
      </c>
    </row>
    <row r="21" spans="1:27" ht="13.5">
      <c r="A21" s="138" t="s">
        <v>90</v>
      </c>
      <c r="B21" s="136"/>
      <c r="C21" s="155"/>
      <c r="D21" s="155"/>
      <c r="E21" s="156">
        <v>8500000</v>
      </c>
      <c r="F21" s="60"/>
      <c r="G21" s="60">
        <v>1108367</v>
      </c>
      <c r="H21" s="60">
        <v>791201</v>
      </c>
      <c r="I21" s="60">
        <v>960255</v>
      </c>
      <c r="J21" s="60">
        <v>2859823</v>
      </c>
      <c r="K21" s="60">
        <v>1029866</v>
      </c>
      <c r="L21" s="60">
        <v>1371998</v>
      </c>
      <c r="M21" s="60"/>
      <c r="N21" s="60">
        <v>2401864</v>
      </c>
      <c r="O21" s="60"/>
      <c r="P21" s="60"/>
      <c r="Q21" s="60">
        <v>5846526</v>
      </c>
      <c r="R21" s="60">
        <v>5846526</v>
      </c>
      <c r="S21" s="60">
        <v>38760</v>
      </c>
      <c r="T21" s="60"/>
      <c r="U21" s="60"/>
      <c r="V21" s="60">
        <v>38760</v>
      </c>
      <c r="W21" s="60">
        <v>11146973</v>
      </c>
      <c r="X21" s="60"/>
      <c r="Y21" s="60">
        <v>11146973</v>
      </c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2100000</v>
      </c>
      <c r="F22" s="159">
        <v>1850000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1850000</v>
      </c>
      <c r="Y22" s="159">
        <v>-1850000</v>
      </c>
      <c r="Z22" s="141">
        <v>-100</v>
      </c>
      <c r="AA22" s="225">
        <v>1850000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29523980</v>
      </c>
      <c r="F25" s="219">
        <f t="shared" si="4"/>
        <v>25033711</v>
      </c>
      <c r="G25" s="219">
        <f t="shared" si="4"/>
        <v>3977328</v>
      </c>
      <c r="H25" s="219">
        <f t="shared" si="4"/>
        <v>1037909</v>
      </c>
      <c r="I25" s="219">
        <f t="shared" si="4"/>
        <v>3352799</v>
      </c>
      <c r="J25" s="219">
        <f t="shared" si="4"/>
        <v>8368036</v>
      </c>
      <c r="K25" s="219">
        <f t="shared" si="4"/>
        <v>1161947</v>
      </c>
      <c r="L25" s="219">
        <f t="shared" si="4"/>
        <v>2291625</v>
      </c>
      <c r="M25" s="219">
        <f t="shared" si="4"/>
        <v>1438797</v>
      </c>
      <c r="N25" s="219">
        <f t="shared" si="4"/>
        <v>4892369</v>
      </c>
      <c r="O25" s="219">
        <f t="shared" si="4"/>
        <v>28888</v>
      </c>
      <c r="P25" s="219">
        <f t="shared" si="4"/>
        <v>3549340</v>
      </c>
      <c r="Q25" s="219">
        <f t="shared" si="4"/>
        <v>9608380</v>
      </c>
      <c r="R25" s="219">
        <f t="shared" si="4"/>
        <v>13186608</v>
      </c>
      <c r="S25" s="219">
        <f t="shared" si="4"/>
        <v>1383559</v>
      </c>
      <c r="T25" s="219">
        <f t="shared" si="4"/>
        <v>5265143</v>
      </c>
      <c r="U25" s="219">
        <f t="shared" si="4"/>
        <v>2151678</v>
      </c>
      <c r="V25" s="219">
        <f t="shared" si="4"/>
        <v>8800380</v>
      </c>
      <c r="W25" s="219">
        <f t="shared" si="4"/>
        <v>35247393</v>
      </c>
      <c r="X25" s="219">
        <f t="shared" si="4"/>
        <v>25033711</v>
      </c>
      <c r="Y25" s="219">
        <f t="shared" si="4"/>
        <v>10213682</v>
      </c>
      <c r="Z25" s="231">
        <f>+IF(X25&lt;&gt;0,+(Y25/X25)*100,0)</f>
        <v>40.79971203630177</v>
      </c>
      <c r="AA25" s="232">
        <f>+AA5+AA9+AA15+AA19+AA24</f>
        <v>25033711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29523980</v>
      </c>
      <c r="F28" s="60">
        <v>21083000</v>
      </c>
      <c r="G28" s="60">
        <v>3977328</v>
      </c>
      <c r="H28" s="60"/>
      <c r="I28" s="60"/>
      <c r="J28" s="60">
        <v>3977328</v>
      </c>
      <c r="K28" s="60"/>
      <c r="L28" s="60">
        <v>919627</v>
      </c>
      <c r="M28" s="60">
        <v>1409954</v>
      </c>
      <c r="N28" s="60">
        <v>2329581</v>
      </c>
      <c r="O28" s="60">
        <v>28011</v>
      </c>
      <c r="P28" s="60">
        <v>3536140</v>
      </c>
      <c r="Q28" s="60">
        <v>9599382</v>
      </c>
      <c r="R28" s="60">
        <v>13163533</v>
      </c>
      <c r="S28" s="60">
        <v>1327772</v>
      </c>
      <c r="T28" s="60">
        <v>5138997</v>
      </c>
      <c r="U28" s="60">
        <v>2151049</v>
      </c>
      <c r="V28" s="60">
        <v>8617818</v>
      </c>
      <c r="W28" s="60">
        <v>28088260</v>
      </c>
      <c r="X28" s="60">
        <v>21083000</v>
      </c>
      <c r="Y28" s="60">
        <v>7005260</v>
      </c>
      <c r="Z28" s="140">
        <v>33.23</v>
      </c>
      <c r="AA28" s="155">
        <v>21083000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>
        <v>1037909</v>
      </c>
      <c r="I29" s="60">
        <v>3352799</v>
      </c>
      <c r="J29" s="60">
        <v>4390708</v>
      </c>
      <c r="K29" s="60">
        <v>1161947</v>
      </c>
      <c r="L29" s="60"/>
      <c r="M29" s="60"/>
      <c r="N29" s="60">
        <v>1161947</v>
      </c>
      <c r="O29" s="60"/>
      <c r="P29" s="60"/>
      <c r="Q29" s="60"/>
      <c r="R29" s="60"/>
      <c r="S29" s="60">
        <v>38760</v>
      </c>
      <c r="T29" s="60"/>
      <c r="U29" s="60"/>
      <c r="V29" s="60">
        <v>38760</v>
      </c>
      <c r="W29" s="60">
        <v>5591415</v>
      </c>
      <c r="X29" s="60"/>
      <c r="Y29" s="60">
        <v>5591415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>
        <v>1371998</v>
      </c>
      <c r="M31" s="60"/>
      <c r="N31" s="60">
        <v>1371998</v>
      </c>
      <c r="O31" s="60"/>
      <c r="P31" s="60"/>
      <c r="Q31" s="60"/>
      <c r="R31" s="60"/>
      <c r="S31" s="60"/>
      <c r="T31" s="60"/>
      <c r="U31" s="60"/>
      <c r="V31" s="60"/>
      <c r="W31" s="60">
        <v>1371998</v>
      </c>
      <c r="X31" s="60"/>
      <c r="Y31" s="60">
        <v>1371998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29523980</v>
      </c>
      <c r="F32" s="77">
        <f t="shared" si="5"/>
        <v>21083000</v>
      </c>
      <c r="G32" s="77">
        <f t="shared" si="5"/>
        <v>3977328</v>
      </c>
      <c r="H32" s="77">
        <f t="shared" si="5"/>
        <v>1037909</v>
      </c>
      <c r="I32" s="77">
        <f t="shared" si="5"/>
        <v>3352799</v>
      </c>
      <c r="J32" s="77">
        <f t="shared" si="5"/>
        <v>8368036</v>
      </c>
      <c r="K32" s="77">
        <f t="shared" si="5"/>
        <v>1161947</v>
      </c>
      <c r="L32" s="77">
        <f t="shared" si="5"/>
        <v>2291625</v>
      </c>
      <c r="M32" s="77">
        <f t="shared" si="5"/>
        <v>1409954</v>
      </c>
      <c r="N32" s="77">
        <f t="shared" si="5"/>
        <v>4863526</v>
      </c>
      <c r="O32" s="77">
        <f t="shared" si="5"/>
        <v>28011</v>
      </c>
      <c r="P32" s="77">
        <f t="shared" si="5"/>
        <v>3536140</v>
      </c>
      <c r="Q32" s="77">
        <f t="shared" si="5"/>
        <v>9599382</v>
      </c>
      <c r="R32" s="77">
        <f t="shared" si="5"/>
        <v>13163533</v>
      </c>
      <c r="S32" s="77">
        <f t="shared" si="5"/>
        <v>1366532</v>
      </c>
      <c r="T32" s="77">
        <f t="shared" si="5"/>
        <v>5138997</v>
      </c>
      <c r="U32" s="77">
        <f t="shared" si="5"/>
        <v>2151049</v>
      </c>
      <c r="V32" s="77">
        <f t="shared" si="5"/>
        <v>8656578</v>
      </c>
      <c r="W32" s="77">
        <f t="shared" si="5"/>
        <v>35051673</v>
      </c>
      <c r="X32" s="77">
        <f t="shared" si="5"/>
        <v>21083000</v>
      </c>
      <c r="Y32" s="77">
        <f t="shared" si="5"/>
        <v>13968673</v>
      </c>
      <c r="Z32" s="212">
        <f>+IF(X32&lt;&gt;0,+(Y32/X32)*100,0)</f>
        <v>66.25562301380259</v>
      </c>
      <c r="AA32" s="79">
        <f>SUM(AA28:AA31)</f>
        <v>21083000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>
        <v>3950711</v>
      </c>
      <c r="G35" s="60"/>
      <c r="H35" s="60"/>
      <c r="I35" s="60"/>
      <c r="J35" s="60"/>
      <c r="K35" s="60"/>
      <c r="L35" s="60"/>
      <c r="M35" s="60">
        <v>28843</v>
      </c>
      <c r="N35" s="60">
        <v>28843</v>
      </c>
      <c r="O35" s="60">
        <v>877</v>
      </c>
      <c r="P35" s="60">
        <v>13200</v>
      </c>
      <c r="Q35" s="60">
        <v>8998</v>
      </c>
      <c r="R35" s="60">
        <v>23075</v>
      </c>
      <c r="S35" s="60">
        <v>17027</v>
      </c>
      <c r="T35" s="60">
        <v>126146</v>
      </c>
      <c r="U35" s="60">
        <v>629</v>
      </c>
      <c r="V35" s="60">
        <v>143802</v>
      </c>
      <c r="W35" s="60">
        <v>195720</v>
      </c>
      <c r="X35" s="60">
        <v>3950711</v>
      </c>
      <c r="Y35" s="60">
        <v>-3754991</v>
      </c>
      <c r="Z35" s="140">
        <v>-95.05</v>
      </c>
      <c r="AA35" s="62">
        <v>3950711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29523980</v>
      </c>
      <c r="F36" s="220">
        <f t="shared" si="6"/>
        <v>25033711</v>
      </c>
      <c r="G36" s="220">
        <f t="shared" si="6"/>
        <v>3977328</v>
      </c>
      <c r="H36" s="220">
        <f t="shared" si="6"/>
        <v>1037909</v>
      </c>
      <c r="I36" s="220">
        <f t="shared" si="6"/>
        <v>3352799</v>
      </c>
      <c r="J36" s="220">
        <f t="shared" si="6"/>
        <v>8368036</v>
      </c>
      <c r="K36" s="220">
        <f t="shared" si="6"/>
        <v>1161947</v>
      </c>
      <c r="L36" s="220">
        <f t="shared" si="6"/>
        <v>2291625</v>
      </c>
      <c r="M36" s="220">
        <f t="shared" si="6"/>
        <v>1438797</v>
      </c>
      <c r="N36" s="220">
        <f t="shared" si="6"/>
        <v>4892369</v>
      </c>
      <c r="O36" s="220">
        <f t="shared" si="6"/>
        <v>28888</v>
      </c>
      <c r="P36" s="220">
        <f t="shared" si="6"/>
        <v>3549340</v>
      </c>
      <c r="Q36" s="220">
        <f t="shared" si="6"/>
        <v>9608380</v>
      </c>
      <c r="R36" s="220">
        <f t="shared" si="6"/>
        <v>13186608</v>
      </c>
      <c r="S36" s="220">
        <f t="shared" si="6"/>
        <v>1383559</v>
      </c>
      <c r="T36" s="220">
        <f t="shared" si="6"/>
        <v>5265143</v>
      </c>
      <c r="U36" s="220">
        <f t="shared" si="6"/>
        <v>2151678</v>
      </c>
      <c r="V36" s="220">
        <f t="shared" si="6"/>
        <v>8800380</v>
      </c>
      <c r="W36" s="220">
        <f t="shared" si="6"/>
        <v>35247393</v>
      </c>
      <c r="X36" s="220">
        <f t="shared" si="6"/>
        <v>25033711</v>
      </c>
      <c r="Y36" s="220">
        <f t="shared" si="6"/>
        <v>10213682</v>
      </c>
      <c r="Z36" s="221">
        <f>+IF(X36&lt;&gt;0,+(Y36/X36)*100,0)</f>
        <v>40.79971203630177</v>
      </c>
      <c r="AA36" s="239">
        <f>SUM(AA32:AA35)</f>
        <v>25033711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7107197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>
        <v>6861600</v>
      </c>
      <c r="F7" s="60">
        <v>6861600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6861600</v>
      </c>
      <c r="Y7" s="60">
        <v>-6861600</v>
      </c>
      <c r="Z7" s="140">
        <v>-100</v>
      </c>
      <c r="AA7" s="62">
        <v>6861600</v>
      </c>
    </row>
    <row r="8" spans="1:27" ht="13.5">
      <c r="A8" s="249" t="s">
        <v>145</v>
      </c>
      <c r="B8" s="182"/>
      <c r="C8" s="155">
        <v>29830656</v>
      </c>
      <c r="D8" s="155"/>
      <c r="E8" s="59">
        <v>29736000</v>
      </c>
      <c r="F8" s="60">
        <v>29736000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29736000</v>
      </c>
      <c r="Y8" s="60">
        <v>-29736000</v>
      </c>
      <c r="Z8" s="140">
        <v>-100</v>
      </c>
      <c r="AA8" s="62">
        <v>29736000</v>
      </c>
    </row>
    <row r="9" spans="1:27" ht="13.5">
      <c r="A9" s="249" t="s">
        <v>146</v>
      </c>
      <c r="B9" s="182"/>
      <c r="C9" s="155">
        <v>7384139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1269440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45591432</v>
      </c>
      <c r="D12" s="168">
        <f>SUM(D6:D11)</f>
        <v>0</v>
      </c>
      <c r="E12" s="72">
        <f t="shared" si="0"/>
        <v>36597600</v>
      </c>
      <c r="F12" s="73">
        <f t="shared" si="0"/>
        <v>36597600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36597600</v>
      </c>
      <c r="Y12" s="73">
        <f t="shared" si="0"/>
        <v>-36597600</v>
      </c>
      <c r="Z12" s="170">
        <f>+IF(X12&lt;&gt;0,+(Y12/X12)*100,0)</f>
        <v>-100</v>
      </c>
      <c r="AA12" s="74">
        <f>SUM(AA6:AA11)</f>
        <v>36597600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170316076</v>
      </c>
      <c r="D19" s="155"/>
      <c r="E19" s="59">
        <v>206792320</v>
      </c>
      <c r="F19" s="60">
        <v>206792320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206792320</v>
      </c>
      <c r="Y19" s="60">
        <v>-206792320</v>
      </c>
      <c r="Z19" s="140">
        <v>-100</v>
      </c>
      <c r="AA19" s="62">
        <v>206792320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3160124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173476200</v>
      </c>
      <c r="D24" s="168">
        <f>SUM(D15:D23)</f>
        <v>0</v>
      </c>
      <c r="E24" s="76">
        <f t="shared" si="1"/>
        <v>206792320</v>
      </c>
      <c r="F24" s="77">
        <f t="shared" si="1"/>
        <v>206792320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206792320</v>
      </c>
      <c r="Y24" s="77">
        <f t="shared" si="1"/>
        <v>-206792320</v>
      </c>
      <c r="Z24" s="212">
        <f>+IF(X24&lt;&gt;0,+(Y24/X24)*100,0)</f>
        <v>-100</v>
      </c>
      <c r="AA24" s="79">
        <f>SUM(AA15:AA23)</f>
        <v>206792320</v>
      </c>
    </row>
    <row r="25" spans="1:27" ht="13.5">
      <c r="A25" s="250" t="s">
        <v>159</v>
      </c>
      <c r="B25" s="251"/>
      <c r="C25" s="168">
        <f aca="true" t="shared" si="2" ref="C25:Y25">+C12+C24</f>
        <v>219067632</v>
      </c>
      <c r="D25" s="168">
        <f>+D12+D24</f>
        <v>0</v>
      </c>
      <c r="E25" s="72">
        <f t="shared" si="2"/>
        <v>243389920</v>
      </c>
      <c r="F25" s="73">
        <f t="shared" si="2"/>
        <v>243389920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243389920</v>
      </c>
      <c r="Y25" s="73">
        <f t="shared" si="2"/>
        <v>-243389920</v>
      </c>
      <c r="Z25" s="170">
        <f>+IF(X25&lt;&gt;0,+(Y25/X25)*100,0)</f>
        <v>-100</v>
      </c>
      <c r="AA25" s="74">
        <f>+AA12+AA24</f>
        <v>243389920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1642295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34935810</v>
      </c>
      <c r="D32" s="155"/>
      <c r="E32" s="59">
        <v>7597800</v>
      </c>
      <c r="F32" s="60">
        <v>7597800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7597800</v>
      </c>
      <c r="Y32" s="60">
        <v>-7597800</v>
      </c>
      <c r="Z32" s="140">
        <v>-100</v>
      </c>
      <c r="AA32" s="62">
        <v>7597800</v>
      </c>
    </row>
    <row r="33" spans="1:27" ht="13.5">
      <c r="A33" s="249" t="s">
        <v>165</v>
      </c>
      <c r="B33" s="182"/>
      <c r="C33" s="155">
        <v>12667194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49245299</v>
      </c>
      <c r="D34" s="168">
        <f>SUM(D29:D33)</f>
        <v>0</v>
      </c>
      <c r="E34" s="72">
        <f t="shared" si="3"/>
        <v>7597800</v>
      </c>
      <c r="F34" s="73">
        <f t="shared" si="3"/>
        <v>7597800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7597800</v>
      </c>
      <c r="Y34" s="73">
        <f t="shared" si="3"/>
        <v>-7597800</v>
      </c>
      <c r="Z34" s="170">
        <f>+IF(X34&lt;&gt;0,+(Y34/X34)*100,0)</f>
        <v>-100</v>
      </c>
      <c r="AA34" s="74">
        <f>SUM(AA29:AA33)</f>
        <v>7597800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6200000</v>
      </c>
      <c r="F37" s="60">
        <v>6200000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6200000</v>
      </c>
      <c r="Y37" s="60">
        <v>-6200000</v>
      </c>
      <c r="Z37" s="140">
        <v>-100</v>
      </c>
      <c r="AA37" s="62">
        <v>6200000</v>
      </c>
    </row>
    <row r="38" spans="1:27" ht="13.5">
      <c r="A38" s="249" t="s">
        <v>165</v>
      </c>
      <c r="B38" s="182"/>
      <c r="C38" s="155">
        <v>24654121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24654121</v>
      </c>
      <c r="D39" s="168">
        <f>SUM(D37:D38)</f>
        <v>0</v>
      </c>
      <c r="E39" s="76">
        <f t="shared" si="4"/>
        <v>6200000</v>
      </c>
      <c r="F39" s="77">
        <f t="shared" si="4"/>
        <v>6200000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6200000</v>
      </c>
      <c r="Y39" s="77">
        <f t="shared" si="4"/>
        <v>-6200000</v>
      </c>
      <c r="Z39" s="212">
        <f>+IF(X39&lt;&gt;0,+(Y39/X39)*100,0)</f>
        <v>-100</v>
      </c>
      <c r="AA39" s="79">
        <f>SUM(AA37:AA38)</f>
        <v>6200000</v>
      </c>
    </row>
    <row r="40" spans="1:27" ht="13.5">
      <c r="A40" s="250" t="s">
        <v>167</v>
      </c>
      <c r="B40" s="251"/>
      <c r="C40" s="168">
        <f aca="true" t="shared" si="5" ref="C40:Y40">+C34+C39</f>
        <v>73899420</v>
      </c>
      <c r="D40" s="168">
        <f>+D34+D39</f>
        <v>0</v>
      </c>
      <c r="E40" s="72">
        <f t="shared" si="5"/>
        <v>13797800</v>
      </c>
      <c r="F40" s="73">
        <f t="shared" si="5"/>
        <v>13797800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13797800</v>
      </c>
      <c r="Y40" s="73">
        <f t="shared" si="5"/>
        <v>-13797800</v>
      </c>
      <c r="Z40" s="170">
        <f>+IF(X40&lt;&gt;0,+(Y40/X40)*100,0)</f>
        <v>-100</v>
      </c>
      <c r="AA40" s="74">
        <f>+AA34+AA39</f>
        <v>13797800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145168212</v>
      </c>
      <c r="D42" s="257">
        <f>+D25-D40</f>
        <v>0</v>
      </c>
      <c r="E42" s="258">
        <f t="shared" si="6"/>
        <v>229592120</v>
      </c>
      <c r="F42" s="259">
        <f t="shared" si="6"/>
        <v>229592120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229592120</v>
      </c>
      <c r="Y42" s="259">
        <f t="shared" si="6"/>
        <v>-229592120</v>
      </c>
      <c r="Z42" s="260">
        <f>+IF(X42&lt;&gt;0,+(Y42/X42)*100,0)</f>
        <v>-100</v>
      </c>
      <c r="AA42" s="261">
        <f>+AA25-AA40</f>
        <v>229592120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144489294</v>
      </c>
      <c r="D45" s="155"/>
      <c r="E45" s="59">
        <v>229592120</v>
      </c>
      <c r="F45" s="60">
        <v>229592120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229592120</v>
      </c>
      <c r="Y45" s="60">
        <v>-229592120</v>
      </c>
      <c r="Z45" s="139">
        <v>-100</v>
      </c>
      <c r="AA45" s="62">
        <v>229592120</v>
      </c>
    </row>
    <row r="46" spans="1:27" ht="13.5">
      <c r="A46" s="249" t="s">
        <v>171</v>
      </c>
      <c r="B46" s="182"/>
      <c r="C46" s="155">
        <v>678918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145168212</v>
      </c>
      <c r="D48" s="217">
        <f>SUM(D45:D47)</f>
        <v>0</v>
      </c>
      <c r="E48" s="264">
        <f t="shared" si="7"/>
        <v>229592120</v>
      </c>
      <c r="F48" s="219">
        <f t="shared" si="7"/>
        <v>229592120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229592120</v>
      </c>
      <c r="Y48" s="219">
        <f t="shared" si="7"/>
        <v>-229592120</v>
      </c>
      <c r="Z48" s="265">
        <f>+IF(X48&lt;&gt;0,+(Y48/X48)*100,0)</f>
        <v>-100</v>
      </c>
      <c r="AA48" s="232">
        <f>SUM(AA45:AA47)</f>
        <v>229592120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57545641</v>
      </c>
      <c r="F6" s="60">
        <v>65549654</v>
      </c>
      <c r="G6" s="60">
        <v>8317589</v>
      </c>
      <c r="H6" s="60">
        <v>7445630</v>
      </c>
      <c r="I6" s="60">
        <v>3785015</v>
      </c>
      <c r="J6" s="60">
        <v>19548234</v>
      </c>
      <c r="K6" s="60">
        <v>5166361</v>
      </c>
      <c r="L6" s="60">
        <v>4024221</v>
      </c>
      <c r="M6" s="60">
        <v>3111537</v>
      </c>
      <c r="N6" s="60">
        <v>12302119</v>
      </c>
      <c r="O6" s="60">
        <v>3580772</v>
      </c>
      <c r="P6" s="60">
        <v>5293829</v>
      </c>
      <c r="Q6" s="60">
        <v>6099589</v>
      </c>
      <c r="R6" s="60">
        <v>14974190</v>
      </c>
      <c r="S6" s="60">
        <v>4178305</v>
      </c>
      <c r="T6" s="60">
        <v>12903514</v>
      </c>
      <c r="U6" s="60">
        <v>6582915</v>
      </c>
      <c r="V6" s="60">
        <v>23664734</v>
      </c>
      <c r="W6" s="60">
        <v>70489277</v>
      </c>
      <c r="X6" s="60">
        <v>65549654</v>
      </c>
      <c r="Y6" s="60">
        <v>4939623</v>
      </c>
      <c r="Z6" s="140">
        <v>7.54</v>
      </c>
      <c r="AA6" s="62">
        <v>65549654</v>
      </c>
    </row>
    <row r="7" spans="1:27" ht="13.5">
      <c r="A7" s="249" t="s">
        <v>178</v>
      </c>
      <c r="B7" s="182"/>
      <c r="C7" s="155"/>
      <c r="D7" s="155"/>
      <c r="E7" s="59">
        <v>51882920</v>
      </c>
      <c r="F7" s="60">
        <v>46026000</v>
      </c>
      <c r="G7" s="60">
        <v>6491000</v>
      </c>
      <c r="H7" s="60">
        <v>4900255</v>
      </c>
      <c r="I7" s="60">
        <v>1029866</v>
      </c>
      <c r="J7" s="60">
        <v>12421121</v>
      </c>
      <c r="K7" s="60">
        <v>3611998</v>
      </c>
      <c r="L7" s="60">
        <v>3447675</v>
      </c>
      <c r="M7" s="60">
        <v>13375509</v>
      </c>
      <c r="N7" s="60">
        <v>20435182</v>
      </c>
      <c r="O7" s="60"/>
      <c r="P7" s="60">
        <v>1393846</v>
      </c>
      <c r="Q7" s="60">
        <v>14548024</v>
      </c>
      <c r="R7" s="60">
        <v>15941870</v>
      </c>
      <c r="S7" s="60"/>
      <c r="T7" s="60"/>
      <c r="U7" s="60">
        <v>80000</v>
      </c>
      <c r="V7" s="60">
        <v>80000</v>
      </c>
      <c r="W7" s="60">
        <v>48878173</v>
      </c>
      <c r="X7" s="60">
        <v>46026000</v>
      </c>
      <c r="Y7" s="60">
        <v>2852173</v>
      </c>
      <c r="Z7" s="140">
        <v>6.2</v>
      </c>
      <c r="AA7" s="62">
        <v>46026000</v>
      </c>
    </row>
    <row r="8" spans="1:27" ht="13.5">
      <c r="A8" s="249" t="s">
        <v>179</v>
      </c>
      <c r="B8" s="182"/>
      <c r="C8" s="155"/>
      <c r="D8" s="155"/>
      <c r="E8" s="59">
        <v>35247960</v>
      </c>
      <c r="F8" s="60"/>
      <c r="G8" s="60">
        <v>7000000</v>
      </c>
      <c r="H8" s="60"/>
      <c r="I8" s="60"/>
      <c r="J8" s="60">
        <v>7000000</v>
      </c>
      <c r="K8" s="60"/>
      <c r="L8" s="60"/>
      <c r="M8" s="60"/>
      <c r="N8" s="60"/>
      <c r="O8" s="60"/>
      <c r="P8" s="60"/>
      <c r="Q8" s="60">
        <v>14083000</v>
      </c>
      <c r="R8" s="60">
        <v>14083000</v>
      </c>
      <c r="S8" s="60"/>
      <c r="T8" s="60"/>
      <c r="U8" s="60"/>
      <c r="V8" s="60"/>
      <c r="W8" s="60">
        <v>21083000</v>
      </c>
      <c r="X8" s="60"/>
      <c r="Y8" s="60">
        <v>21083000</v>
      </c>
      <c r="Z8" s="140"/>
      <c r="AA8" s="62"/>
    </row>
    <row r="9" spans="1:27" ht="13.5">
      <c r="A9" s="249" t="s">
        <v>180</v>
      </c>
      <c r="B9" s="182"/>
      <c r="C9" s="155"/>
      <c r="D9" s="155"/>
      <c r="E9" s="59">
        <v>1080000</v>
      </c>
      <c r="F9" s="60">
        <v>6209000</v>
      </c>
      <c r="G9" s="60">
        <v>59963</v>
      </c>
      <c r="H9" s="60">
        <v>66772</v>
      </c>
      <c r="I9" s="60">
        <v>35533</v>
      </c>
      <c r="J9" s="60">
        <v>162268</v>
      </c>
      <c r="K9" s="60">
        <v>25614</v>
      </c>
      <c r="L9" s="60">
        <v>54455</v>
      </c>
      <c r="M9" s="60">
        <v>51826</v>
      </c>
      <c r="N9" s="60">
        <v>131895</v>
      </c>
      <c r="O9" s="60">
        <v>37450</v>
      </c>
      <c r="P9" s="60">
        <v>28672</v>
      </c>
      <c r="Q9" s="60">
        <v>44013</v>
      </c>
      <c r="R9" s="60">
        <v>110135</v>
      </c>
      <c r="S9" s="60">
        <v>55680</v>
      </c>
      <c r="T9" s="60">
        <v>37479</v>
      </c>
      <c r="U9" s="60">
        <v>101626</v>
      </c>
      <c r="V9" s="60">
        <v>194785</v>
      </c>
      <c r="W9" s="60">
        <v>599083</v>
      </c>
      <c r="X9" s="60">
        <v>6209000</v>
      </c>
      <c r="Y9" s="60">
        <v>-5609917</v>
      </c>
      <c r="Z9" s="140">
        <v>-90.35</v>
      </c>
      <c r="AA9" s="62">
        <v>6209000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-108348843</v>
      </c>
      <c r="F12" s="60">
        <v>-83631854</v>
      </c>
      <c r="G12" s="60">
        <v>-9752881</v>
      </c>
      <c r="H12" s="60">
        <v>-11638058</v>
      </c>
      <c r="I12" s="60">
        <v>-4684866</v>
      </c>
      <c r="J12" s="60">
        <v>-26075805</v>
      </c>
      <c r="K12" s="60">
        <v>-7288452</v>
      </c>
      <c r="L12" s="60">
        <v>-6248543</v>
      </c>
      <c r="M12" s="60">
        <v>-15823524</v>
      </c>
      <c r="N12" s="60">
        <v>-29360519</v>
      </c>
      <c r="O12" s="60">
        <v>-5626924</v>
      </c>
      <c r="P12" s="60">
        <v>-7085203</v>
      </c>
      <c r="Q12" s="60">
        <v>-10257166</v>
      </c>
      <c r="R12" s="60">
        <v>-22969293</v>
      </c>
      <c r="S12" s="60">
        <v>-16307929</v>
      </c>
      <c r="T12" s="60">
        <v>-6611563</v>
      </c>
      <c r="U12" s="60">
        <v>-5295304</v>
      </c>
      <c r="V12" s="60">
        <v>-28214796</v>
      </c>
      <c r="W12" s="60">
        <v>-106620413</v>
      </c>
      <c r="X12" s="60">
        <v>-83631854</v>
      </c>
      <c r="Y12" s="60">
        <v>-22988559</v>
      </c>
      <c r="Z12" s="140">
        <v>27.49</v>
      </c>
      <c r="AA12" s="62">
        <v>-83631854</v>
      </c>
    </row>
    <row r="13" spans="1:27" ht="13.5">
      <c r="A13" s="249" t="s">
        <v>40</v>
      </c>
      <c r="B13" s="182"/>
      <c r="C13" s="155"/>
      <c r="D13" s="155"/>
      <c r="E13" s="59"/>
      <c r="F13" s="60">
        <v>-22205341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-22205341</v>
      </c>
      <c r="Y13" s="60">
        <v>22205341</v>
      </c>
      <c r="Z13" s="140">
        <v>-100</v>
      </c>
      <c r="AA13" s="62">
        <v>-22205341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37407678</v>
      </c>
      <c r="F15" s="73">
        <f t="shared" si="0"/>
        <v>11947459</v>
      </c>
      <c r="G15" s="73">
        <f t="shared" si="0"/>
        <v>12115671</v>
      </c>
      <c r="H15" s="73">
        <f t="shared" si="0"/>
        <v>774599</v>
      </c>
      <c r="I15" s="73">
        <f t="shared" si="0"/>
        <v>165548</v>
      </c>
      <c r="J15" s="73">
        <f t="shared" si="0"/>
        <v>13055818</v>
      </c>
      <c r="K15" s="73">
        <f t="shared" si="0"/>
        <v>1515521</v>
      </c>
      <c r="L15" s="73">
        <f t="shared" si="0"/>
        <v>1277808</v>
      </c>
      <c r="M15" s="73">
        <f t="shared" si="0"/>
        <v>715348</v>
      </c>
      <c r="N15" s="73">
        <f t="shared" si="0"/>
        <v>3508677</v>
      </c>
      <c r="O15" s="73">
        <f t="shared" si="0"/>
        <v>-2008702</v>
      </c>
      <c r="P15" s="73">
        <f t="shared" si="0"/>
        <v>-368856</v>
      </c>
      <c r="Q15" s="73">
        <f t="shared" si="0"/>
        <v>24517460</v>
      </c>
      <c r="R15" s="73">
        <f t="shared" si="0"/>
        <v>22139902</v>
      </c>
      <c r="S15" s="73">
        <f t="shared" si="0"/>
        <v>-12073944</v>
      </c>
      <c r="T15" s="73">
        <f t="shared" si="0"/>
        <v>6329430</v>
      </c>
      <c r="U15" s="73">
        <f t="shared" si="0"/>
        <v>1469237</v>
      </c>
      <c r="V15" s="73">
        <f t="shared" si="0"/>
        <v>-4275277</v>
      </c>
      <c r="W15" s="73">
        <f t="shared" si="0"/>
        <v>34429120</v>
      </c>
      <c r="X15" s="73">
        <f t="shared" si="0"/>
        <v>11947459</v>
      </c>
      <c r="Y15" s="73">
        <f t="shared" si="0"/>
        <v>22481661</v>
      </c>
      <c r="Z15" s="170">
        <f>+IF(X15&lt;&gt;0,+(Y15/X15)*100,0)</f>
        <v>188.1710663330169</v>
      </c>
      <c r="AA15" s="74">
        <f>SUM(AA6:AA14)</f>
        <v>11947459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4349160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-44416000</v>
      </c>
      <c r="F24" s="60"/>
      <c r="G24" s="60">
        <v>-3977331</v>
      </c>
      <c r="H24" s="60">
        <v>-1037909</v>
      </c>
      <c r="I24" s="60">
        <v>-3352799</v>
      </c>
      <c r="J24" s="60">
        <v>-8368039</v>
      </c>
      <c r="K24" s="60">
        <v>-1161947</v>
      </c>
      <c r="L24" s="60">
        <v>-2291625</v>
      </c>
      <c r="M24" s="60">
        <v>-1319991</v>
      </c>
      <c r="N24" s="60">
        <v>-4773563</v>
      </c>
      <c r="O24" s="60"/>
      <c r="P24" s="60">
        <v>-1599087</v>
      </c>
      <c r="Q24" s="60">
        <v>-11339499</v>
      </c>
      <c r="R24" s="60">
        <v>-12938586</v>
      </c>
      <c r="S24" s="60">
        <v>-1366532</v>
      </c>
      <c r="T24" s="60">
        <v>-5138998</v>
      </c>
      <c r="U24" s="60">
        <v>-2151049</v>
      </c>
      <c r="V24" s="60">
        <v>-8656579</v>
      </c>
      <c r="W24" s="60">
        <v>-34736767</v>
      </c>
      <c r="X24" s="60"/>
      <c r="Y24" s="60">
        <v>-34736767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-40066840</v>
      </c>
      <c r="F25" s="73">
        <f t="shared" si="1"/>
        <v>0</v>
      </c>
      <c r="G25" s="73">
        <f t="shared" si="1"/>
        <v>-3977331</v>
      </c>
      <c r="H25" s="73">
        <f t="shared" si="1"/>
        <v>-1037909</v>
      </c>
      <c r="I25" s="73">
        <f t="shared" si="1"/>
        <v>-3352799</v>
      </c>
      <c r="J25" s="73">
        <f t="shared" si="1"/>
        <v>-8368039</v>
      </c>
      <c r="K25" s="73">
        <f t="shared" si="1"/>
        <v>-1161947</v>
      </c>
      <c r="L25" s="73">
        <f t="shared" si="1"/>
        <v>-2291625</v>
      </c>
      <c r="M25" s="73">
        <f t="shared" si="1"/>
        <v>-1319991</v>
      </c>
      <c r="N25" s="73">
        <f t="shared" si="1"/>
        <v>-4773563</v>
      </c>
      <c r="O25" s="73">
        <f t="shared" si="1"/>
        <v>0</v>
      </c>
      <c r="P25" s="73">
        <f t="shared" si="1"/>
        <v>-1599087</v>
      </c>
      <c r="Q25" s="73">
        <f t="shared" si="1"/>
        <v>-11339499</v>
      </c>
      <c r="R25" s="73">
        <f t="shared" si="1"/>
        <v>-12938586</v>
      </c>
      <c r="S25" s="73">
        <f t="shared" si="1"/>
        <v>-1366532</v>
      </c>
      <c r="T25" s="73">
        <f t="shared" si="1"/>
        <v>-5138998</v>
      </c>
      <c r="U25" s="73">
        <f t="shared" si="1"/>
        <v>-2151049</v>
      </c>
      <c r="V25" s="73">
        <f t="shared" si="1"/>
        <v>-8656579</v>
      </c>
      <c r="W25" s="73">
        <f t="shared" si="1"/>
        <v>-34736767</v>
      </c>
      <c r="X25" s="73">
        <f t="shared" si="1"/>
        <v>0</v>
      </c>
      <c r="Y25" s="73">
        <f t="shared" si="1"/>
        <v>-34736767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-2659162</v>
      </c>
      <c r="F36" s="100">
        <f t="shared" si="3"/>
        <v>11947459</v>
      </c>
      <c r="G36" s="100">
        <f t="shared" si="3"/>
        <v>8138340</v>
      </c>
      <c r="H36" s="100">
        <f t="shared" si="3"/>
        <v>-263310</v>
      </c>
      <c r="I36" s="100">
        <f t="shared" si="3"/>
        <v>-3187251</v>
      </c>
      <c r="J36" s="100">
        <f t="shared" si="3"/>
        <v>4687779</v>
      </c>
      <c r="K36" s="100">
        <f t="shared" si="3"/>
        <v>353574</v>
      </c>
      <c r="L36" s="100">
        <f t="shared" si="3"/>
        <v>-1013817</v>
      </c>
      <c r="M36" s="100">
        <f t="shared" si="3"/>
        <v>-604643</v>
      </c>
      <c r="N36" s="100">
        <f t="shared" si="3"/>
        <v>-1264886</v>
      </c>
      <c r="O36" s="100">
        <f t="shared" si="3"/>
        <v>-2008702</v>
      </c>
      <c r="P36" s="100">
        <f t="shared" si="3"/>
        <v>-1967943</v>
      </c>
      <c r="Q36" s="100">
        <f t="shared" si="3"/>
        <v>13177961</v>
      </c>
      <c r="R36" s="100">
        <f t="shared" si="3"/>
        <v>9201316</v>
      </c>
      <c r="S36" s="100">
        <f t="shared" si="3"/>
        <v>-13440476</v>
      </c>
      <c r="T36" s="100">
        <f t="shared" si="3"/>
        <v>1190432</v>
      </c>
      <c r="U36" s="100">
        <f t="shared" si="3"/>
        <v>-681812</v>
      </c>
      <c r="V36" s="100">
        <f t="shared" si="3"/>
        <v>-12931856</v>
      </c>
      <c r="W36" s="100">
        <f t="shared" si="3"/>
        <v>-307647</v>
      </c>
      <c r="X36" s="100">
        <f t="shared" si="3"/>
        <v>11947459</v>
      </c>
      <c r="Y36" s="100">
        <f t="shared" si="3"/>
        <v>-12255106</v>
      </c>
      <c r="Z36" s="137">
        <f>+IF(X36&lt;&gt;0,+(Y36/X36)*100,0)</f>
        <v>-102.57499942037884</v>
      </c>
      <c r="AA36" s="102">
        <f>+AA15+AA25+AA34</f>
        <v>11947459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1174600</v>
      </c>
      <c r="H37" s="100">
        <v>9312940</v>
      </c>
      <c r="I37" s="100">
        <v>9049630</v>
      </c>
      <c r="J37" s="100">
        <v>1174600</v>
      </c>
      <c r="K37" s="100">
        <v>5862379</v>
      </c>
      <c r="L37" s="100">
        <v>6215953</v>
      </c>
      <c r="M37" s="100">
        <v>5202136</v>
      </c>
      <c r="N37" s="100">
        <v>5862379</v>
      </c>
      <c r="O37" s="100">
        <v>4597493</v>
      </c>
      <c r="P37" s="100">
        <v>2588791</v>
      </c>
      <c r="Q37" s="100">
        <v>620848</v>
      </c>
      <c r="R37" s="100">
        <v>4597493</v>
      </c>
      <c r="S37" s="100">
        <v>13798809</v>
      </c>
      <c r="T37" s="100">
        <v>358333</v>
      </c>
      <c r="U37" s="100">
        <v>1548765</v>
      </c>
      <c r="V37" s="100">
        <v>13798809</v>
      </c>
      <c r="W37" s="100">
        <v>1174600</v>
      </c>
      <c r="X37" s="100"/>
      <c r="Y37" s="100">
        <v>1174600</v>
      </c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-2659162</v>
      </c>
      <c r="F38" s="259">
        <v>11947458</v>
      </c>
      <c r="G38" s="259">
        <v>9312940</v>
      </c>
      <c r="H38" s="259">
        <v>9049630</v>
      </c>
      <c r="I38" s="259">
        <v>5862379</v>
      </c>
      <c r="J38" s="259">
        <v>5862379</v>
      </c>
      <c r="K38" s="259">
        <v>6215953</v>
      </c>
      <c r="L38" s="259">
        <v>5202136</v>
      </c>
      <c r="M38" s="259">
        <v>4597493</v>
      </c>
      <c r="N38" s="259">
        <v>4597493</v>
      </c>
      <c r="O38" s="259">
        <v>2588791</v>
      </c>
      <c r="P38" s="259">
        <v>620848</v>
      </c>
      <c r="Q38" s="259">
        <v>13798809</v>
      </c>
      <c r="R38" s="259">
        <v>2588791</v>
      </c>
      <c r="S38" s="259">
        <v>358333</v>
      </c>
      <c r="T38" s="259">
        <v>1548765</v>
      </c>
      <c r="U38" s="259">
        <v>866953</v>
      </c>
      <c r="V38" s="259">
        <v>866953</v>
      </c>
      <c r="W38" s="259">
        <v>866953</v>
      </c>
      <c r="X38" s="259">
        <v>11947458</v>
      </c>
      <c r="Y38" s="259">
        <v>-11080505</v>
      </c>
      <c r="Z38" s="260">
        <v>-92.74</v>
      </c>
      <c r="AA38" s="261">
        <v>11947458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29523980</v>
      </c>
      <c r="F5" s="106">
        <f t="shared" si="0"/>
        <v>25033711</v>
      </c>
      <c r="G5" s="106">
        <f t="shared" si="0"/>
        <v>3977328</v>
      </c>
      <c r="H5" s="106">
        <f t="shared" si="0"/>
        <v>1037909</v>
      </c>
      <c r="I5" s="106">
        <f t="shared" si="0"/>
        <v>3352799</v>
      </c>
      <c r="J5" s="106">
        <f t="shared" si="0"/>
        <v>8368036</v>
      </c>
      <c r="K5" s="106">
        <f t="shared" si="0"/>
        <v>1161947</v>
      </c>
      <c r="L5" s="106">
        <f t="shared" si="0"/>
        <v>2291625</v>
      </c>
      <c r="M5" s="106">
        <f t="shared" si="0"/>
        <v>1438797</v>
      </c>
      <c r="N5" s="106">
        <f t="shared" si="0"/>
        <v>4892369</v>
      </c>
      <c r="O5" s="106">
        <f t="shared" si="0"/>
        <v>28888</v>
      </c>
      <c r="P5" s="106">
        <f t="shared" si="0"/>
        <v>3549340</v>
      </c>
      <c r="Q5" s="106">
        <f t="shared" si="0"/>
        <v>9608380</v>
      </c>
      <c r="R5" s="106">
        <f t="shared" si="0"/>
        <v>13186608</v>
      </c>
      <c r="S5" s="106">
        <f t="shared" si="0"/>
        <v>1383559</v>
      </c>
      <c r="T5" s="106">
        <f t="shared" si="0"/>
        <v>5265143</v>
      </c>
      <c r="U5" s="106">
        <f t="shared" si="0"/>
        <v>2151678</v>
      </c>
      <c r="V5" s="106">
        <f t="shared" si="0"/>
        <v>8800380</v>
      </c>
      <c r="W5" s="106">
        <f t="shared" si="0"/>
        <v>35247393</v>
      </c>
      <c r="X5" s="106">
        <f t="shared" si="0"/>
        <v>25033711</v>
      </c>
      <c r="Y5" s="106">
        <f t="shared" si="0"/>
        <v>10213682</v>
      </c>
      <c r="Z5" s="201">
        <f>+IF(X5&lt;&gt;0,+(Y5/X5)*100,0)</f>
        <v>40.79971203630177</v>
      </c>
      <c r="AA5" s="199">
        <f>SUM(AA11:AA18)</f>
        <v>25033711</v>
      </c>
    </row>
    <row r="6" spans="1:27" ht="13.5">
      <c r="A6" s="291" t="s">
        <v>204</v>
      </c>
      <c r="B6" s="142"/>
      <c r="C6" s="62"/>
      <c r="D6" s="156"/>
      <c r="E6" s="60">
        <v>13513980</v>
      </c>
      <c r="F6" s="60">
        <v>21083000</v>
      </c>
      <c r="G6" s="60">
        <v>3977328</v>
      </c>
      <c r="H6" s="60">
        <v>246708</v>
      </c>
      <c r="I6" s="60">
        <v>2392544</v>
      </c>
      <c r="J6" s="60">
        <v>6616580</v>
      </c>
      <c r="K6" s="60">
        <v>132081</v>
      </c>
      <c r="L6" s="60">
        <v>919627</v>
      </c>
      <c r="M6" s="60">
        <v>1409954</v>
      </c>
      <c r="N6" s="60">
        <v>2461662</v>
      </c>
      <c r="O6" s="60"/>
      <c r="P6" s="60">
        <v>3536140</v>
      </c>
      <c r="Q6" s="60">
        <v>3752856</v>
      </c>
      <c r="R6" s="60">
        <v>7288996</v>
      </c>
      <c r="S6" s="60">
        <v>1294777</v>
      </c>
      <c r="T6" s="60">
        <v>5138997</v>
      </c>
      <c r="U6" s="60">
        <v>2151049</v>
      </c>
      <c r="V6" s="60">
        <v>8584823</v>
      </c>
      <c r="W6" s="60">
        <v>24952061</v>
      </c>
      <c r="X6" s="60">
        <v>21083000</v>
      </c>
      <c r="Y6" s="60">
        <v>3869061</v>
      </c>
      <c r="Z6" s="140">
        <v>18.35</v>
      </c>
      <c r="AA6" s="155">
        <v>21083000</v>
      </c>
    </row>
    <row r="7" spans="1:27" ht="13.5">
      <c r="A7" s="291" t="s">
        <v>205</v>
      </c>
      <c r="B7" s="142"/>
      <c r="C7" s="62"/>
      <c r="D7" s="156"/>
      <c r="E7" s="60">
        <v>3500000</v>
      </c>
      <c r="F7" s="60">
        <v>230711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230711</v>
      </c>
      <c r="Y7" s="60">
        <v>-230711</v>
      </c>
      <c r="Z7" s="140">
        <v>-100</v>
      </c>
      <c r="AA7" s="155">
        <v>230711</v>
      </c>
    </row>
    <row r="8" spans="1:27" ht="13.5">
      <c r="A8" s="291" t="s">
        <v>206</v>
      </c>
      <c r="B8" s="142"/>
      <c r="C8" s="62"/>
      <c r="D8" s="156"/>
      <c r="E8" s="60">
        <v>8500000</v>
      </c>
      <c r="F8" s="60"/>
      <c r="G8" s="60"/>
      <c r="H8" s="60">
        <v>791201</v>
      </c>
      <c r="I8" s="60">
        <v>960255</v>
      </c>
      <c r="J8" s="60">
        <v>1751456</v>
      </c>
      <c r="K8" s="60">
        <v>1029866</v>
      </c>
      <c r="L8" s="60">
        <v>1371998</v>
      </c>
      <c r="M8" s="60"/>
      <c r="N8" s="60">
        <v>2401864</v>
      </c>
      <c r="O8" s="60"/>
      <c r="P8" s="60"/>
      <c r="Q8" s="60">
        <v>5846526</v>
      </c>
      <c r="R8" s="60">
        <v>5846526</v>
      </c>
      <c r="S8" s="60">
        <v>38760</v>
      </c>
      <c r="T8" s="60"/>
      <c r="U8" s="60"/>
      <c r="V8" s="60">
        <v>38760</v>
      </c>
      <c r="W8" s="60">
        <v>10038606</v>
      </c>
      <c r="X8" s="60"/>
      <c r="Y8" s="60">
        <v>10038606</v>
      </c>
      <c r="Z8" s="140"/>
      <c r="AA8" s="155"/>
    </row>
    <row r="9" spans="1:27" ht="13.5">
      <c r="A9" s="291" t="s">
        <v>207</v>
      </c>
      <c r="B9" s="142"/>
      <c r="C9" s="62"/>
      <c r="D9" s="156"/>
      <c r="E9" s="60">
        <v>2100000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>
        <v>1850000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1850000</v>
      </c>
      <c r="Y10" s="60">
        <v>-1850000</v>
      </c>
      <c r="Z10" s="140">
        <v>-100</v>
      </c>
      <c r="AA10" s="155">
        <v>1850000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27613980</v>
      </c>
      <c r="F11" s="295">
        <f t="shared" si="1"/>
        <v>23163711</v>
      </c>
      <c r="G11" s="295">
        <f t="shared" si="1"/>
        <v>3977328</v>
      </c>
      <c r="H11" s="295">
        <f t="shared" si="1"/>
        <v>1037909</v>
      </c>
      <c r="I11" s="295">
        <f t="shared" si="1"/>
        <v>3352799</v>
      </c>
      <c r="J11" s="295">
        <f t="shared" si="1"/>
        <v>8368036</v>
      </c>
      <c r="K11" s="295">
        <f t="shared" si="1"/>
        <v>1161947</v>
      </c>
      <c r="L11" s="295">
        <f t="shared" si="1"/>
        <v>2291625</v>
      </c>
      <c r="M11" s="295">
        <f t="shared" si="1"/>
        <v>1409954</v>
      </c>
      <c r="N11" s="295">
        <f t="shared" si="1"/>
        <v>4863526</v>
      </c>
      <c r="O11" s="295">
        <f t="shared" si="1"/>
        <v>0</v>
      </c>
      <c r="P11" s="295">
        <f t="shared" si="1"/>
        <v>3536140</v>
      </c>
      <c r="Q11" s="295">
        <f t="shared" si="1"/>
        <v>9599382</v>
      </c>
      <c r="R11" s="295">
        <f t="shared" si="1"/>
        <v>13135522</v>
      </c>
      <c r="S11" s="295">
        <f t="shared" si="1"/>
        <v>1333537</v>
      </c>
      <c r="T11" s="295">
        <f t="shared" si="1"/>
        <v>5138997</v>
      </c>
      <c r="U11" s="295">
        <f t="shared" si="1"/>
        <v>2151049</v>
      </c>
      <c r="V11" s="295">
        <f t="shared" si="1"/>
        <v>8623583</v>
      </c>
      <c r="W11" s="295">
        <f t="shared" si="1"/>
        <v>34990667</v>
      </c>
      <c r="X11" s="295">
        <f t="shared" si="1"/>
        <v>23163711</v>
      </c>
      <c r="Y11" s="295">
        <f t="shared" si="1"/>
        <v>11826956</v>
      </c>
      <c r="Z11" s="296">
        <f>+IF(X11&lt;&gt;0,+(Y11/X11)*100,0)</f>
        <v>51.05812276797962</v>
      </c>
      <c r="AA11" s="297">
        <f>SUM(AA6:AA10)</f>
        <v>23163711</v>
      </c>
    </row>
    <row r="12" spans="1:27" ht="13.5">
      <c r="A12" s="298" t="s">
        <v>210</v>
      </c>
      <c r="B12" s="136"/>
      <c r="C12" s="62"/>
      <c r="D12" s="156"/>
      <c r="E12" s="60">
        <v>1000000</v>
      </c>
      <c r="F12" s="60"/>
      <c r="G12" s="60"/>
      <c r="H12" s="60"/>
      <c r="I12" s="60"/>
      <c r="J12" s="60"/>
      <c r="K12" s="60"/>
      <c r="L12" s="60"/>
      <c r="M12" s="60"/>
      <c r="N12" s="60"/>
      <c r="O12" s="60">
        <v>28011</v>
      </c>
      <c r="P12" s="60"/>
      <c r="Q12" s="60"/>
      <c r="R12" s="60">
        <v>28011</v>
      </c>
      <c r="S12" s="60">
        <v>32995</v>
      </c>
      <c r="T12" s="60">
        <v>58094</v>
      </c>
      <c r="U12" s="60"/>
      <c r="V12" s="60">
        <v>91089</v>
      </c>
      <c r="W12" s="60">
        <v>119100</v>
      </c>
      <c r="X12" s="60"/>
      <c r="Y12" s="60">
        <v>119100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910000</v>
      </c>
      <c r="F15" s="60">
        <v>1870000</v>
      </c>
      <c r="G15" s="60"/>
      <c r="H15" s="60"/>
      <c r="I15" s="60"/>
      <c r="J15" s="60"/>
      <c r="K15" s="60"/>
      <c r="L15" s="60"/>
      <c r="M15" s="60">
        <v>28843</v>
      </c>
      <c r="N15" s="60">
        <v>28843</v>
      </c>
      <c r="O15" s="60">
        <v>877</v>
      </c>
      <c r="P15" s="60">
        <v>13200</v>
      </c>
      <c r="Q15" s="60">
        <v>8998</v>
      </c>
      <c r="R15" s="60">
        <v>23075</v>
      </c>
      <c r="S15" s="60">
        <v>17027</v>
      </c>
      <c r="T15" s="60">
        <v>68052</v>
      </c>
      <c r="U15" s="60">
        <v>629</v>
      </c>
      <c r="V15" s="60">
        <v>85708</v>
      </c>
      <c r="W15" s="60">
        <v>137626</v>
      </c>
      <c r="X15" s="60">
        <v>1870000</v>
      </c>
      <c r="Y15" s="60">
        <v>-1732374</v>
      </c>
      <c r="Z15" s="140">
        <v>-92.64</v>
      </c>
      <c r="AA15" s="155">
        <v>1870000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13513980</v>
      </c>
      <c r="F36" s="60">
        <f t="shared" si="4"/>
        <v>21083000</v>
      </c>
      <c r="G36" s="60">
        <f t="shared" si="4"/>
        <v>3977328</v>
      </c>
      <c r="H36" s="60">
        <f t="shared" si="4"/>
        <v>246708</v>
      </c>
      <c r="I36" s="60">
        <f t="shared" si="4"/>
        <v>2392544</v>
      </c>
      <c r="J36" s="60">
        <f t="shared" si="4"/>
        <v>6616580</v>
      </c>
      <c r="K36" s="60">
        <f t="shared" si="4"/>
        <v>132081</v>
      </c>
      <c r="L36" s="60">
        <f t="shared" si="4"/>
        <v>919627</v>
      </c>
      <c r="M36" s="60">
        <f t="shared" si="4"/>
        <v>1409954</v>
      </c>
      <c r="N36" s="60">
        <f t="shared" si="4"/>
        <v>2461662</v>
      </c>
      <c r="O36" s="60">
        <f t="shared" si="4"/>
        <v>0</v>
      </c>
      <c r="P36" s="60">
        <f t="shared" si="4"/>
        <v>3536140</v>
      </c>
      <c r="Q36" s="60">
        <f t="shared" si="4"/>
        <v>3752856</v>
      </c>
      <c r="R36" s="60">
        <f t="shared" si="4"/>
        <v>7288996</v>
      </c>
      <c r="S36" s="60">
        <f t="shared" si="4"/>
        <v>1294777</v>
      </c>
      <c r="T36" s="60">
        <f t="shared" si="4"/>
        <v>5138997</v>
      </c>
      <c r="U36" s="60">
        <f t="shared" si="4"/>
        <v>2151049</v>
      </c>
      <c r="V36" s="60">
        <f t="shared" si="4"/>
        <v>8584823</v>
      </c>
      <c r="W36" s="60">
        <f t="shared" si="4"/>
        <v>24952061</v>
      </c>
      <c r="X36" s="60">
        <f t="shared" si="4"/>
        <v>21083000</v>
      </c>
      <c r="Y36" s="60">
        <f t="shared" si="4"/>
        <v>3869061</v>
      </c>
      <c r="Z36" s="140">
        <f aca="true" t="shared" si="5" ref="Z36:Z49">+IF(X36&lt;&gt;0,+(Y36/X36)*100,0)</f>
        <v>18.35156761371721</v>
      </c>
      <c r="AA36" s="155">
        <f>AA6+AA21</f>
        <v>21083000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3500000</v>
      </c>
      <c r="F37" s="60">
        <f t="shared" si="4"/>
        <v>230711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230711</v>
      </c>
      <c r="Y37" s="60">
        <f t="shared" si="4"/>
        <v>-230711</v>
      </c>
      <c r="Z37" s="140">
        <f t="shared" si="5"/>
        <v>-100</v>
      </c>
      <c r="AA37" s="155">
        <f>AA7+AA22</f>
        <v>230711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8500000</v>
      </c>
      <c r="F38" s="60">
        <f t="shared" si="4"/>
        <v>0</v>
      </c>
      <c r="G38" s="60">
        <f t="shared" si="4"/>
        <v>0</v>
      </c>
      <c r="H38" s="60">
        <f t="shared" si="4"/>
        <v>791201</v>
      </c>
      <c r="I38" s="60">
        <f t="shared" si="4"/>
        <v>960255</v>
      </c>
      <c r="J38" s="60">
        <f t="shared" si="4"/>
        <v>1751456</v>
      </c>
      <c r="K38" s="60">
        <f t="shared" si="4"/>
        <v>1029866</v>
      </c>
      <c r="L38" s="60">
        <f t="shared" si="4"/>
        <v>1371998</v>
      </c>
      <c r="M38" s="60">
        <f t="shared" si="4"/>
        <v>0</v>
      </c>
      <c r="N38" s="60">
        <f t="shared" si="4"/>
        <v>2401864</v>
      </c>
      <c r="O38" s="60">
        <f t="shared" si="4"/>
        <v>0</v>
      </c>
      <c r="P38" s="60">
        <f t="shared" si="4"/>
        <v>0</v>
      </c>
      <c r="Q38" s="60">
        <f t="shared" si="4"/>
        <v>5846526</v>
      </c>
      <c r="R38" s="60">
        <f t="shared" si="4"/>
        <v>5846526</v>
      </c>
      <c r="S38" s="60">
        <f t="shared" si="4"/>
        <v>38760</v>
      </c>
      <c r="T38" s="60">
        <f t="shared" si="4"/>
        <v>0</v>
      </c>
      <c r="U38" s="60">
        <f t="shared" si="4"/>
        <v>0</v>
      </c>
      <c r="V38" s="60">
        <f t="shared" si="4"/>
        <v>38760</v>
      </c>
      <c r="W38" s="60">
        <f t="shared" si="4"/>
        <v>10038606</v>
      </c>
      <c r="X38" s="60">
        <f t="shared" si="4"/>
        <v>0</v>
      </c>
      <c r="Y38" s="60">
        <f t="shared" si="4"/>
        <v>10038606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2100000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1850000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1850000</v>
      </c>
      <c r="Y40" s="60">
        <f t="shared" si="4"/>
        <v>-1850000</v>
      </c>
      <c r="Z40" s="140">
        <f t="shared" si="5"/>
        <v>-100</v>
      </c>
      <c r="AA40" s="155">
        <f>AA10+AA25</f>
        <v>1850000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27613980</v>
      </c>
      <c r="F41" s="295">
        <f t="shared" si="6"/>
        <v>23163711</v>
      </c>
      <c r="G41" s="295">
        <f t="shared" si="6"/>
        <v>3977328</v>
      </c>
      <c r="H41" s="295">
        <f t="shared" si="6"/>
        <v>1037909</v>
      </c>
      <c r="I41" s="295">
        <f t="shared" si="6"/>
        <v>3352799</v>
      </c>
      <c r="J41" s="295">
        <f t="shared" si="6"/>
        <v>8368036</v>
      </c>
      <c r="K41" s="295">
        <f t="shared" si="6"/>
        <v>1161947</v>
      </c>
      <c r="L41" s="295">
        <f t="shared" si="6"/>
        <v>2291625</v>
      </c>
      <c r="M41" s="295">
        <f t="shared" si="6"/>
        <v>1409954</v>
      </c>
      <c r="N41" s="295">
        <f t="shared" si="6"/>
        <v>4863526</v>
      </c>
      <c r="O41" s="295">
        <f t="shared" si="6"/>
        <v>0</v>
      </c>
      <c r="P41" s="295">
        <f t="shared" si="6"/>
        <v>3536140</v>
      </c>
      <c r="Q41" s="295">
        <f t="shared" si="6"/>
        <v>9599382</v>
      </c>
      <c r="R41" s="295">
        <f t="shared" si="6"/>
        <v>13135522</v>
      </c>
      <c r="S41" s="295">
        <f t="shared" si="6"/>
        <v>1333537</v>
      </c>
      <c r="T41" s="295">
        <f t="shared" si="6"/>
        <v>5138997</v>
      </c>
      <c r="U41" s="295">
        <f t="shared" si="6"/>
        <v>2151049</v>
      </c>
      <c r="V41" s="295">
        <f t="shared" si="6"/>
        <v>8623583</v>
      </c>
      <c r="W41" s="295">
        <f t="shared" si="6"/>
        <v>34990667</v>
      </c>
      <c r="X41" s="295">
        <f t="shared" si="6"/>
        <v>23163711</v>
      </c>
      <c r="Y41" s="295">
        <f t="shared" si="6"/>
        <v>11826956</v>
      </c>
      <c r="Z41" s="296">
        <f t="shared" si="5"/>
        <v>51.05812276797962</v>
      </c>
      <c r="AA41" s="297">
        <f>SUM(AA36:AA40)</f>
        <v>23163711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1000000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28011</v>
      </c>
      <c r="P42" s="54">
        <f t="shared" si="7"/>
        <v>0</v>
      </c>
      <c r="Q42" s="54">
        <f t="shared" si="7"/>
        <v>0</v>
      </c>
      <c r="R42" s="54">
        <f t="shared" si="7"/>
        <v>28011</v>
      </c>
      <c r="S42" s="54">
        <f t="shared" si="7"/>
        <v>32995</v>
      </c>
      <c r="T42" s="54">
        <f t="shared" si="7"/>
        <v>58094</v>
      </c>
      <c r="U42" s="54">
        <f t="shared" si="7"/>
        <v>0</v>
      </c>
      <c r="V42" s="54">
        <f t="shared" si="7"/>
        <v>91089</v>
      </c>
      <c r="W42" s="54">
        <f t="shared" si="7"/>
        <v>119100</v>
      </c>
      <c r="X42" s="54">
        <f t="shared" si="7"/>
        <v>0</v>
      </c>
      <c r="Y42" s="54">
        <f t="shared" si="7"/>
        <v>119100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910000</v>
      </c>
      <c r="F45" s="54">
        <f t="shared" si="7"/>
        <v>1870000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28843</v>
      </c>
      <c r="N45" s="54">
        <f t="shared" si="7"/>
        <v>28843</v>
      </c>
      <c r="O45" s="54">
        <f t="shared" si="7"/>
        <v>877</v>
      </c>
      <c r="P45" s="54">
        <f t="shared" si="7"/>
        <v>13200</v>
      </c>
      <c r="Q45" s="54">
        <f t="shared" si="7"/>
        <v>8998</v>
      </c>
      <c r="R45" s="54">
        <f t="shared" si="7"/>
        <v>23075</v>
      </c>
      <c r="S45" s="54">
        <f t="shared" si="7"/>
        <v>17027</v>
      </c>
      <c r="T45" s="54">
        <f t="shared" si="7"/>
        <v>68052</v>
      </c>
      <c r="U45" s="54">
        <f t="shared" si="7"/>
        <v>629</v>
      </c>
      <c r="V45" s="54">
        <f t="shared" si="7"/>
        <v>85708</v>
      </c>
      <c r="W45" s="54">
        <f t="shared" si="7"/>
        <v>137626</v>
      </c>
      <c r="X45" s="54">
        <f t="shared" si="7"/>
        <v>1870000</v>
      </c>
      <c r="Y45" s="54">
        <f t="shared" si="7"/>
        <v>-1732374</v>
      </c>
      <c r="Z45" s="184">
        <f t="shared" si="5"/>
        <v>-92.64032085561497</v>
      </c>
      <c r="AA45" s="130">
        <f t="shared" si="8"/>
        <v>1870000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29523980</v>
      </c>
      <c r="F49" s="220">
        <f t="shared" si="9"/>
        <v>25033711</v>
      </c>
      <c r="G49" s="220">
        <f t="shared" si="9"/>
        <v>3977328</v>
      </c>
      <c r="H49" s="220">
        <f t="shared" si="9"/>
        <v>1037909</v>
      </c>
      <c r="I49" s="220">
        <f t="shared" si="9"/>
        <v>3352799</v>
      </c>
      <c r="J49" s="220">
        <f t="shared" si="9"/>
        <v>8368036</v>
      </c>
      <c r="K49" s="220">
        <f t="shared" si="9"/>
        <v>1161947</v>
      </c>
      <c r="L49" s="220">
        <f t="shared" si="9"/>
        <v>2291625</v>
      </c>
      <c r="M49" s="220">
        <f t="shared" si="9"/>
        <v>1438797</v>
      </c>
      <c r="N49" s="220">
        <f t="shared" si="9"/>
        <v>4892369</v>
      </c>
      <c r="O49" s="220">
        <f t="shared" si="9"/>
        <v>28888</v>
      </c>
      <c r="P49" s="220">
        <f t="shared" si="9"/>
        <v>3549340</v>
      </c>
      <c r="Q49" s="220">
        <f t="shared" si="9"/>
        <v>9608380</v>
      </c>
      <c r="R49" s="220">
        <f t="shared" si="9"/>
        <v>13186608</v>
      </c>
      <c r="S49" s="220">
        <f t="shared" si="9"/>
        <v>1383559</v>
      </c>
      <c r="T49" s="220">
        <f t="shared" si="9"/>
        <v>5265143</v>
      </c>
      <c r="U49" s="220">
        <f t="shared" si="9"/>
        <v>2151678</v>
      </c>
      <c r="V49" s="220">
        <f t="shared" si="9"/>
        <v>8800380</v>
      </c>
      <c r="W49" s="220">
        <f t="shared" si="9"/>
        <v>35247393</v>
      </c>
      <c r="X49" s="220">
        <f t="shared" si="9"/>
        <v>25033711</v>
      </c>
      <c r="Y49" s="220">
        <f t="shared" si="9"/>
        <v>10213682</v>
      </c>
      <c r="Z49" s="221">
        <f t="shared" si="5"/>
        <v>40.79971203630177</v>
      </c>
      <c r="AA49" s="222">
        <f>SUM(AA41:AA48)</f>
        <v>25033711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11366866</v>
      </c>
      <c r="F68" s="60"/>
      <c r="G68" s="60">
        <v>275015</v>
      </c>
      <c r="H68" s="60"/>
      <c r="I68" s="60"/>
      <c r="J68" s="60">
        <v>275015</v>
      </c>
      <c r="K68" s="60">
        <v>63060</v>
      </c>
      <c r="L68" s="60">
        <v>144732</v>
      </c>
      <c r="M68" s="60">
        <v>339067</v>
      </c>
      <c r="N68" s="60">
        <v>546859</v>
      </c>
      <c r="O68" s="60">
        <v>209539</v>
      </c>
      <c r="P68" s="60"/>
      <c r="Q68" s="60">
        <v>523213</v>
      </c>
      <c r="R68" s="60">
        <v>732752</v>
      </c>
      <c r="S68" s="60">
        <v>205617</v>
      </c>
      <c r="T68" s="60">
        <v>365867</v>
      </c>
      <c r="U68" s="60">
        <v>758828</v>
      </c>
      <c r="V68" s="60">
        <v>1330312</v>
      </c>
      <c r="W68" s="60">
        <v>2884938</v>
      </c>
      <c r="X68" s="60"/>
      <c r="Y68" s="60">
        <v>2884938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11366866</v>
      </c>
      <c r="F69" s="220">
        <f t="shared" si="12"/>
        <v>0</v>
      </c>
      <c r="G69" s="220">
        <f t="shared" si="12"/>
        <v>275015</v>
      </c>
      <c r="H69" s="220">
        <f t="shared" si="12"/>
        <v>0</v>
      </c>
      <c r="I69" s="220">
        <f t="shared" si="12"/>
        <v>0</v>
      </c>
      <c r="J69" s="220">
        <f t="shared" si="12"/>
        <v>275015</v>
      </c>
      <c r="K69" s="220">
        <f t="shared" si="12"/>
        <v>63060</v>
      </c>
      <c r="L69" s="220">
        <f t="shared" si="12"/>
        <v>144732</v>
      </c>
      <c r="M69" s="220">
        <f t="shared" si="12"/>
        <v>339067</v>
      </c>
      <c r="N69" s="220">
        <f t="shared" si="12"/>
        <v>546859</v>
      </c>
      <c r="O69" s="220">
        <f t="shared" si="12"/>
        <v>209539</v>
      </c>
      <c r="P69" s="220">
        <f t="shared" si="12"/>
        <v>0</v>
      </c>
      <c r="Q69" s="220">
        <f t="shared" si="12"/>
        <v>523213</v>
      </c>
      <c r="R69" s="220">
        <f t="shared" si="12"/>
        <v>732752</v>
      </c>
      <c r="S69" s="220">
        <f t="shared" si="12"/>
        <v>205617</v>
      </c>
      <c r="T69" s="220">
        <f t="shared" si="12"/>
        <v>365867</v>
      </c>
      <c r="U69" s="220">
        <f t="shared" si="12"/>
        <v>758828</v>
      </c>
      <c r="V69" s="220">
        <f t="shared" si="12"/>
        <v>1330312</v>
      </c>
      <c r="W69" s="220">
        <f t="shared" si="12"/>
        <v>2884938</v>
      </c>
      <c r="X69" s="220">
        <f t="shared" si="12"/>
        <v>0</v>
      </c>
      <c r="Y69" s="220">
        <f t="shared" si="12"/>
        <v>2884938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27613980</v>
      </c>
      <c r="F5" s="358">
        <f t="shared" si="0"/>
        <v>23163711</v>
      </c>
      <c r="G5" s="358">
        <f t="shared" si="0"/>
        <v>3977328</v>
      </c>
      <c r="H5" s="356">
        <f t="shared" si="0"/>
        <v>1037909</v>
      </c>
      <c r="I5" s="356">
        <f t="shared" si="0"/>
        <v>3352799</v>
      </c>
      <c r="J5" s="358">
        <f t="shared" si="0"/>
        <v>8368036</v>
      </c>
      <c r="K5" s="358">
        <f t="shared" si="0"/>
        <v>1161947</v>
      </c>
      <c r="L5" s="356">
        <f t="shared" si="0"/>
        <v>2291625</v>
      </c>
      <c r="M5" s="356">
        <f t="shared" si="0"/>
        <v>1409954</v>
      </c>
      <c r="N5" s="358">
        <f t="shared" si="0"/>
        <v>4863526</v>
      </c>
      <c r="O5" s="358">
        <f t="shared" si="0"/>
        <v>0</v>
      </c>
      <c r="P5" s="356">
        <f t="shared" si="0"/>
        <v>3536140</v>
      </c>
      <c r="Q5" s="356">
        <f t="shared" si="0"/>
        <v>9599382</v>
      </c>
      <c r="R5" s="358">
        <f t="shared" si="0"/>
        <v>13135522</v>
      </c>
      <c r="S5" s="358">
        <f t="shared" si="0"/>
        <v>1333537</v>
      </c>
      <c r="T5" s="356">
        <f t="shared" si="0"/>
        <v>5138997</v>
      </c>
      <c r="U5" s="356">
        <f t="shared" si="0"/>
        <v>2151049</v>
      </c>
      <c r="V5" s="358">
        <f t="shared" si="0"/>
        <v>8623583</v>
      </c>
      <c r="W5" s="358">
        <f t="shared" si="0"/>
        <v>34990667</v>
      </c>
      <c r="X5" s="356">
        <f t="shared" si="0"/>
        <v>23163711</v>
      </c>
      <c r="Y5" s="358">
        <f t="shared" si="0"/>
        <v>11826956</v>
      </c>
      <c r="Z5" s="359">
        <f>+IF(X5&lt;&gt;0,+(Y5/X5)*100,0)</f>
        <v>51.05812276797962</v>
      </c>
      <c r="AA5" s="360">
        <f>+AA6+AA8+AA11+AA13+AA15</f>
        <v>23163711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13513980</v>
      </c>
      <c r="F6" s="59">
        <f t="shared" si="1"/>
        <v>21083000</v>
      </c>
      <c r="G6" s="59">
        <f t="shared" si="1"/>
        <v>3977328</v>
      </c>
      <c r="H6" s="60">
        <f t="shared" si="1"/>
        <v>246708</v>
      </c>
      <c r="I6" s="60">
        <f t="shared" si="1"/>
        <v>2392544</v>
      </c>
      <c r="J6" s="59">
        <f t="shared" si="1"/>
        <v>6616580</v>
      </c>
      <c r="K6" s="59">
        <f t="shared" si="1"/>
        <v>132081</v>
      </c>
      <c r="L6" s="60">
        <f t="shared" si="1"/>
        <v>919627</v>
      </c>
      <c r="M6" s="60">
        <f t="shared" si="1"/>
        <v>1409954</v>
      </c>
      <c r="N6" s="59">
        <f t="shared" si="1"/>
        <v>2461662</v>
      </c>
      <c r="O6" s="59">
        <f t="shared" si="1"/>
        <v>0</v>
      </c>
      <c r="P6" s="60">
        <f t="shared" si="1"/>
        <v>3536140</v>
      </c>
      <c r="Q6" s="60">
        <f t="shared" si="1"/>
        <v>3752856</v>
      </c>
      <c r="R6" s="59">
        <f t="shared" si="1"/>
        <v>7288996</v>
      </c>
      <c r="S6" s="59">
        <f t="shared" si="1"/>
        <v>1294777</v>
      </c>
      <c r="T6" s="60">
        <f t="shared" si="1"/>
        <v>5138997</v>
      </c>
      <c r="U6" s="60">
        <f t="shared" si="1"/>
        <v>2151049</v>
      </c>
      <c r="V6" s="59">
        <f t="shared" si="1"/>
        <v>8584823</v>
      </c>
      <c r="W6" s="59">
        <f t="shared" si="1"/>
        <v>24952061</v>
      </c>
      <c r="X6" s="60">
        <f t="shared" si="1"/>
        <v>21083000</v>
      </c>
      <c r="Y6" s="59">
        <f t="shared" si="1"/>
        <v>3869061</v>
      </c>
      <c r="Z6" s="61">
        <f>+IF(X6&lt;&gt;0,+(Y6/X6)*100,0)</f>
        <v>18.35156761371721</v>
      </c>
      <c r="AA6" s="62">
        <f t="shared" si="1"/>
        <v>21083000</v>
      </c>
    </row>
    <row r="7" spans="1:27" ht="13.5">
      <c r="A7" s="291" t="s">
        <v>228</v>
      </c>
      <c r="B7" s="142"/>
      <c r="C7" s="60"/>
      <c r="D7" s="340"/>
      <c r="E7" s="60">
        <v>13513980</v>
      </c>
      <c r="F7" s="59">
        <v>21083000</v>
      </c>
      <c r="G7" s="59">
        <v>3977328</v>
      </c>
      <c r="H7" s="60">
        <v>246708</v>
      </c>
      <c r="I7" s="60">
        <v>2392544</v>
      </c>
      <c r="J7" s="59">
        <v>6616580</v>
      </c>
      <c r="K7" s="59">
        <v>132081</v>
      </c>
      <c r="L7" s="60">
        <v>919627</v>
      </c>
      <c r="M7" s="60">
        <v>1409954</v>
      </c>
      <c r="N7" s="59">
        <v>2461662</v>
      </c>
      <c r="O7" s="59"/>
      <c r="P7" s="60">
        <v>3536140</v>
      </c>
      <c r="Q7" s="60">
        <v>3752856</v>
      </c>
      <c r="R7" s="59">
        <v>7288996</v>
      </c>
      <c r="S7" s="59">
        <v>1294777</v>
      </c>
      <c r="T7" s="60">
        <v>5138997</v>
      </c>
      <c r="U7" s="60">
        <v>2151049</v>
      </c>
      <c r="V7" s="59">
        <v>8584823</v>
      </c>
      <c r="W7" s="59">
        <v>24952061</v>
      </c>
      <c r="X7" s="60">
        <v>21083000</v>
      </c>
      <c r="Y7" s="59">
        <v>3869061</v>
      </c>
      <c r="Z7" s="61">
        <v>18.35</v>
      </c>
      <c r="AA7" s="62">
        <v>21083000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3500000</v>
      </c>
      <c r="F8" s="59">
        <f t="shared" si="2"/>
        <v>230711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230711</v>
      </c>
      <c r="Y8" s="59">
        <f t="shared" si="2"/>
        <v>-230711</v>
      </c>
      <c r="Z8" s="61">
        <f>+IF(X8&lt;&gt;0,+(Y8/X8)*100,0)</f>
        <v>-100</v>
      </c>
      <c r="AA8" s="62">
        <f>SUM(AA9:AA10)</f>
        <v>230711</v>
      </c>
    </row>
    <row r="9" spans="1:27" ht="13.5">
      <c r="A9" s="291" t="s">
        <v>229</v>
      </c>
      <c r="B9" s="142"/>
      <c r="C9" s="60"/>
      <c r="D9" s="340"/>
      <c r="E9" s="60">
        <v>2500000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1000000</v>
      </c>
      <c r="F10" s="59">
        <v>230711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230711</v>
      </c>
      <c r="Y10" s="59">
        <v>-230711</v>
      </c>
      <c r="Z10" s="61">
        <v>-100</v>
      </c>
      <c r="AA10" s="62">
        <v>230711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8500000</v>
      </c>
      <c r="F11" s="364">
        <f t="shared" si="3"/>
        <v>0</v>
      </c>
      <c r="G11" s="364">
        <f t="shared" si="3"/>
        <v>0</v>
      </c>
      <c r="H11" s="362">
        <f t="shared" si="3"/>
        <v>791201</v>
      </c>
      <c r="I11" s="362">
        <f t="shared" si="3"/>
        <v>960255</v>
      </c>
      <c r="J11" s="364">
        <f t="shared" si="3"/>
        <v>1751456</v>
      </c>
      <c r="K11" s="364">
        <f t="shared" si="3"/>
        <v>1029866</v>
      </c>
      <c r="L11" s="362">
        <f t="shared" si="3"/>
        <v>1371998</v>
      </c>
      <c r="M11" s="362">
        <f t="shared" si="3"/>
        <v>0</v>
      </c>
      <c r="N11" s="364">
        <f t="shared" si="3"/>
        <v>2401864</v>
      </c>
      <c r="O11" s="364">
        <f t="shared" si="3"/>
        <v>0</v>
      </c>
      <c r="P11" s="362">
        <f t="shared" si="3"/>
        <v>0</v>
      </c>
      <c r="Q11" s="362">
        <f t="shared" si="3"/>
        <v>5846526</v>
      </c>
      <c r="R11" s="364">
        <f t="shared" si="3"/>
        <v>5846526</v>
      </c>
      <c r="S11" s="364">
        <f t="shared" si="3"/>
        <v>38760</v>
      </c>
      <c r="T11" s="362">
        <f t="shared" si="3"/>
        <v>0</v>
      </c>
      <c r="U11" s="362">
        <f t="shared" si="3"/>
        <v>0</v>
      </c>
      <c r="V11" s="364">
        <f t="shared" si="3"/>
        <v>38760</v>
      </c>
      <c r="W11" s="364">
        <f t="shared" si="3"/>
        <v>10038606</v>
      </c>
      <c r="X11" s="362">
        <f t="shared" si="3"/>
        <v>0</v>
      </c>
      <c r="Y11" s="364">
        <f t="shared" si="3"/>
        <v>10038606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8500000</v>
      </c>
      <c r="F12" s="59"/>
      <c r="G12" s="59"/>
      <c r="H12" s="60">
        <v>791201</v>
      </c>
      <c r="I12" s="60">
        <v>960255</v>
      </c>
      <c r="J12" s="59">
        <v>1751456</v>
      </c>
      <c r="K12" s="59">
        <v>1029866</v>
      </c>
      <c r="L12" s="60">
        <v>1371998</v>
      </c>
      <c r="M12" s="60"/>
      <c r="N12" s="59">
        <v>2401864</v>
      </c>
      <c r="O12" s="59"/>
      <c r="P12" s="60"/>
      <c r="Q12" s="60">
        <v>5846526</v>
      </c>
      <c r="R12" s="59">
        <v>5846526</v>
      </c>
      <c r="S12" s="59">
        <v>38760</v>
      </c>
      <c r="T12" s="60"/>
      <c r="U12" s="60"/>
      <c r="V12" s="59">
        <v>38760</v>
      </c>
      <c r="W12" s="59">
        <v>10038606</v>
      </c>
      <c r="X12" s="60"/>
      <c r="Y12" s="59">
        <v>10038606</v>
      </c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2100000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2100000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1850000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1850000</v>
      </c>
      <c r="Y15" s="59">
        <f t="shared" si="5"/>
        <v>-1850000</v>
      </c>
      <c r="Z15" s="61">
        <f>+IF(X15&lt;&gt;0,+(Y15/X15)*100,0)</f>
        <v>-100</v>
      </c>
      <c r="AA15" s="62">
        <f>SUM(AA16:AA20)</f>
        <v>1850000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1850000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1850000</v>
      </c>
      <c r="Y20" s="59">
        <v>-1850000</v>
      </c>
      <c r="Z20" s="61">
        <v>-100</v>
      </c>
      <c r="AA20" s="62">
        <v>1850000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28011</v>
      </c>
      <c r="P22" s="343">
        <f t="shared" si="6"/>
        <v>0</v>
      </c>
      <c r="Q22" s="343">
        <f t="shared" si="6"/>
        <v>0</v>
      </c>
      <c r="R22" s="345">
        <f t="shared" si="6"/>
        <v>28011</v>
      </c>
      <c r="S22" s="345">
        <f t="shared" si="6"/>
        <v>32995</v>
      </c>
      <c r="T22" s="343">
        <f t="shared" si="6"/>
        <v>58094</v>
      </c>
      <c r="U22" s="343">
        <f t="shared" si="6"/>
        <v>0</v>
      </c>
      <c r="V22" s="345">
        <f t="shared" si="6"/>
        <v>91089</v>
      </c>
      <c r="W22" s="345">
        <f t="shared" si="6"/>
        <v>119100</v>
      </c>
      <c r="X22" s="343">
        <f t="shared" si="6"/>
        <v>0</v>
      </c>
      <c r="Y22" s="345">
        <f t="shared" si="6"/>
        <v>119100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1000000</v>
      </c>
      <c r="F32" s="59"/>
      <c r="G32" s="59"/>
      <c r="H32" s="60"/>
      <c r="I32" s="60"/>
      <c r="J32" s="59"/>
      <c r="K32" s="59"/>
      <c r="L32" s="60"/>
      <c r="M32" s="60"/>
      <c r="N32" s="59"/>
      <c r="O32" s="59">
        <v>28011</v>
      </c>
      <c r="P32" s="60"/>
      <c r="Q32" s="60"/>
      <c r="R32" s="59">
        <v>28011</v>
      </c>
      <c r="S32" s="59">
        <v>32995</v>
      </c>
      <c r="T32" s="60">
        <v>58094</v>
      </c>
      <c r="U32" s="60"/>
      <c r="V32" s="59">
        <v>91089</v>
      </c>
      <c r="W32" s="59">
        <v>119100</v>
      </c>
      <c r="X32" s="60"/>
      <c r="Y32" s="59">
        <v>119100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910000</v>
      </c>
      <c r="F40" s="345">
        <f t="shared" si="9"/>
        <v>1870000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28843</v>
      </c>
      <c r="N40" s="345">
        <f t="shared" si="9"/>
        <v>28843</v>
      </c>
      <c r="O40" s="345">
        <f t="shared" si="9"/>
        <v>877</v>
      </c>
      <c r="P40" s="343">
        <f t="shared" si="9"/>
        <v>13200</v>
      </c>
      <c r="Q40" s="343">
        <f t="shared" si="9"/>
        <v>8998</v>
      </c>
      <c r="R40" s="345">
        <f t="shared" si="9"/>
        <v>23075</v>
      </c>
      <c r="S40" s="345">
        <f t="shared" si="9"/>
        <v>17027</v>
      </c>
      <c r="T40" s="343">
        <f t="shared" si="9"/>
        <v>68052</v>
      </c>
      <c r="U40" s="343">
        <f t="shared" si="9"/>
        <v>629</v>
      </c>
      <c r="V40" s="345">
        <f t="shared" si="9"/>
        <v>85708</v>
      </c>
      <c r="W40" s="345">
        <f t="shared" si="9"/>
        <v>137626</v>
      </c>
      <c r="X40" s="343">
        <f t="shared" si="9"/>
        <v>1870000</v>
      </c>
      <c r="Y40" s="345">
        <f t="shared" si="9"/>
        <v>-1732374</v>
      </c>
      <c r="Z40" s="336">
        <f>+IF(X40&lt;&gt;0,+(Y40/X40)*100,0)</f>
        <v>-92.64032085561497</v>
      </c>
      <c r="AA40" s="350">
        <f>SUM(AA41:AA49)</f>
        <v>1870000</v>
      </c>
    </row>
    <row r="41" spans="1:27" ht="13.5">
      <c r="A41" s="361" t="s">
        <v>247</v>
      </c>
      <c r="B41" s="142"/>
      <c r="C41" s="362"/>
      <c r="D41" s="363"/>
      <c r="E41" s="362"/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1000000</v>
      </c>
      <c r="Y41" s="364">
        <v>-1000000</v>
      </c>
      <c r="Z41" s="365">
        <v>-100</v>
      </c>
      <c r="AA41" s="366">
        <v>1000000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160000</v>
      </c>
      <c r="F43" s="370"/>
      <c r="G43" s="370"/>
      <c r="H43" s="305"/>
      <c r="I43" s="305"/>
      <c r="J43" s="370"/>
      <c r="K43" s="370"/>
      <c r="L43" s="305"/>
      <c r="M43" s="305">
        <v>28843</v>
      </c>
      <c r="N43" s="370">
        <v>28843</v>
      </c>
      <c r="O43" s="370"/>
      <c r="P43" s="305"/>
      <c r="Q43" s="305">
        <v>3616</v>
      </c>
      <c r="R43" s="370">
        <v>3616</v>
      </c>
      <c r="S43" s="370"/>
      <c r="T43" s="305"/>
      <c r="U43" s="305">
        <v>506</v>
      </c>
      <c r="V43" s="370">
        <v>506</v>
      </c>
      <c r="W43" s="370">
        <v>32965</v>
      </c>
      <c r="X43" s="305"/>
      <c r="Y43" s="370">
        <v>32965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750000</v>
      </c>
      <c r="F44" s="53">
        <v>170000</v>
      </c>
      <c r="G44" s="53"/>
      <c r="H44" s="54"/>
      <c r="I44" s="54"/>
      <c r="J44" s="53"/>
      <c r="K44" s="53"/>
      <c r="L44" s="54"/>
      <c r="M44" s="54"/>
      <c r="N44" s="53"/>
      <c r="O44" s="53">
        <v>877</v>
      </c>
      <c r="P44" s="54">
        <v>13200</v>
      </c>
      <c r="Q44" s="54">
        <v>5382</v>
      </c>
      <c r="R44" s="53">
        <v>19459</v>
      </c>
      <c r="S44" s="53">
        <v>17027</v>
      </c>
      <c r="T44" s="54">
        <v>68052</v>
      </c>
      <c r="U44" s="54">
        <v>123</v>
      </c>
      <c r="V44" s="53">
        <v>85202</v>
      </c>
      <c r="W44" s="53">
        <v>104661</v>
      </c>
      <c r="X44" s="54">
        <v>170000</v>
      </c>
      <c r="Y44" s="53">
        <v>-65339</v>
      </c>
      <c r="Z44" s="94">
        <v>-38.43</v>
      </c>
      <c r="AA44" s="95">
        <v>170000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>
        <v>700000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700000</v>
      </c>
      <c r="Y49" s="53">
        <v>-700000</v>
      </c>
      <c r="Z49" s="94">
        <v>-100</v>
      </c>
      <c r="AA49" s="95">
        <v>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29523980</v>
      </c>
      <c r="F60" s="264">
        <f t="shared" si="14"/>
        <v>25033711</v>
      </c>
      <c r="G60" s="264">
        <f t="shared" si="14"/>
        <v>3977328</v>
      </c>
      <c r="H60" s="219">
        <f t="shared" si="14"/>
        <v>1037909</v>
      </c>
      <c r="I60" s="219">
        <f t="shared" si="14"/>
        <v>3352799</v>
      </c>
      <c r="J60" s="264">
        <f t="shared" si="14"/>
        <v>8368036</v>
      </c>
      <c r="K60" s="264">
        <f t="shared" si="14"/>
        <v>1161947</v>
      </c>
      <c r="L60" s="219">
        <f t="shared" si="14"/>
        <v>2291625</v>
      </c>
      <c r="M60" s="219">
        <f t="shared" si="14"/>
        <v>1438797</v>
      </c>
      <c r="N60" s="264">
        <f t="shared" si="14"/>
        <v>4892369</v>
      </c>
      <c r="O60" s="264">
        <f t="shared" si="14"/>
        <v>28888</v>
      </c>
      <c r="P60" s="219">
        <f t="shared" si="14"/>
        <v>3549340</v>
      </c>
      <c r="Q60" s="219">
        <f t="shared" si="14"/>
        <v>9608380</v>
      </c>
      <c r="R60" s="264">
        <f t="shared" si="14"/>
        <v>13186608</v>
      </c>
      <c r="S60" s="264">
        <f t="shared" si="14"/>
        <v>1383559</v>
      </c>
      <c r="T60" s="219">
        <f t="shared" si="14"/>
        <v>5265143</v>
      </c>
      <c r="U60" s="219">
        <f t="shared" si="14"/>
        <v>2151678</v>
      </c>
      <c r="V60" s="264">
        <f t="shared" si="14"/>
        <v>8800380</v>
      </c>
      <c r="W60" s="264">
        <f t="shared" si="14"/>
        <v>35247393</v>
      </c>
      <c r="X60" s="219">
        <f t="shared" si="14"/>
        <v>25033711</v>
      </c>
      <c r="Y60" s="264">
        <f t="shared" si="14"/>
        <v>10213682</v>
      </c>
      <c r="Z60" s="337">
        <f>+IF(X60&lt;&gt;0,+(Y60/X60)*100,0)</f>
        <v>40.79971203630177</v>
      </c>
      <c r="AA60" s="232">
        <f>+AA57+AA54+AA51+AA40+AA37+AA34+AA22+AA5</f>
        <v>25033711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2014-08-06T07:53:24Z</dcterms:created>
  <dcterms:modified xsi:type="dcterms:W3CDTF">2014-08-06T07:53:27Z</dcterms:modified>
  <cp:category/>
  <cp:version/>
  <cp:contentType/>
  <cp:contentStatus/>
</cp:coreProperties>
</file>