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<sst xmlns="http://schemas.openxmlformats.org/spreadsheetml/2006/main" count="855" uniqueCount="302">
  <si>
    <t>North West: Moses Kotane(NW375) - Table C1 Schedule Quarterly Budget Statement Summary for 4th Quarter ended 30 June 2014 (Figures Finalised as at 2014/08/01)</t>
  </si>
  <si>
    <t>Description</t>
  </si>
  <si>
    <t>2012/13</t>
  </si>
  <si>
    <t>2013/14</t>
  </si>
  <si>
    <t>Budget year 2013/14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</si>
  <si>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</si>
  <si>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</si>
  <si>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</si>
  <si>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</si>
  <si>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</si>
  <si>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</si>
  <si>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</si>
  <si>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</si>
  <si>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</si>
  <si>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</si>
  <si>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</si>
  <si>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</si>
  <si>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</si>
  <si>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</si>
  <si>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</si>
  <si>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</si>
  <si>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</si>
  <si>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</si>
  <si>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</si>
  <si>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</si>
  <si>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</si>
  <si>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</si>
  <si>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</si>
  <si>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</si>
  <si>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</si>
  <si>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</si>
  <si>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</si>
  <si>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</si>
  <si>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</si>
  <si>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</si>
  <si>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</si>
  <si>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</si>
  <si>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</si>
  <si>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</si>
  <si>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</si>
  <si>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</si>
  <si>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</si>
  <si>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</si>
  <si>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</si>
  <si>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</si>
  <si>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</si>
  <si>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</si>
  <si>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</si>
  <si>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</si>
  <si>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</si>
  <si>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</si>
  <si>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</si>
  <si>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</si>
  <si>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</si>
  <si>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</si>
  <si>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</si>
  <si>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</si>
  <si>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</si>
  <si>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</si>
  <si>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</si>
  <si>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</si>
  <si>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</si>
  <si>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</si>
  <si>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</si>
  <si>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</si>
  <si>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</si>
  <si>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</si>
  <si>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</si>
  <si>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</si>
  <si>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</si>
  <si>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North West: Moses Kotane(NW375) - Table C2 Quarterly Budget Statement - Financial Performance (standard classification) for 4th Quarter ended 30 June 2014 (Figures Finalised as at 2014/08/01)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</si>
  <si>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</si>
  <si>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</si>
  <si>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</si>
  <si>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</si>
  <si>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</si>
  <si>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</si>
  <si>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</si>
  <si>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</si>
  <si>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</si>
  <si>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</si>
  <si>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</si>
  <si>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</si>
  <si>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</si>
  <si>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</si>
  <si>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</si>
  <si>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</si>
  <si>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</si>
  <si>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</si>
  <si>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</si>
  <si>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</si>
  <si>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</si>
  <si>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</si>
  <si>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</si>
  <si>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</si>
  <si>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</si>
  <si>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</si>
  <si>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</si>
  <si>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</si>
  <si>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</si>
  <si>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North West: Moses Kotane(NW375) - Table C4 Quarterly Budget Statement - Financial Performance (revenue and expenditure) for 4th Quarter ended 30 June 2014 (Figures Finalised as at 2014/08/01)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</si>
  <si>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</si>
  <si>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</si>
  <si>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</si>
  <si>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</si>
  <si>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</si>
  <si>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</si>
  <si>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</si>
  <si>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</si>
  <si>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</si>
  <si>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</si>
  <si>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</si>
  <si>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</si>
  <si>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</si>
  <si>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</si>
  <si>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</si>
  <si>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</si>
  <si>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</si>
  <si>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</si>
  <si>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</si>
  <si>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</si>
  <si>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</si>
  <si>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</si>
  <si>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</si>
  <si>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</si>
  <si>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</si>
  <si>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</si>
  <si>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</si>
  <si>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</si>
  <si>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North West: Moses Kotane(NW375) - Table C5 Quarterly Budget Statement - Capital Expenditure by Standard Classification and Funding for 4th Quarter ended 30 June 2014 (Figures Finalised as at 2014/08/01)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</si>
  <si>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</si>
  <si>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</si>
  <si>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</si>
  <si>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</si>
  <si>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</si>
  <si>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</si>
  <si>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</si>
  <si>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</si>
  <si>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</si>
  <si>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</si>
  <si>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North West: Moses Kotane(NW375) - Table C6 Quarterly Budget Statement - Financial Position for 4th Quarter ended 30 June 2014 (Figures Finalised as at 2014/08/01)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</si>
  <si>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</si>
  <si>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</si>
  <si>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</si>
  <si>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</si>
  <si>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</si>
  <si>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</si>
  <si>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</si>
  <si>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</si>
  <si>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</si>
  <si>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</si>
  <si>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</si>
  <si>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</si>
  <si>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</si>
  <si>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</si>
  <si>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</si>
  <si>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</si>
  <si>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</si>
  <si>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</si>
  <si>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</si>
  <si>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</si>
  <si>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</si>
  <si>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</si>
  <si>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</si>
  <si>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</si>
  <si>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</si>
  <si>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</si>
  <si>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</si>
  <si>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</si>
  <si>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</si>
  <si>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</si>
  <si>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</si>
  <si>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</si>
  <si>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</si>
  <si>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North West: Moses Kotane(NW375) - Table C7 Quarterly Budget Statement - Cash Flows for 4th Quarter ended 30 June 2014 (Figures Finalised as at 2014/08/01)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</si>
  <si>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</si>
  <si>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</si>
  <si>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</si>
  <si>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</si>
  <si>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</si>
  <si>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</si>
  <si>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</si>
  <si>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</si>
  <si>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</si>
  <si>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</si>
  <si>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</si>
  <si>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</si>
  <si>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</si>
  <si>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</si>
  <si>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</si>
  <si>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</si>
  <si>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</si>
  <si>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</si>
  <si>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</si>
  <si>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</si>
  <si>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</si>
  <si>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</si>
  <si>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</si>
  <si>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</si>
  <si>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</si>
  <si>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</si>
  <si>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North West: Moses Kotane(NW375) - Table C9 Quarterly Budget Statement - Capital Expenditure by Asset Clas for 4th Quarter ended 30 June 2014 (Figures Finalised as at 2014/08/01)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</si>
  <si>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</si>
  <si>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</si>
  <si>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</si>
  <si>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</si>
  <si>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</si>
  <si>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</si>
  <si>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</si>
  <si>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</si>
  <si>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</si>
  <si>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</si>
  <si>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</si>
  <si>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</si>
  <si>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</si>
  <si>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</si>
  <si>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</si>
  <si>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</si>
  <si>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</si>
  <si>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</si>
  <si>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</si>
  <si>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</si>
  <si>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</si>
  <si>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</si>
  <si>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</si>
  <si>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</si>
  <si>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North West: Moses Kotane(NW375) - Table SC13a Quarterly Budget Statement - Capital Expenditure on New Assets by Asset Class for 4th Quarter ended 30 June 2014 (Figures Finalised as at 2014/08/01)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</si>
  <si>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</si>
  <si>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</si>
  <si>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</si>
  <si>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</si>
  <si>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</si>
  <si>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</si>
  <si>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</si>
  <si>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</si>
  <si>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</si>
  <si>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</si>
  <si>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</si>
  <si>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</si>
  <si>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</si>
  <si>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</si>
  <si>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</si>
  <si>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</si>
  <si>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</si>
  <si>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</si>
  <si>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</si>
  <si>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</si>
  <si>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</si>
  <si>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</si>
  <si>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</si>
  <si>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</si>
  <si>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</si>
  <si>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</si>
  <si>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</si>
  <si>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</si>
  <si>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</si>
  <si>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</si>
  <si>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</si>
  <si>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</si>
  <si>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</si>
  <si>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</si>
  <si>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</si>
  <si>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North West: Moses Kotane(NW375) - Table SC13B Quarterly Budget Statement - Capital Expenditure on Renewal of existing assets by Asset Class for 4th Quarter ended 30 June 2014 (Figures Finalised as at 2014/08/01)</t>
  </si>
  <si>
    <t>Capital Expenditure on Renewal of Existing Assets by Asset Class/Sub-class</t>
  </si>
  <si>
    <t>Total Capital Expenditure on Renewal of Existing Assets</t>
  </si>
  <si>
    <t>North West: Moses Kotane(NW375) - Table SC13C Quarterly Budget Statement - Repairs and Maintenance Expenditure by Asset Class for 4th Quarter ended 30 June 2014 (Figures Finalised as at 2014/08/01)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</si>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</sst>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33594665</v>
      </c>
      <c r="C5" s="19">
        <v>0</v>
      </c>
      <c r="D5" s="59">
        <v>34146416</v>
      </c>
      <c r="E5" s="60">
        <v>34946416</v>
      </c>
      <c r="F5" s="60">
        <v>3017160</v>
      </c>
      <c r="G5" s="60">
        <v>2685570</v>
      </c>
      <c r="H5" s="60">
        <v>2991826</v>
      </c>
      <c r="I5" s="60">
        <v>8694556</v>
      </c>
      <c r="J5" s="60">
        <v>2778821</v>
      </c>
      <c r="K5" s="60">
        <v>2960462</v>
      </c>
      <c r="L5" s="60">
        <v>2960462</v>
      </c>
      <c r="M5" s="60">
        <v>8699745</v>
      </c>
      <c r="N5" s="60">
        <v>3164468</v>
      </c>
      <c r="O5" s="60">
        <v>2902585</v>
      </c>
      <c r="P5" s="60">
        <v>2989605</v>
      </c>
      <c r="Q5" s="60">
        <v>9056658</v>
      </c>
      <c r="R5" s="60">
        <v>3045457</v>
      </c>
      <c r="S5" s="60">
        <v>3087981</v>
      </c>
      <c r="T5" s="60">
        <v>3047225</v>
      </c>
      <c r="U5" s="60">
        <v>9180663</v>
      </c>
      <c r="V5" s="60">
        <v>35631622</v>
      </c>
      <c r="W5" s="60">
        <v>34946416</v>
      </c>
      <c r="X5" s="60">
        <v>685206</v>
      </c>
      <c r="Y5" s="61">
        <v>1.96</v>
      </c>
      <c r="Z5" s="62">
        <v>34946416</v>
      </c>
    </row>
    <row r="6" spans="1:26" ht="13.5">
      <c r="A6" s="58" t="s">
        <v>32</v>
      </c>
      <c r="B6" s="19">
        <v>76688921</v>
      </c>
      <c r="C6" s="19">
        <v>0</v>
      </c>
      <c r="D6" s="59">
        <v>78208020</v>
      </c>
      <c r="E6" s="60">
        <v>77908020</v>
      </c>
      <c r="F6" s="60">
        <v>3726004</v>
      </c>
      <c r="G6" s="60">
        <v>5792140</v>
      </c>
      <c r="H6" s="60">
        <v>7834629</v>
      </c>
      <c r="I6" s="60">
        <v>17352773</v>
      </c>
      <c r="J6" s="60">
        <v>7121748</v>
      </c>
      <c r="K6" s="60">
        <v>7753023</v>
      </c>
      <c r="L6" s="60">
        <v>6386599</v>
      </c>
      <c r="M6" s="60">
        <v>21261370</v>
      </c>
      <c r="N6" s="60">
        <v>5898121</v>
      </c>
      <c r="O6" s="60">
        <v>7717516</v>
      </c>
      <c r="P6" s="60">
        <v>7389421</v>
      </c>
      <c r="Q6" s="60">
        <v>21005058</v>
      </c>
      <c r="R6" s="60">
        <v>4918586</v>
      </c>
      <c r="S6" s="60">
        <v>2656267</v>
      </c>
      <c r="T6" s="60">
        <v>5578213</v>
      </c>
      <c r="U6" s="60">
        <v>13153066</v>
      </c>
      <c r="V6" s="60">
        <v>72772267</v>
      </c>
      <c r="W6" s="60">
        <v>77908020</v>
      </c>
      <c r="X6" s="60">
        <v>-5135753</v>
      </c>
      <c r="Y6" s="61">
        <v>-6.59</v>
      </c>
      <c r="Z6" s="62">
        <v>77908020</v>
      </c>
    </row>
    <row r="7" spans="1:26" ht="13.5">
      <c r="A7" s="58" t="s">
        <v>33</v>
      </c>
      <c r="B7" s="19">
        <v>11786982</v>
      </c>
      <c r="C7" s="19">
        <v>0</v>
      </c>
      <c r="D7" s="59">
        <v>8600000</v>
      </c>
      <c r="E7" s="60">
        <v>9800000</v>
      </c>
      <c r="F7" s="60">
        <v>0</v>
      </c>
      <c r="G7" s="60">
        <v>1781186</v>
      </c>
      <c r="H7" s="60">
        <v>882144</v>
      </c>
      <c r="I7" s="60">
        <v>2663330</v>
      </c>
      <c r="J7" s="60">
        <v>728671</v>
      </c>
      <c r="K7" s="60">
        <v>636671</v>
      </c>
      <c r="L7" s="60">
        <v>728107</v>
      </c>
      <c r="M7" s="60">
        <v>2093449</v>
      </c>
      <c r="N7" s="60">
        <v>827551</v>
      </c>
      <c r="O7" s="60">
        <v>814300</v>
      </c>
      <c r="P7" s="60">
        <v>732053</v>
      </c>
      <c r="Q7" s="60">
        <v>2373904</v>
      </c>
      <c r="R7" s="60">
        <v>754255</v>
      </c>
      <c r="S7" s="60">
        <v>997132</v>
      </c>
      <c r="T7" s="60">
        <v>876504</v>
      </c>
      <c r="U7" s="60">
        <v>2627891</v>
      </c>
      <c r="V7" s="60">
        <v>9758574</v>
      </c>
      <c r="W7" s="60">
        <v>9800000</v>
      </c>
      <c r="X7" s="60">
        <v>-41426</v>
      </c>
      <c r="Y7" s="61">
        <v>-0.42</v>
      </c>
      <c r="Z7" s="62">
        <v>9800000</v>
      </c>
    </row>
    <row r="8" spans="1:26" ht="13.5">
      <c r="A8" s="58" t="s">
        <v>34</v>
      </c>
      <c r="B8" s="19">
        <v>371529131</v>
      </c>
      <c r="C8" s="19">
        <v>0</v>
      </c>
      <c r="D8" s="59">
        <v>262903000</v>
      </c>
      <c r="E8" s="60">
        <v>262903000</v>
      </c>
      <c r="F8" s="60">
        <v>103449000</v>
      </c>
      <c r="G8" s="60">
        <v>0</v>
      </c>
      <c r="H8" s="60">
        <v>0</v>
      </c>
      <c r="I8" s="60">
        <v>103449000</v>
      </c>
      <c r="J8" s="60">
        <v>2161752</v>
      </c>
      <c r="K8" s="60">
        <v>81185884</v>
      </c>
      <c r="L8" s="60">
        <v>212645</v>
      </c>
      <c r="M8" s="60">
        <v>83560281</v>
      </c>
      <c r="N8" s="60">
        <v>0</v>
      </c>
      <c r="O8" s="60">
        <v>0</v>
      </c>
      <c r="P8" s="60">
        <v>62069000</v>
      </c>
      <c r="Q8" s="60">
        <v>62069000</v>
      </c>
      <c r="R8" s="60">
        <v>0</v>
      </c>
      <c r="S8" s="60">
        <v>40398</v>
      </c>
      <c r="T8" s="60">
        <v>400000</v>
      </c>
      <c r="U8" s="60">
        <v>440398</v>
      </c>
      <c r="V8" s="60">
        <v>249518679</v>
      </c>
      <c r="W8" s="60">
        <v>262903000</v>
      </c>
      <c r="X8" s="60">
        <v>-13384321</v>
      </c>
      <c r="Y8" s="61">
        <v>-5.09</v>
      </c>
      <c r="Z8" s="62">
        <v>262903000</v>
      </c>
    </row>
    <row r="9" spans="1:26" ht="13.5">
      <c r="A9" s="58" t="s">
        <v>35</v>
      </c>
      <c r="B9" s="19">
        <v>21486434</v>
      </c>
      <c r="C9" s="19">
        <v>0</v>
      </c>
      <c r="D9" s="59">
        <v>19498100</v>
      </c>
      <c r="E9" s="60">
        <v>20864100</v>
      </c>
      <c r="F9" s="60">
        <v>1239061</v>
      </c>
      <c r="G9" s="60">
        <v>1642064</v>
      </c>
      <c r="H9" s="60">
        <v>1579406</v>
      </c>
      <c r="I9" s="60">
        <v>4460531</v>
      </c>
      <c r="J9" s="60">
        <v>2421790</v>
      </c>
      <c r="K9" s="60">
        <v>2105501</v>
      </c>
      <c r="L9" s="60">
        <v>2064011</v>
      </c>
      <c r="M9" s="60">
        <v>6591302</v>
      </c>
      <c r="N9" s="60">
        <v>1400258</v>
      </c>
      <c r="O9" s="60">
        <v>1623727</v>
      </c>
      <c r="P9" s="60">
        <v>1774856</v>
      </c>
      <c r="Q9" s="60">
        <v>4798841</v>
      </c>
      <c r="R9" s="60">
        <v>1916323</v>
      </c>
      <c r="S9" s="60">
        <v>1749881</v>
      </c>
      <c r="T9" s="60">
        <v>1745286</v>
      </c>
      <c r="U9" s="60">
        <v>5411490</v>
      </c>
      <c r="V9" s="60">
        <v>21262164</v>
      </c>
      <c r="W9" s="60">
        <v>20864100</v>
      </c>
      <c r="X9" s="60">
        <v>398064</v>
      </c>
      <c r="Y9" s="61">
        <v>1.91</v>
      </c>
      <c r="Z9" s="62">
        <v>20864100</v>
      </c>
    </row>
    <row r="10" spans="1:26" ht="25.5">
      <c r="A10" s="63" t="s">
        <v>277</v>
      </c>
      <c r="B10" s="64">
        <f>SUM(B5:B9)</f>
        <v>515086133</v>
      </c>
      <c r="C10" s="64">
        <f>SUM(C5:C9)</f>
        <v>0</v>
      </c>
      <c r="D10" s="65">
        <f aca="true" t="shared" si="0" ref="D10:Z10">SUM(D5:D9)</f>
        <v>403355536</v>
      </c>
      <c r="E10" s="66">
        <f t="shared" si="0"/>
        <v>406421536</v>
      </c>
      <c r="F10" s="66">
        <f t="shared" si="0"/>
        <v>111431225</v>
      </c>
      <c r="G10" s="66">
        <f t="shared" si="0"/>
        <v>11900960</v>
      </c>
      <c r="H10" s="66">
        <f t="shared" si="0"/>
        <v>13288005</v>
      </c>
      <c r="I10" s="66">
        <f t="shared" si="0"/>
        <v>136620190</v>
      </c>
      <c r="J10" s="66">
        <f t="shared" si="0"/>
        <v>15212782</v>
      </c>
      <c r="K10" s="66">
        <f t="shared" si="0"/>
        <v>94641541</v>
      </c>
      <c r="L10" s="66">
        <f t="shared" si="0"/>
        <v>12351824</v>
      </c>
      <c r="M10" s="66">
        <f t="shared" si="0"/>
        <v>122206147</v>
      </c>
      <c r="N10" s="66">
        <f t="shared" si="0"/>
        <v>11290398</v>
      </c>
      <c r="O10" s="66">
        <f t="shared" si="0"/>
        <v>13058128</v>
      </c>
      <c r="P10" s="66">
        <f t="shared" si="0"/>
        <v>74954935</v>
      </c>
      <c r="Q10" s="66">
        <f t="shared" si="0"/>
        <v>99303461</v>
      </c>
      <c r="R10" s="66">
        <f t="shared" si="0"/>
        <v>10634621</v>
      </c>
      <c r="S10" s="66">
        <f t="shared" si="0"/>
        <v>8531659</v>
      </c>
      <c r="T10" s="66">
        <f t="shared" si="0"/>
        <v>11647228</v>
      </c>
      <c r="U10" s="66">
        <f t="shared" si="0"/>
        <v>30813508</v>
      </c>
      <c r="V10" s="66">
        <f t="shared" si="0"/>
        <v>388943306</v>
      </c>
      <c r="W10" s="66">
        <f t="shared" si="0"/>
        <v>406421536</v>
      </c>
      <c r="X10" s="66">
        <f t="shared" si="0"/>
        <v>-17478230</v>
      </c>
      <c r="Y10" s="67">
        <f>+IF(W10&lt;&gt;0,(X10/W10)*100,0)</f>
        <v>-4.300517677291589</v>
      </c>
      <c r="Z10" s="68">
        <f t="shared" si="0"/>
        <v>406421536</v>
      </c>
    </row>
    <row r="11" spans="1:26" ht="13.5">
      <c r="A11" s="58" t="s">
        <v>37</v>
      </c>
      <c r="B11" s="19">
        <v>102986248</v>
      </c>
      <c r="C11" s="19">
        <v>0</v>
      </c>
      <c r="D11" s="59">
        <v>129378750</v>
      </c>
      <c r="E11" s="60">
        <v>125364855</v>
      </c>
      <c r="F11" s="60">
        <v>9065432</v>
      </c>
      <c r="G11" s="60">
        <v>9366405</v>
      </c>
      <c r="H11" s="60">
        <v>8856048</v>
      </c>
      <c r="I11" s="60">
        <v>27287885</v>
      </c>
      <c r="J11" s="60">
        <v>9844379</v>
      </c>
      <c r="K11" s="60">
        <v>10229438</v>
      </c>
      <c r="L11" s="60">
        <v>11618610</v>
      </c>
      <c r="M11" s="60">
        <v>31692427</v>
      </c>
      <c r="N11" s="60">
        <v>9173556</v>
      </c>
      <c r="O11" s="60">
        <v>11198673</v>
      </c>
      <c r="P11" s="60">
        <v>8893552</v>
      </c>
      <c r="Q11" s="60">
        <v>29265781</v>
      </c>
      <c r="R11" s="60">
        <v>0</v>
      </c>
      <c r="S11" s="60">
        <v>18245888</v>
      </c>
      <c r="T11" s="60">
        <v>9883883</v>
      </c>
      <c r="U11" s="60">
        <v>28129771</v>
      </c>
      <c r="V11" s="60">
        <v>116375864</v>
      </c>
      <c r="W11" s="60">
        <v>125364855</v>
      </c>
      <c r="X11" s="60">
        <v>-8988991</v>
      </c>
      <c r="Y11" s="61">
        <v>-7.17</v>
      </c>
      <c r="Z11" s="62">
        <v>125364855</v>
      </c>
    </row>
    <row r="12" spans="1:26" ht="13.5">
      <c r="A12" s="58" t="s">
        <v>38</v>
      </c>
      <c r="B12" s="19">
        <v>16894858</v>
      </c>
      <c r="C12" s="19">
        <v>0</v>
      </c>
      <c r="D12" s="59">
        <v>18212665</v>
      </c>
      <c r="E12" s="60">
        <v>18143537</v>
      </c>
      <c r="F12" s="60">
        <v>1400960</v>
      </c>
      <c r="G12" s="60">
        <v>1400960</v>
      </c>
      <c r="H12" s="60">
        <v>1396068</v>
      </c>
      <c r="I12" s="60">
        <v>4197988</v>
      </c>
      <c r="J12" s="60">
        <v>1400960</v>
      </c>
      <c r="K12" s="60">
        <v>1400960</v>
      </c>
      <c r="L12" s="60">
        <v>1428212</v>
      </c>
      <c r="M12" s="60">
        <v>4230132</v>
      </c>
      <c r="N12" s="60">
        <v>1418432</v>
      </c>
      <c r="O12" s="60">
        <v>1519872</v>
      </c>
      <c r="P12" s="60">
        <v>1519872</v>
      </c>
      <c r="Q12" s="60">
        <v>4458176</v>
      </c>
      <c r="R12" s="60">
        <v>1519872</v>
      </c>
      <c r="S12" s="60">
        <v>1519872</v>
      </c>
      <c r="T12" s="60">
        <v>1519872</v>
      </c>
      <c r="U12" s="60">
        <v>4559616</v>
      </c>
      <c r="V12" s="60">
        <v>17445912</v>
      </c>
      <c r="W12" s="60">
        <v>18143537</v>
      </c>
      <c r="X12" s="60">
        <v>-697625</v>
      </c>
      <c r="Y12" s="61">
        <v>-3.85</v>
      </c>
      <c r="Z12" s="62">
        <v>18143537</v>
      </c>
    </row>
    <row r="13" spans="1:26" ht="13.5">
      <c r="A13" s="58" t="s">
        <v>278</v>
      </c>
      <c r="B13" s="19">
        <v>62000648</v>
      </c>
      <c r="C13" s="19">
        <v>0</v>
      </c>
      <c r="D13" s="59">
        <v>86690854</v>
      </c>
      <c r="E13" s="60">
        <v>86433877</v>
      </c>
      <c r="F13" s="60">
        <v>0</v>
      </c>
      <c r="G13" s="60">
        <v>14448473</v>
      </c>
      <c r="H13" s="60">
        <v>7224238</v>
      </c>
      <c r="I13" s="60">
        <v>21672711</v>
      </c>
      <c r="J13" s="60">
        <v>7224238</v>
      </c>
      <c r="K13" s="60">
        <v>7224238</v>
      </c>
      <c r="L13" s="60">
        <v>7224238</v>
      </c>
      <c r="M13" s="60">
        <v>21672714</v>
      </c>
      <c r="N13" s="60">
        <v>7224238</v>
      </c>
      <c r="O13" s="60">
        <v>7224238</v>
      </c>
      <c r="P13" s="60">
        <v>7224238</v>
      </c>
      <c r="Q13" s="60">
        <v>21672714</v>
      </c>
      <c r="R13" s="60">
        <v>7187167</v>
      </c>
      <c r="S13" s="60">
        <v>7224238</v>
      </c>
      <c r="T13" s="60">
        <v>7224238</v>
      </c>
      <c r="U13" s="60">
        <v>21635643</v>
      </c>
      <c r="V13" s="60">
        <v>86653782</v>
      </c>
      <c r="W13" s="60">
        <v>86433877</v>
      </c>
      <c r="X13" s="60">
        <v>219905</v>
      </c>
      <c r="Y13" s="61">
        <v>0.25</v>
      </c>
      <c r="Z13" s="62">
        <v>86433877</v>
      </c>
    </row>
    <row r="14" spans="1:26" ht="13.5">
      <c r="A14" s="58" t="s">
        <v>40</v>
      </c>
      <c r="B14" s="19">
        <v>8632561</v>
      </c>
      <c r="C14" s="19">
        <v>0</v>
      </c>
      <c r="D14" s="59">
        <v>9465484</v>
      </c>
      <c r="E14" s="60">
        <v>9465484</v>
      </c>
      <c r="F14" s="60">
        <v>0</v>
      </c>
      <c r="G14" s="60">
        <v>0</v>
      </c>
      <c r="H14" s="60">
        <v>188831</v>
      </c>
      <c r="I14" s="60">
        <v>188831</v>
      </c>
      <c r="J14" s="60">
        <v>0</v>
      </c>
      <c r="K14" s="60">
        <v>0</v>
      </c>
      <c r="L14" s="60">
        <v>4631471</v>
      </c>
      <c r="M14" s="60">
        <v>4631471</v>
      </c>
      <c r="N14" s="60">
        <v>0</v>
      </c>
      <c r="O14" s="60">
        <v>0</v>
      </c>
      <c r="P14" s="60">
        <v>0</v>
      </c>
      <c r="Q14" s="60">
        <v>0</v>
      </c>
      <c r="R14" s="60">
        <v>181188</v>
      </c>
      <c r="S14" s="60">
        <v>0</v>
      </c>
      <c r="T14" s="60">
        <v>2423575</v>
      </c>
      <c r="U14" s="60">
        <v>2604763</v>
      </c>
      <c r="V14" s="60">
        <v>7425065</v>
      </c>
      <c r="W14" s="60">
        <v>9465484</v>
      </c>
      <c r="X14" s="60">
        <v>-2040419</v>
      </c>
      <c r="Y14" s="61">
        <v>-21.56</v>
      </c>
      <c r="Z14" s="62">
        <v>9465484</v>
      </c>
    </row>
    <row r="15" spans="1:26" ht="13.5">
      <c r="A15" s="58" t="s">
        <v>41</v>
      </c>
      <c r="B15" s="19">
        <v>61540064</v>
      </c>
      <c r="C15" s="19">
        <v>0</v>
      </c>
      <c r="D15" s="59">
        <v>66627300</v>
      </c>
      <c r="E15" s="60">
        <v>72027000</v>
      </c>
      <c r="F15" s="60">
        <v>160228</v>
      </c>
      <c r="G15" s="60">
        <v>3856309</v>
      </c>
      <c r="H15" s="60">
        <v>4366314</v>
      </c>
      <c r="I15" s="60">
        <v>8382851</v>
      </c>
      <c r="J15" s="60">
        <v>1001362</v>
      </c>
      <c r="K15" s="60">
        <v>8139431</v>
      </c>
      <c r="L15" s="60">
        <v>8523376</v>
      </c>
      <c r="M15" s="60">
        <v>17664169</v>
      </c>
      <c r="N15" s="60">
        <v>2471087</v>
      </c>
      <c r="O15" s="60">
        <v>4818877</v>
      </c>
      <c r="P15" s="60">
        <v>6121715</v>
      </c>
      <c r="Q15" s="60">
        <v>13411679</v>
      </c>
      <c r="R15" s="60">
        <v>6229143</v>
      </c>
      <c r="S15" s="60">
        <v>5134143</v>
      </c>
      <c r="T15" s="60">
        <v>6392421</v>
      </c>
      <c r="U15" s="60">
        <v>17755707</v>
      </c>
      <c r="V15" s="60">
        <v>57214406</v>
      </c>
      <c r="W15" s="60">
        <v>72027000</v>
      </c>
      <c r="X15" s="60">
        <v>-14812594</v>
      </c>
      <c r="Y15" s="61">
        <v>-20.57</v>
      </c>
      <c r="Z15" s="62">
        <v>72027000</v>
      </c>
    </row>
    <row r="16" spans="1:26" ht="13.5">
      <c r="A16" s="69" t="s">
        <v>42</v>
      </c>
      <c r="B16" s="19">
        <v>0</v>
      </c>
      <c r="C16" s="19">
        <v>0</v>
      </c>
      <c r="D16" s="59">
        <v>0</v>
      </c>
      <c r="E16" s="60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0</v>
      </c>
      <c r="X16" s="60">
        <v>0</v>
      </c>
      <c r="Y16" s="61">
        <v>0</v>
      </c>
      <c r="Z16" s="62">
        <v>0</v>
      </c>
    </row>
    <row r="17" spans="1:26" ht="13.5">
      <c r="A17" s="58" t="s">
        <v>43</v>
      </c>
      <c r="B17" s="19">
        <v>141747554</v>
      </c>
      <c r="C17" s="19">
        <v>0</v>
      </c>
      <c r="D17" s="59">
        <v>160477806</v>
      </c>
      <c r="E17" s="60">
        <v>164797246</v>
      </c>
      <c r="F17" s="60">
        <v>3294116</v>
      </c>
      <c r="G17" s="60">
        <v>15077422</v>
      </c>
      <c r="H17" s="60">
        <v>9209198</v>
      </c>
      <c r="I17" s="60">
        <v>27580736</v>
      </c>
      <c r="J17" s="60">
        <v>12583049</v>
      </c>
      <c r="K17" s="60">
        <v>15315663</v>
      </c>
      <c r="L17" s="60">
        <v>12422790</v>
      </c>
      <c r="M17" s="60">
        <v>40321502</v>
      </c>
      <c r="N17" s="60">
        <v>10299700</v>
      </c>
      <c r="O17" s="60">
        <v>9787622</v>
      </c>
      <c r="P17" s="60">
        <v>10132382</v>
      </c>
      <c r="Q17" s="60">
        <v>30219704</v>
      </c>
      <c r="R17" s="60">
        <v>9950938</v>
      </c>
      <c r="S17" s="60">
        <v>12504848</v>
      </c>
      <c r="T17" s="60">
        <v>15632364</v>
      </c>
      <c r="U17" s="60">
        <v>38088150</v>
      </c>
      <c r="V17" s="60">
        <v>136210092</v>
      </c>
      <c r="W17" s="60">
        <v>164797246</v>
      </c>
      <c r="X17" s="60">
        <v>-28587154</v>
      </c>
      <c r="Y17" s="61">
        <v>-17.35</v>
      </c>
      <c r="Z17" s="62">
        <v>164797246</v>
      </c>
    </row>
    <row r="18" spans="1:26" ht="13.5">
      <c r="A18" s="70" t="s">
        <v>44</v>
      </c>
      <c r="B18" s="71">
        <f>SUM(B11:B17)</f>
        <v>393801933</v>
      </c>
      <c r="C18" s="71">
        <f>SUM(C11:C17)</f>
        <v>0</v>
      </c>
      <c r="D18" s="72">
        <f aca="true" t="shared" si="1" ref="D18:Z18">SUM(D11:D17)</f>
        <v>470852859</v>
      </c>
      <c r="E18" s="73">
        <f t="shared" si="1"/>
        <v>476231999</v>
      </c>
      <c r="F18" s="73">
        <f t="shared" si="1"/>
        <v>13920736</v>
      </c>
      <c r="G18" s="73">
        <f t="shared" si="1"/>
        <v>44149569</v>
      </c>
      <c r="H18" s="73">
        <f t="shared" si="1"/>
        <v>31240697</v>
      </c>
      <c r="I18" s="73">
        <f t="shared" si="1"/>
        <v>89311002</v>
      </c>
      <c r="J18" s="73">
        <f t="shared" si="1"/>
        <v>32053988</v>
      </c>
      <c r="K18" s="73">
        <f t="shared" si="1"/>
        <v>42309730</v>
      </c>
      <c r="L18" s="73">
        <f t="shared" si="1"/>
        <v>45848697</v>
      </c>
      <c r="M18" s="73">
        <f t="shared" si="1"/>
        <v>120212415</v>
      </c>
      <c r="N18" s="73">
        <f t="shared" si="1"/>
        <v>30587013</v>
      </c>
      <c r="O18" s="73">
        <f t="shared" si="1"/>
        <v>34549282</v>
      </c>
      <c r="P18" s="73">
        <f t="shared" si="1"/>
        <v>33891759</v>
      </c>
      <c r="Q18" s="73">
        <f t="shared" si="1"/>
        <v>99028054</v>
      </c>
      <c r="R18" s="73">
        <f t="shared" si="1"/>
        <v>25068308</v>
      </c>
      <c r="S18" s="73">
        <f t="shared" si="1"/>
        <v>44628989</v>
      </c>
      <c r="T18" s="73">
        <f t="shared" si="1"/>
        <v>43076353</v>
      </c>
      <c r="U18" s="73">
        <f t="shared" si="1"/>
        <v>112773650</v>
      </c>
      <c r="V18" s="73">
        <f t="shared" si="1"/>
        <v>421325121</v>
      </c>
      <c r="W18" s="73">
        <f t="shared" si="1"/>
        <v>476231999</v>
      </c>
      <c r="X18" s="73">
        <f t="shared" si="1"/>
        <v>-54906878</v>
      </c>
      <c r="Y18" s="67">
        <f>+IF(W18&lt;&gt;0,(X18/W18)*100,0)</f>
        <v>-11.529439037127784</v>
      </c>
      <c r="Z18" s="74">
        <f t="shared" si="1"/>
        <v>476231999</v>
      </c>
    </row>
    <row r="19" spans="1:26" ht="13.5">
      <c r="A19" s="70" t="s">
        <v>45</v>
      </c>
      <c r="B19" s="75">
        <f>+B10-B18</f>
        <v>121284200</v>
      </c>
      <c r="C19" s="75">
        <f>+C10-C18</f>
        <v>0</v>
      </c>
      <c r="D19" s="76">
        <f aca="true" t="shared" si="2" ref="D19:Z19">+D10-D18</f>
        <v>-67497323</v>
      </c>
      <c r="E19" s="77">
        <f t="shared" si="2"/>
        <v>-69810463</v>
      </c>
      <c r="F19" s="77">
        <f t="shared" si="2"/>
        <v>97510489</v>
      </c>
      <c r="G19" s="77">
        <f t="shared" si="2"/>
        <v>-32248609</v>
      </c>
      <c r="H19" s="77">
        <f t="shared" si="2"/>
        <v>-17952692</v>
      </c>
      <c r="I19" s="77">
        <f t="shared" si="2"/>
        <v>47309188</v>
      </c>
      <c r="J19" s="77">
        <f t="shared" si="2"/>
        <v>-16841206</v>
      </c>
      <c r="K19" s="77">
        <f t="shared" si="2"/>
        <v>52331811</v>
      </c>
      <c r="L19" s="77">
        <f t="shared" si="2"/>
        <v>-33496873</v>
      </c>
      <c r="M19" s="77">
        <f t="shared" si="2"/>
        <v>1993732</v>
      </c>
      <c r="N19" s="77">
        <f t="shared" si="2"/>
        <v>-19296615</v>
      </c>
      <c r="O19" s="77">
        <f t="shared" si="2"/>
        <v>-21491154</v>
      </c>
      <c r="P19" s="77">
        <f t="shared" si="2"/>
        <v>41063176</v>
      </c>
      <c r="Q19" s="77">
        <f t="shared" si="2"/>
        <v>275407</v>
      </c>
      <c r="R19" s="77">
        <f t="shared" si="2"/>
        <v>-14433687</v>
      </c>
      <c r="S19" s="77">
        <f t="shared" si="2"/>
        <v>-36097330</v>
      </c>
      <c r="T19" s="77">
        <f t="shared" si="2"/>
        <v>-31429125</v>
      </c>
      <c r="U19" s="77">
        <f t="shared" si="2"/>
        <v>-81960142</v>
      </c>
      <c r="V19" s="77">
        <f t="shared" si="2"/>
        <v>-32381815</v>
      </c>
      <c r="W19" s="77">
        <f>IF(E10=E18,0,W10-W18)</f>
        <v>-69810463</v>
      </c>
      <c r="X19" s="77">
        <f t="shared" si="2"/>
        <v>37428648</v>
      </c>
      <c r="Y19" s="78">
        <f>+IF(W19&lt;&gt;0,(X19/W19)*100,0)</f>
        <v>-53.61466804768219</v>
      </c>
      <c r="Z19" s="79">
        <f t="shared" si="2"/>
        <v>-69810463</v>
      </c>
    </row>
    <row r="20" spans="1:26" ht="13.5">
      <c r="A20" s="58" t="s">
        <v>46</v>
      </c>
      <c r="B20" s="19">
        <v>0</v>
      </c>
      <c r="C20" s="19">
        <v>0</v>
      </c>
      <c r="D20" s="59">
        <v>120041000</v>
      </c>
      <c r="E20" s="60">
        <v>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0</v>
      </c>
      <c r="W20" s="60">
        <v>0</v>
      </c>
      <c r="X20" s="60">
        <v>0</v>
      </c>
      <c r="Y20" s="61">
        <v>0</v>
      </c>
      <c r="Z20" s="62">
        <v>0</v>
      </c>
    </row>
    <row r="21" spans="1:26" ht="13.5">
      <c r="A21" s="58" t="s">
        <v>279</v>
      </c>
      <c r="B21" s="80">
        <v>0</v>
      </c>
      <c r="C21" s="80">
        <v>0</v>
      </c>
      <c r="D21" s="81">
        <v>146441000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>
        <v>0</v>
      </c>
      <c r="X21" s="82">
        <v>0</v>
      </c>
      <c r="Y21" s="83">
        <v>0</v>
      </c>
      <c r="Z21" s="84">
        <v>0</v>
      </c>
    </row>
    <row r="22" spans="1:26" ht="25.5">
      <c r="A22" s="85" t="s">
        <v>280</v>
      </c>
      <c r="B22" s="86">
        <f>SUM(B19:B21)</f>
        <v>121284200</v>
      </c>
      <c r="C22" s="86">
        <f>SUM(C19:C21)</f>
        <v>0</v>
      </c>
      <c r="D22" s="87">
        <f aca="true" t="shared" si="3" ref="D22:Z22">SUM(D19:D21)</f>
        <v>198984677</v>
      </c>
      <c r="E22" s="88">
        <f t="shared" si="3"/>
        <v>-69810463</v>
      </c>
      <c r="F22" s="88">
        <f t="shared" si="3"/>
        <v>97510489</v>
      </c>
      <c r="G22" s="88">
        <f t="shared" si="3"/>
        <v>-32248609</v>
      </c>
      <c r="H22" s="88">
        <f t="shared" si="3"/>
        <v>-17952692</v>
      </c>
      <c r="I22" s="88">
        <f t="shared" si="3"/>
        <v>47309188</v>
      </c>
      <c r="J22" s="88">
        <f t="shared" si="3"/>
        <v>-16841206</v>
      </c>
      <c r="K22" s="88">
        <f t="shared" si="3"/>
        <v>52331811</v>
      </c>
      <c r="L22" s="88">
        <f t="shared" si="3"/>
        <v>-33496873</v>
      </c>
      <c r="M22" s="88">
        <f t="shared" si="3"/>
        <v>1993732</v>
      </c>
      <c r="N22" s="88">
        <f t="shared" si="3"/>
        <v>-19296615</v>
      </c>
      <c r="O22" s="88">
        <f t="shared" si="3"/>
        <v>-21491154</v>
      </c>
      <c r="P22" s="88">
        <f t="shared" si="3"/>
        <v>41063176</v>
      </c>
      <c r="Q22" s="88">
        <f t="shared" si="3"/>
        <v>275407</v>
      </c>
      <c r="R22" s="88">
        <f t="shared" si="3"/>
        <v>-14433687</v>
      </c>
      <c r="S22" s="88">
        <f t="shared" si="3"/>
        <v>-36097330</v>
      </c>
      <c r="T22" s="88">
        <f t="shared" si="3"/>
        <v>-31429125</v>
      </c>
      <c r="U22" s="88">
        <f t="shared" si="3"/>
        <v>-81960142</v>
      </c>
      <c r="V22" s="88">
        <f t="shared" si="3"/>
        <v>-32381815</v>
      </c>
      <c r="W22" s="88">
        <f t="shared" si="3"/>
        <v>-69810463</v>
      </c>
      <c r="X22" s="88">
        <f t="shared" si="3"/>
        <v>37428648</v>
      </c>
      <c r="Y22" s="89">
        <f>+IF(W22&lt;&gt;0,(X22/W22)*100,0)</f>
        <v>-53.61466804768219</v>
      </c>
      <c r="Z22" s="90">
        <f t="shared" si="3"/>
        <v>-69810463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>
        <v>0</v>
      </c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121284200</v>
      </c>
      <c r="C24" s="75">
        <f>SUM(C22:C23)</f>
        <v>0</v>
      </c>
      <c r="D24" s="76">
        <f aca="true" t="shared" si="4" ref="D24:Z24">SUM(D22:D23)</f>
        <v>198984677</v>
      </c>
      <c r="E24" s="77">
        <f t="shared" si="4"/>
        <v>-69810463</v>
      </c>
      <c r="F24" s="77">
        <f t="shared" si="4"/>
        <v>97510489</v>
      </c>
      <c r="G24" s="77">
        <f t="shared" si="4"/>
        <v>-32248609</v>
      </c>
      <c r="H24" s="77">
        <f t="shared" si="4"/>
        <v>-17952692</v>
      </c>
      <c r="I24" s="77">
        <f t="shared" si="4"/>
        <v>47309188</v>
      </c>
      <c r="J24" s="77">
        <f t="shared" si="4"/>
        <v>-16841206</v>
      </c>
      <c r="K24" s="77">
        <f t="shared" si="4"/>
        <v>52331811</v>
      </c>
      <c r="L24" s="77">
        <f t="shared" si="4"/>
        <v>-33496873</v>
      </c>
      <c r="M24" s="77">
        <f t="shared" si="4"/>
        <v>1993732</v>
      </c>
      <c r="N24" s="77">
        <f t="shared" si="4"/>
        <v>-19296615</v>
      </c>
      <c r="O24" s="77">
        <f t="shared" si="4"/>
        <v>-21491154</v>
      </c>
      <c r="P24" s="77">
        <f t="shared" si="4"/>
        <v>41063176</v>
      </c>
      <c r="Q24" s="77">
        <f t="shared" si="4"/>
        <v>275407</v>
      </c>
      <c r="R24" s="77">
        <f t="shared" si="4"/>
        <v>-14433687</v>
      </c>
      <c r="S24" s="77">
        <f t="shared" si="4"/>
        <v>-36097330</v>
      </c>
      <c r="T24" s="77">
        <f t="shared" si="4"/>
        <v>-31429125</v>
      </c>
      <c r="U24" s="77">
        <f t="shared" si="4"/>
        <v>-81960142</v>
      </c>
      <c r="V24" s="77">
        <f t="shared" si="4"/>
        <v>-32381815</v>
      </c>
      <c r="W24" s="77">
        <f t="shared" si="4"/>
        <v>-69810463</v>
      </c>
      <c r="X24" s="77">
        <f t="shared" si="4"/>
        <v>37428648</v>
      </c>
      <c r="Y24" s="78">
        <f>+IF(W24&lt;&gt;0,(X24/W24)*100,0)</f>
        <v>-53.61466804768219</v>
      </c>
      <c r="Z24" s="79">
        <f t="shared" si="4"/>
        <v>-69810463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281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125648800</v>
      </c>
      <c r="C27" s="22">
        <v>0</v>
      </c>
      <c r="D27" s="99">
        <v>146441000</v>
      </c>
      <c r="E27" s="100">
        <v>146441000</v>
      </c>
      <c r="F27" s="100">
        <v>19628997</v>
      </c>
      <c r="G27" s="100">
        <v>15316349</v>
      </c>
      <c r="H27" s="100">
        <v>16925692</v>
      </c>
      <c r="I27" s="100">
        <v>51871038</v>
      </c>
      <c r="J27" s="100">
        <v>7978791</v>
      </c>
      <c r="K27" s="100">
        <v>15003645</v>
      </c>
      <c r="L27" s="100">
        <v>6753148</v>
      </c>
      <c r="M27" s="100">
        <v>29735584</v>
      </c>
      <c r="N27" s="100">
        <v>720626</v>
      </c>
      <c r="O27" s="100">
        <v>4428666</v>
      </c>
      <c r="P27" s="100">
        <v>1334229</v>
      </c>
      <c r="Q27" s="100">
        <v>6483521</v>
      </c>
      <c r="R27" s="100">
        <v>11134453</v>
      </c>
      <c r="S27" s="100">
        <v>0</v>
      </c>
      <c r="T27" s="100">
        <v>32009599</v>
      </c>
      <c r="U27" s="100">
        <v>43144052</v>
      </c>
      <c r="V27" s="100">
        <v>131234195</v>
      </c>
      <c r="W27" s="100">
        <v>146441000</v>
      </c>
      <c r="X27" s="100">
        <v>-15206805</v>
      </c>
      <c r="Y27" s="101">
        <v>-10.38</v>
      </c>
      <c r="Z27" s="102">
        <v>146441000</v>
      </c>
    </row>
    <row r="28" spans="1:26" ht="13.5">
      <c r="A28" s="103" t="s">
        <v>46</v>
      </c>
      <c r="B28" s="19">
        <v>114247142</v>
      </c>
      <c r="C28" s="19">
        <v>0</v>
      </c>
      <c r="D28" s="59">
        <v>120041000</v>
      </c>
      <c r="E28" s="60">
        <v>120041000</v>
      </c>
      <c r="F28" s="60">
        <v>17516384</v>
      </c>
      <c r="G28" s="60">
        <v>13864464</v>
      </c>
      <c r="H28" s="60">
        <v>15032436</v>
      </c>
      <c r="I28" s="60">
        <v>46413284</v>
      </c>
      <c r="J28" s="60">
        <v>7945703</v>
      </c>
      <c r="K28" s="60">
        <v>11885803</v>
      </c>
      <c r="L28" s="60">
        <v>5375374</v>
      </c>
      <c r="M28" s="60">
        <v>25206880</v>
      </c>
      <c r="N28" s="60">
        <v>554466</v>
      </c>
      <c r="O28" s="60">
        <v>3744800</v>
      </c>
      <c r="P28" s="60">
        <v>249148</v>
      </c>
      <c r="Q28" s="60">
        <v>4548414</v>
      </c>
      <c r="R28" s="60">
        <v>9290253</v>
      </c>
      <c r="S28" s="60">
        <v>0</v>
      </c>
      <c r="T28" s="60">
        <v>31337519</v>
      </c>
      <c r="U28" s="60">
        <v>40627772</v>
      </c>
      <c r="V28" s="60">
        <v>116796350</v>
      </c>
      <c r="W28" s="60">
        <v>120041000</v>
      </c>
      <c r="X28" s="60">
        <v>-3244650</v>
      </c>
      <c r="Y28" s="61">
        <v>-2.7</v>
      </c>
      <c r="Z28" s="62">
        <v>120041000</v>
      </c>
    </row>
    <row r="29" spans="1:26" ht="13.5">
      <c r="A29" s="58" t="s">
        <v>282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0</v>
      </c>
      <c r="Y29" s="61">
        <v>0</v>
      </c>
      <c r="Z29" s="62">
        <v>0</v>
      </c>
    </row>
    <row r="30" spans="1:26" ht="13.5">
      <c r="A30" s="58" t="s">
        <v>52</v>
      </c>
      <c r="B30" s="19">
        <v>5113419</v>
      </c>
      <c r="C30" s="19">
        <v>0</v>
      </c>
      <c r="D30" s="59">
        <v>19900000</v>
      </c>
      <c r="E30" s="60">
        <v>19900000</v>
      </c>
      <c r="F30" s="60">
        <v>1936072</v>
      </c>
      <c r="G30" s="60">
        <v>0</v>
      </c>
      <c r="H30" s="60">
        <v>1121737</v>
      </c>
      <c r="I30" s="60">
        <v>3057809</v>
      </c>
      <c r="J30" s="60">
        <v>0</v>
      </c>
      <c r="K30" s="60">
        <v>2979124</v>
      </c>
      <c r="L30" s="60">
        <v>1333177</v>
      </c>
      <c r="M30" s="60">
        <v>4312301</v>
      </c>
      <c r="N30" s="60">
        <v>171958</v>
      </c>
      <c r="O30" s="60">
        <v>683866</v>
      </c>
      <c r="P30" s="60">
        <v>1064138</v>
      </c>
      <c r="Q30" s="60">
        <v>1919962</v>
      </c>
      <c r="R30" s="60">
        <v>1774391</v>
      </c>
      <c r="S30" s="60">
        <v>0</v>
      </c>
      <c r="T30" s="60">
        <v>612971</v>
      </c>
      <c r="U30" s="60">
        <v>2387362</v>
      </c>
      <c r="V30" s="60">
        <v>11677434</v>
      </c>
      <c r="W30" s="60">
        <v>19900000</v>
      </c>
      <c r="X30" s="60">
        <v>-8222566</v>
      </c>
      <c r="Y30" s="61">
        <v>-41.32</v>
      </c>
      <c r="Z30" s="62">
        <v>19900000</v>
      </c>
    </row>
    <row r="31" spans="1:26" ht="13.5">
      <c r="A31" s="58" t="s">
        <v>53</v>
      </c>
      <c r="B31" s="19">
        <v>6288239</v>
      </c>
      <c r="C31" s="19">
        <v>0</v>
      </c>
      <c r="D31" s="59">
        <v>6500000</v>
      </c>
      <c r="E31" s="60">
        <v>6500000</v>
      </c>
      <c r="F31" s="60">
        <v>176541</v>
      </c>
      <c r="G31" s="60">
        <v>1451885</v>
      </c>
      <c r="H31" s="60">
        <v>771519</v>
      </c>
      <c r="I31" s="60">
        <v>2399945</v>
      </c>
      <c r="J31" s="60">
        <v>33088</v>
      </c>
      <c r="K31" s="60">
        <v>138718</v>
      </c>
      <c r="L31" s="60">
        <v>44597</v>
      </c>
      <c r="M31" s="60">
        <v>216403</v>
      </c>
      <c r="N31" s="60">
        <v>-5798</v>
      </c>
      <c r="O31" s="60">
        <v>0</v>
      </c>
      <c r="P31" s="60">
        <v>20943</v>
      </c>
      <c r="Q31" s="60">
        <v>15145</v>
      </c>
      <c r="R31" s="60">
        <v>69809</v>
      </c>
      <c r="S31" s="60">
        <v>0</v>
      </c>
      <c r="T31" s="60">
        <v>59109</v>
      </c>
      <c r="U31" s="60">
        <v>128918</v>
      </c>
      <c r="V31" s="60">
        <v>2760411</v>
      </c>
      <c r="W31" s="60">
        <v>6500000</v>
      </c>
      <c r="X31" s="60">
        <v>-3739589</v>
      </c>
      <c r="Y31" s="61">
        <v>-57.53</v>
      </c>
      <c r="Z31" s="62">
        <v>6500000</v>
      </c>
    </row>
    <row r="32" spans="1:26" ht="13.5">
      <c r="A32" s="70" t="s">
        <v>54</v>
      </c>
      <c r="B32" s="22">
        <f>SUM(B28:B31)</f>
        <v>125648800</v>
      </c>
      <c r="C32" s="22">
        <f>SUM(C28:C31)</f>
        <v>0</v>
      </c>
      <c r="D32" s="99">
        <f aca="true" t="shared" si="5" ref="D32:Z32">SUM(D28:D31)</f>
        <v>146441000</v>
      </c>
      <c r="E32" s="100">
        <f t="shared" si="5"/>
        <v>146441000</v>
      </c>
      <c r="F32" s="100">
        <f t="shared" si="5"/>
        <v>19628997</v>
      </c>
      <c r="G32" s="100">
        <f t="shared" si="5"/>
        <v>15316349</v>
      </c>
      <c r="H32" s="100">
        <f t="shared" si="5"/>
        <v>16925692</v>
      </c>
      <c r="I32" s="100">
        <f t="shared" si="5"/>
        <v>51871038</v>
      </c>
      <c r="J32" s="100">
        <f t="shared" si="5"/>
        <v>7978791</v>
      </c>
      <c r="K32" s="100">
        <f t="shared" si="5"/>
        <v>15003645</v>
      </c>
      <c r="L32" s="100">
        <f t="shared" si="5"/>
        <v>6753148</v>
      </c>
      <c r="M32" s="100">
        <f t="shared" si="5"/>
        <v>29735584</v>
      </c>
      <c r="N32" s="100">
        <f t="shared" si="5"/>
        <v>720626</v>
      </c>
      <c r="O32" s="100">
        <f t="shared" si="5"/>
        <v>4428666</v>
      </c>
      <c r="P32" s="100">
        <f t="shared" si="5"/>
        <v>1334229</v>
      </c>
      <c r="Q32" s="100">
        <f t="shared" si="5"/>
        <v>6483521</v>
      </c>
      <c r="R32" s="100">
        <f t="shared" si="5"/>
        <v>11134453</v>
      </c>
      <c r="S32" s="100">
        <f t="shared" si="5"/>
        <v>0</v>
      </c>
      <c r="T32" s="100">
        <f t="shared" si="5"/>
        <v>32009599</v>
      </c>
      <c r="U32" s="100">
        <f t="shared" si="5"/>
        <v>43144052</v>
      </c>
      <c r="V32" s="100">
        <f t="shared" si="5"/>
        <v>131234195</v>
      </c>
      <c r="W32" s="100">
        <f t="shared" si="5"/>
        <v>146441000</v>
      </c>
      <c r="X32" s="100">
        <f t="shared" si="5"/>
        <v>-15206805</v>
      </c>
      <c r="Y32" s="101">
        <f>+IF(W32&lt;&gt;0,(X32/W32)*100,0)</f>
        <v>-10.384253726756851</v>
      </c>
      <c r="Z32" s="102">
        <f t="shared" si="5"/>
        <v>146441000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292083757</v>
      </c>
      <c r="C35" s="19">
        <v>0</v>
      </c>
      <c r="D35" s="59">
        <v>0</v>
      </c>
      <c r="E35" s="60">
        <v>0</v>
      </c>
      <c r="F35" s="60">
        <v>339063317</v>
      </c>
      <c r="G35" s="60">
        <v>354672349</v>
      </c>
      <c r="H35" s="60">
        <v>304094590</v>
      </c>
      <c r="I35" s="60">
        <v>304094590</v>
      </c>
      <c r="J35" s="60">
        <v>327405634</v>
      </c>
      <c r="K35" s="60">
        <v>363320957</v>
      </c>
      <c r="L35" s="60">
        <v>327905802</v>
      </c>
      <c r="M35" s="60">
        <v>327905802</v>
      </c>
      <c r="N35" s="60">
        <v>326556875</v>
      </c>
      <c r="O35" s="60">
        <v>312776889</v>
      </c>
      <c r="P35" s="60">
        <v>406787666</v>
      </c>
      <c r="Q35" s="60">
        <v>406787666</v>
      </c>
      <c r="R35" s="60">
        <v>375578989</v>
      </c>
      <c r="S35" s="60">
        <v>328602192</v>
      </c>
      <c r="T35" s="60">
        <v>286491156</v>
      </c>
      <c r="U35" s="60">
        <v>286491156</v>
      </c>
      <c r="V35" s="60">
        <v>286491156</v>
      </c>
      <c r="W35" s="60">
        <v>0</v>
      </c>
      <c r="X35" s="60">
        <v>286491156</v>
      </c>
      <c r="Y35" s="61">
        <v>0</v>
      </c>
      <c r="Z35" s="62">
        <v>0</v>
      </c>
    </row>
    <row r="36" spans="1:26" ht="13.5">
      <c r="A36" s="58" t="s">
        <v>57</v>
      </c>
      <c r="B36" s="19">
        <v>824164327</v>
      </c>
      <c r="C36" s="19">
        <v>0</v>
      </c>
      <c r="D36" s="59">
        <v>0</v>
      </c>
      <c r="E36" s="60">
        <v>0</v>
      </c>
      <c r="F36" s="60">
        <v>796888074</v>
      </c>
      <c r="G36" s="60">
        <v>849937237</v>
      </c>
      <c r="H36" s="60">
        <v>859611314</v>
      </c>
      <c r="I36" s="60">
        <v>859611314</v>
      </c>
      <c r="J36" s="60">
        <v>858614883</v>
      </c>
      <c r="K36" s="60">
        <v>865592129</v>
      </c>
      <c r="L36" s="60">
        <v>864418848</v>
      </c>
      <c r="M36" s="60">
        <v>864418848</v>
      </c>
      <c r="N36" s="60">
        <v>856812466</v>
      </c>
      <c r="O36" s="60">
        <v>854287668</v>
      </c>
      <c r="P36" s="60">
        <v>846972708</v>
      </c>
      <c r="Q36" s="60">
        <v>846972708</v>
      </c>
      <c r="R36" s="60">
        <v>846588161</v>
      </c>
      <c r="S36" s="60">
        <v>858312136</v>
      </c>
      <c r="T36" s="60">
        <v>884416950</v>
      </c>
      <c r="U36" s="60">
        <v>884416950</v>
      </c>
      <c r="V36" s="60">
        <v>884416950</v>
      </c>
      <c r="W36" s="60">
        <v>0</v>
      </c>
      <c r="X36" s="60">
        <v>884416950</v>
      </c>
      <c r="Y36" s="61">
        <v>0</v>
      </c>
      <c r="Z36" s="62">
        <v>0</v>
      </c>
    </row>
    <row r="37" spans="1:26" ht="13.5">
      <c r="A37" s="58" t="s">
        <v>58</v>
      </c>
      <c r="B37" s="19">
        <v>166094147</v>
      </c>
      <c r="C37" s="19">
        <v>0</v>
      </c>
      <c r="D37" s="59">
        <v>0</v>
      </c>
      <c r="E37" s="60">
        <v>0</v>
      </c>
      <c r="F37" s="60">
        <v>215560875</v>
      </c>
      <c r="G37" s="60">
        <v>165980451</v>
      </c>
      <c r="H37" s="60">
        <v>158327712</v>
      </c>
      <c r="I37" s="60">
        <v>158327712</v>
      </c>
      <c r="J37" s="60">
        <v>207917571</v>
      </c>
      <c r="K37" s="60">
        <v>199631602</v>
      </c>
      <c r="L37" s="60">
        <v>193597258</v>
      </c>
      <c r="M37" s="60">
        <v>193597258</v>
      </c>
      <c r="N37" s="60">
        <v>203985998</v>
      </c>
      <c r="O37" s="60">
        <v>220860896</v>
      </c>
      <c r="P37" s="60">
        <v>266254882</v>
      </c>
      <c r="Q37" s="60">
        <v>266254882</v>
      </c>
      <c r="R37" s="60">
        <v>256093786</v>
      </c>
      <c r="S37" s="60">
        <v>257837053</v>
      </c>
      <c r="T37" s="60">
        <v>245585572</v>
      </c>
      <c r="U37" s="60">
        <v>245585572</v>
      </c>
      <c r="V37" s="60">
        <v>245585572</v>
      </c>
      <c r="W37" s="60">
        <v>0</v>
      </c>
      <c r="X37" s="60">
        <v>245585572</v>
      </c>
      <c r="Y37" s="61">
        <v>0</v>
      </c>
      <c r="Z37" s="62">
        <v>0</v>
      </c>
    </row>
    <row r="38" spans="1:26" ht="13.5">
      <c r="A38" s="58" t="s">
        <v>59</v>
      </c>
      <c r="B38" s="19">
        <v>89750489</v>
      </c>
      <c r="C38" s="19">
        <v>0</v>
      </c>
      <c r="D38" s="59">
        <v>0</v>
      </c>
      <c r="E38" s="60">
        <v>0</v>
      </c>
      <c r="F38" s="60">
        <v>78887507</v>
      </c>
      <c r="G38" s="60">
        <v>94239285</v>
      </c>
      <c r="H38" s="60">
        <v>89166936</v>
      </c>
      <c r="I38" s="60">
        <v>89166936</v>
      </c>
      <c r="J38" s="60">
        <v>88878162</v>
      </c>
      <c r="K38" s="60">
        <v>87615256</v>
      </c>
      <c r="L38" s="60">
        <v>86187200</v>
      </c>
      <c r="M38" s="60">
        <v>86187200</v>
      </c>
      <c r="N38" s="60">
        <v>86197869</v>
      </c>
      <c r="O38" s="60">
        <v>85666304</v>
      </c>
      <c r="P38" s="60">
        <v>85404997</v>
      </c>
      <c r="Q38" s="60">
        <v>85404997</v>
      </c>
      <c r="R38" s="60">
        <v>84080861</v>
      </c>
      <c r="S38" s="60">
        <v>83819548</v>
      </c>
      <c r="T38" s="60">
        <v>80139851</v>
      </c>
      <c r="U38" s="60">
        <v>80139851</v>
      </c>
      <c r="V38" s="60">
        <v>80139851</v>
      </c>
      <c r="W38" s="60">
        <v>0</v>
      </c>
      <c r="X38" s="60">
        <v>80139851</v>
      </c>
      <c r="Y38" s="61">
        <v>0</v>
      </c>
      <c r="Z38" s="62">
        <v>0</v>
      </c>
    </row>
    <row r="39" spans="1:26" ht="13.5">
      <c r="A39" s="58" t="s">
        <v>60</v>
      </c>
      <c r="B39" s="19">
        <v>860403448</v>
      </c>
      <c r="C39" s="19">
        <v>0</v>
      </c>
      <c r="D39" s="59">
        <v>0</v>
      </c>
      <c r="E39" s="60">
        <v>0</v>
      </c>
      <c r="F39" s="60">
        <v>841503009</v>
      </c>
      <c r="G39" s="60">
        <v>944389850</v>
      </c>
      <c r="H39" s="60">
        <v>916211256</v>
      </c>
      <c r="I39" s="60">
        <v>916211256</v>
      </c>
      <c r="J39" s="60">
        <v>889224784</v>
      </c>
      <c r="K39" s="60">
        <v>941666228</v>
      </c>
      <c r="L39" s="60">
        <v>912540192</v>
      </c>
      <c r="M39" s="60">
        <v>912540192</v>
      </c>
      <c r="N39" s="60">
        <v>893185474</v>
      </c>
      <c r="O39" s="60">
        <v>860537357</v>
      </c>
      <c r="P39" s="60">
        <v>902100495</v>
      </c>
      <c r="Q39" s="60">
        <v>902100495</v>
      </c>
      <c r="R39" s="60">
        <v>881992503</v>
      </c>
      <c r="S39" s="60">
        <v>845257727</v>
      </c>
      <c r="T39" s="60">
        <v>845182683</v>
      </c>
      <c r="U39" s="60">
        <v>845182683</v>
      </c>
      <c r="V39" s="60">
        <v>845182683</v>
      </c>
      <c r="W39" s="60">
        <v>0</v>
      </c>
      <c r="X39" s="60">
        <v>845182683</v>
      </c>
      <c r="Y39" s="61">
        <v>0</v>
      </c>
      <c r="Z39" s="62">
        <v>0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170312109</v>
      </c>
      <c r="C42" s="19">
        <v>0</v>
      </c>
      <c r="D42" s="59">
        <v>139411335</v>
      </c>
      <c r="E42" s="60">
        <v>124635999</v>
      </c>
      <c r="F42" s="60">
        <v>101869960</v>
      </c>
      <c r="G42" s="60">
        <v>-13780348</v>
      </c>
      <c r="H42" s="60">
        <v>-16190873</v>
      </c>
      <c r="I42" s="60">
        <v>71898739</v>
      </c>
      <c r="J42" s="60">
        <v>16837881</v>
      </c>
      <c r="K42" s="60">
        <v>69047323</v>
      </c>
      <c r="L42" s="60">
        <v>-29790271</v>
      </c>
      <c r="M42" s="60">
        <v>56094933</v>
      </c>
      <c r="N42" s="60">
        <v>-13208803</v>
      </c>
      <c r="O42" s="60">
        <v>-12838866</v>
      </c>
      <c r="P42" s="60">
        <v>93645788</v>
      </c>
      <c r="Q42" s="60">
        <v>67598119</v>
      </c>
      <c r="R42" s="60">
        <v>-20410721</v>
      </c>
      <c r="S42" s="60">
        <v>-3593080</v>
      </c>
      <c r="T42" s="60">
        <v>-45773080</v>
      </c>
      <c r="U42" s="60">
        <v>-69776881</v>
      </c>
      <c r="V42" s="60">
        <v>125814910</v>
      </c>
      <c r="W42" s="60">
        <v>124635999</v>
      </c>
      <c r="X42" s="60">
        <v>1178911</v>
      </c>
      <c r="Y42" s="61">
        <v>0.95</v>
      </c>
      <c r="Z42" s="62">
        <v>124635999</v>
      </c>
    </row>
    <row r="43" spans="1:26" ht="13.5">
      <c r="A43" s="58" t="s">
        <v>63</v>
      </c>
      <c r="B43" s="19">
        <v>-123872626</v>
      </c>
      <c r="C43" s="19">
        <v>0</v>
      </c>
      <c r="D43" s="59">
        <v>-146441000</v>
      </c>
      <c r="E43" s="60">
        <v>-228572000</v>
      </c>
      <c r="F43" s="60">
        <v>-19468769</v>
      </c>
      <c r="G43" s="60">
        <v>-13923583</v>
      </c>
      <c r="H43" s="60">
        <v>-16159971</v>
      </c>
      <c r="I43" s="60">
        <v>-49552323</v>
      </c>
      <c r="J43" s="60">
        <v>-7978791</v>
      </c>
      <c r="K43" s="60">
        <v>-15003645</v>
      </c>
      <c r="L43" s="60">
        <v>-6735798</v>
      </c>
      <c r="M43" s="60">
        <v>-29718234</v>
      </c>
      <c r="N43" s="60">
        <v>-720626</v>
      </c>
      <c r="O43" s="60">
        <v>-4428666</v>
      </c>
      <c r="P43" s="60">
        <v>-1334229</v>
      </c>
      <c r="Q43" s="60">
        <v>-6483521</v>
      </c>
      <c r="R43" s="60">
        <v>-11134453</v>
      </c>
      <c r="S43" s="60">
        <v>-18586036</v>
      </c>
      <c r="T43" s="60">
        <v>-32009599</v>
      </c>
      <c r="U43" s="60">
        <v>-61730088</v>
      </c>
      <c r="V43" s="60">
        <v>-147484166</v>
      </c>
      <c r="W43" s="60">
        <v>-228572000</v>
      </c>
      <c r="X43" s="60">
        <v>81087834</v>
      </c>
      <c r="Y43" s="61">
        <v>-35.48</v>
      </c>
      <c r="Z43" s="62">
        <v>-228572000</v>
      </c>
    </row>
    <row r="44" spans="1:26" ht="13.5">
      <c r="A44" s="58" t="s">
        <v>64</v>
      </c>
      <c r="B44" s="19">
        <v>-6780059</v>
      </c>
      <c r="C44" s="19">
        <v>0</v>
      </c>
      <c r="D44" s="59">
        <v>10741000</v>
      </c>
      <c r="E44" s="60">
        <v>25159000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-286307</v>
      </c>
      <c r="P44" s="60">
        <v>0</v>
      </c>
      <c r="Q44" s="60">
        <v>-286307</v>
      </c>
      <c r="R44" s="60">
        <v>-1349135</v>
      </c>
      <c r="S44" s="60">
        <v>-290533</v>
      </c>
      <c r="T44" s="60">
        <v>-3666892</v>
      </c>
      <c r="U44" s="60">
        <v>-5306560</v>
      </c>
      <c r="V44" s="60">
        <v>-5592867</v>
      </c>
      <c r="W44" s="60">
        <v>25159000</v>
      </c>
      <c r="X44" s="60">
        <v>-30751867</v>
      </c>
      <c r="Y44" s="61">
        <v>-122.23</v>
      </c>
      <c r="Z44" s="62">
        <v>25159000</v>
      </c>
    </row>
    <row r="45" spans="1:26" ht="13.5">
      <c r="A45" s="70" t="s">
        <v>65</v>
      </c>
      <c r="B45" s="22">
        <v>173803354</v>
      </c>
      <c r="C45" s="22">
        <v>0</v>
      </c>
      <c r="D45" s="99">
        <v>25173335</v>
      </c>
      <c r="E45" s="100">
        <v>22859999</v>
      </c>
      <c r="F45" s="100">
        <v>256199936</v>
      </c>
      <c r="G45" s="100">
        <v>228496005</v>
      </c>
      <c r="H45" s="100">
        <v>196145161</v>
      </c>
      <c r="I45" s="100">
        <v>196145161</v>
      </c>
      <c r="J45" s="100">
        <v>205004251</v>
      </c>
      <c r="K45" s="100">
        <v>259047929</v>
      </c>
      <c r="L45" s="100">
        <v>222521860</v>
      </c>
      <c r="M45" s="100">
        <v>222521860</v>
      </c>
      <c r="N45" s="100">
        <v>208592431</v>
      </c>
      <c r="O45" s="100">
        <v>191038592</v>
      </c>
      <c r="P45" s="100">
        <v>283350151</v>
      </c>
      <c r="Q45" s="100">
        <v>208592431</v>
      </c>
      <c r="R45" s="100">
        <v>250455842</v>
      </c>
      <c r="S45" s="100">
        <v>227986193</v>
      </c>
      <c r="T45" s="100">
        <v>146536622</v>
      </c>
      <c r="U45" s="100">
        <v>146536622</v>
      </c>
      <c r="V45" s="100">
        <v>146536622</v>
      </c>
      <c r="W45" s="100">
        <v>22859999</v>
      </c>
      <c r="X45" s="100">
        <v>123676623</v>
      </c>
      <c r="Y45" s="101">
        <v>541.02</v>
      </c>
      <c r="Z45" s="102">
        <v>22859999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283</v>
      </c>
      <c r="B47" s="115" t="s">
        <v>268</v>
      </c>
      <c r="C47" s="115"/>
      <c r="D47" s="116" t="s">
        <v>269</v>
      </c>
      <c r="E47" s="117" t="s">
        <v>270</v>
      </c>
      <c r="F47" s="118"/>
      <c r="G47" s="118"/>
      <c r="H47" s="118"/>
      <c r="I47" s="119" t="s">
        <v>271</v>
      </c>
      <c r="J47" s="118"/>
      <c r="K47" s="118"/>
      <c r="L47" s="118"/>
      <c r="M47" s="119" t="s">
        <v>272</v>
      </c>
      <c r="N47" s="120"/>
      <c r="O47" s="120"/>
      <c r="P47" s="120"/>
      <c r="Q47" s="119" t="s">
        <v>273</v>
      </c>
      <c r="R47" s="120"/>
      <c r="S47" s="120"/>
      <c r="T47" s="120"/>
      <c r="U47" s="119" t="s">
        <v>274</v>
      </c>
      <c r="V47" s="119" t="s">
        <v>275</v>
      </c>
      <c r="W47" s="119" t="s">
        <v>276</v>
      </c>
      <c r="X47" s="119"/>
      <c r="Y47" s="119"/>
      <c r="Z47" s="121"/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16866507</v>
      </c>
      <c r="C49" s="52">
        <v>0</v>
      </c>
      <c r="D49" s="129">
        <v>9896377</v>
      </c>
      <c r="E49" s="54">
        <v>8008488</v>
      </c>
      <c r="F49" s="54">
        <v>0</v>
      </c>
      <c r="G49" s="54">
        <v>0</v>
      </c>
      <c r="H49" s="54">
        <v>0</v>
      </c>
      <c r="I49" s="54">
        <v>7580284</v>
      </c>
      <c r="J49" s="54">
        <v>0</v>
      </c>
      <c r="K49" s="54">
        <v>0</v>
      </c>
      <c r="L49" s="54">
        <v>0</v>
      </c>
      <c r="M49" s="54">
        <v>7652531</v>
      </c>
      <c r="N49" s="54">
        <v>0</v>
      </c>
      <c r="O49" s="54">
        <v>0</v>
      </c>
      <c r="P49" s="54">
        <v>0</v>
      </c>
      <c r="Q49" s="54">
        <v>7724115</v>
      </c>
      <c r="R49" s="54">
        <v>0</v>
      </c>
      <c r="S49" s="54">
        <v>0</v>
      </c>
      <c r="T49" s="54">
        <v>0</v>
      </c>
      <c r="U49" s="54">
        <v>36348479</v>
      </c>
      <c r="V49" s="54">
        <v>117383899</v>
      </c>
      <c r="W49" s="54">
        <v>211460680</v>
      </c>
      <c r="X49" s="54">
        <v>0</v>
      </c>
      <c r="Y49" s="54">
        <v>0</v>
      </c>
      <c r="Z49" s="130">
        <v>0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1432033</v>
      </c>
      <c r="C51" s="52">
        <v>0</v>
      </c>
      <c r="D51" s="129">
        <v>0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5274696</v>
      </c>
      <c r="W51" s="54">
        <v>6706729</v>
      </c>
      <c r="X51" s="54">
        <v>0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284</v>
      </c>
      <c r="B58" s="5">
        <f>IF(B67=0,0,+(B76/B67)*100)</f>
        <v>54.330671926522335</v>
      </c>
      <c r="C58" s="5">
        <f>IF(C67=0,0,+(C76/C67)*100)</f>
        <v>0</v>
      </c>
      <c r="D58" s="6">
        <f aca="true" t="shared" si="6" ref="D58:Z58">IF(D67=0,0,+(D76/D67)*100)</f>
        <v>65.00049986041849</v>
      </c>
      <c r="E58" s="7">
        <f t="shared" si="6"/>
        <v>60.294349114331865</v>
      </c>
      <c r="F58" s="7">
        <f t="shared" si="6"/>
        <v>94.92337380253694</v>
      </c>
      <c r="G58" s="7">
        <f t="shared" si="6"/>
        <v>67.66797594697833</v>
      </c>
      <c r="H58" s="7">
        <f t="shared" si="6"/>
        <v>38.663114246889066</v>
      </c>
      <c r="I58" s="7">
        <f t="shared" si="6"/>
        <v>63.10599944083995</v>
      </c>
      <c r="J58" s="7">
        <f t="shared" si="6"/>
        <v>68.02848930861312</v>
      </c>
      <c r="K58" s="7">
        <f t="shared" si="6"/>
        <v>61.229112137632754</v>
      </c>
      <c r="L58" s="7">
        <f t="shared" si="6"/>
        <v>59.771458791037915</v>
      </c>
      <c r="M58" s="7">
        <f t="shared" si="6"/>
        <v>63.00834500632152</v>
      </c>
      <c r="N58" s="7">
        <f t="shared" si="6"/>
        <v>109.73347542963879</v>
      </c>
      <c r="O58" s="7">
        <f t="shared" si="6"/>
        <v>55.393767482173104</v>
      </c>
      <c r="P58" s="7">
        <f t="shared" si="6"/>
        <v>41.84083684742418</v>
      </c>
      <c r="Q58" s="7">
        <f t="shared" si="6"/>
        <v>67.06977239659956</v>
      </c>
      <c r="R58" s="7">
        <f t="shared" si="6"/>
        <v>100.91067607443868</v>
      </c>
      <c r="S58" s="7">
        <f t="shared" si="6"/>
        <v>63.99759686722194</v>
      </c>
      <c r="T58" s="7">
        <f t="shared" si="6"/>
        <v>96.1059366657188</v>
      </c>
      <c r="U58" s="7">
        <f t="shared" si="6"/>
        <v>89.06438173108788</v>
      </c>
      <c r="V58" s="7">
        <f t="shared" si="6"/>
        <v>69.81001481074485</v>
      </c>
      <c r="W58" s="7">
        <f t="shared" si="6"/>
        <v>60.294349114331865</v>
      </c>
      <c r="X58" s="7">
        <f t="shared" si="6"/>
        <v>0</v>
      </c>
      <c r="Y58" s="7">
        <f t="shared" si="6"/>
        <v>0</v>
      </c>
      <c r="Z58" s="8">
        <f t="shared" si="6"/>
        <v>60.294349114331865</v>
      </c>
    </row>
    <row r="59" spans="1:26" ht="13.5">
      <c r="A59" s="37" t="s">
        <v>31</v>
      </c>
      <c r="B59" s="9">
        <f aca="true" t="shared" si="7" ref="B59:Z66">IF(B68=0,0,+(B77/B68)*100)</f>
        <v>28.020389546971224</v>
      </c>
      <c r="C59" s="9">
        <f t="shared" si="7"/>
        <v>0</v>
      </c>
      <c r="D59" s="2">
        <f t="shared" si="7"/>
        <v>64.99950097251788</v>
      </c>
      <c r="E59" s="10">
        <f t="shared" si="7"/>
        <v>65.2541880117263</v>
      </c>
      <c r="F59" s="10">
        <f t="shared" si="7"/>
        <v>133.2580638746371</v>
      </c>
      <c r="G59" s="10">
        <f t="shared" si="7"/>
        <v>91.7332260935295</v>
      </c>
      <c r="H59" s="10">
        <f t="shared" si="7"/>
        <v>54.76060439343732</v>
      </c>
      <c r="I59" s="10">
        <f t="shared" si="7"/>
        <v>93.42065310753074</v>
      </c>
      <c r="J59" s="10">
        <f t="shared" si="7"/>
        <v>131.0200621054757</v>
      </c>
      <c r="K59" s="10">
        <f t="shared" si="7"/>
        <v>66.45898511786335</v>
      </c>
      <c r="L59" s="10">
        <f t="shared" si="7"/>
        <v>56.440819034326395</v>
      </c>
      <c r="M59" s="10">
        <f t="shared" si="7"/>
        <v>83.67159037420062</v>
      </c>
      <c r="N59" s="10">
        <f t="shared" si="7"/>
        <v>260.2784733484428</v>
      </c>
      <c r="O59" s="10">
        <f t="shared" si="7"/>
        <v>55.357758687514746</v>
      </c>
      <c r="P59" s="10">
        <f t="shared" si="7"/>
        <v>57.87553874174013</v>
      </c>
      <c r="Q59" s="10">
        <f t="shared" si="7"/>
        <v>127.78979840024876</v>
      </c>
      <c r="R59" s="10">
        <f t="shared" si="7"/>
        <v>149.29559011997213</v>
      </c>
      <c r="S59" s="10">
        <f t="shared" si="7"/>
        <v>57.71165690462474</v>
      </c>
      <c r="T59" s="10">
        <f t="shared" si="7"/>
        <v>184.8576327642363</v>
      </c>
      <c r="U59" s="10">
        <f t="shared" si="7"/>
        <v>130.29435891503695</v>
      </c>
      <c r="V59" s="10">
        <f t="shared" si="7"/>
        <v>109.27680193733534</v>
      </c>
      <c r="W59" s="10">
        <f t="shared" si="7"/>
        <v>65.2541880117263</v>
      </c>
      <c r="X59" s="10">
        <f t="shared" si="7"/>
        <v>0</v>
      </c>
      <c r="Y59" s="10">
        <f t="shared" si="7"/>
        <v>0</v>
      </c>
      <c r="Z59" s="11">
        <f t="shared" si="7"/>
        <v>65.2541880117263</v>
      </c>
    </row>
    <row r="60" spans="1:26" ht="13.5">
      <c r="A60" s="38" t="s">
        <v>32</v>
      </c>
      <c r="B60" s="12">
        <f t="shared" si="7"/>
        <v>58.82414488528271</v>
      </c>
      <c r="C60" s="12">
        <f t="shared" si="7"/>
        <v>0</v>
      </c>
      <c r="D60" s="3">
        <f t="shared" si="7"/>
        <v>65.00100629065919</v>
      </c>
      <c r="E60" s="13">
        <f t="shared" si="7"/>
        <v>50.424847146673734</v>
      </c>
      <c r="F60" s="13">
        <f t="shared" si="7"/>
        <v>93.53959362362467</v>
      </c>
      <c r="G60" s="13">
        <f t="shared" si="7"/>
        <v>63.62698415438853</v>
      </c>
      <c r="H60" s="13">
        <f t="shared" si="7"/>
        <v>38.84448134046934</v>
      </c>
      <c r="I60" s="13">
        <f t="shared" si="7"/>
        <v>58.86075960309053</v>
      </c>
      <c r="J60" s="13">
        <f t="shared" si="7"/>
        <v>54.432170304256765</v>
      </c>
      <c r="K60" s="13">
        <f t="shared" si="7"/>
        <v>69.05577347055466</v>
      </c>
      <c r="L60" s="13">
        <f t="shared" si="7"/>
        <v>74.4229597004603</v>
      </c>
      <c r="M60" s="13">
        <f t="shared" si="7"/>
        <v>65.7696470171019</v>
      </c>
      <c r="N60" s="13">
        <f t="shared" si="7"/>
        <v>53.70427293709301</v>
      </c>
      <c r="O60" s="13">
        <f t="shared" si="7"/>
        <v>66.63130986706085</v>
      </c>
      <c r="P60" s="13">
        <f t="shared" si="7"/>
        <v>44.48638127398615</v>
      </c>
      <c r="Q60" s="13">
        <f t="shared" si="7"/>
        <v>55.21104012186018</v>
      </c>
      <c r="R60" s="13">
        <f t="shared" si="7"/>
        <v>104.87632014566788</v>
      </c>
      <c r="S60" s="13">
        <f t="shared" si="7"/>
        <v>112.24816631761792</v>
      </c>
      <c r="T60" s="13">
        <f t="shared" si="7"/>
        <v>76.78437521120115</v>
      </c>
      <c r="U60" s="13">
        <f t="shared" si="7"/>
        <v>94.45127850799197</v>
      </c>
      <c r="V60" s="13">
        <f t="shared" si="7"/>
        <v>66.25855423742674</v>
      </c>
      <c r="W60" s="13">
        <f t="shared" si="7"/>
        <v>50.424847146673734</v>
      </c>
      <c r="X60" s="13">
        <f t="shared" si="7"/>
        <v>0</v>
      </c>
      <c r="Y60" s="13">
        <f t="shared" si="7"/>
        <v>0</v>
      </c>
      <c r="Z60" s="14">
        <f t="shared" si="7"/>
        <v>50.424847146673734</v>
      </c>
    </row>
    <row r="61" spans="1:26" ht="13.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9" t="s">
        <v>104</v>
      </c>
      <c r="B62" s="12">
        <f t="shared" si="7"/>
        <v>66.42360682406407</v>
      </c>
      <c r="C62" s="12">
        <f t="shared" si="7"/>
        <v>0</v>
      </c>
      <c r="D62" s="3">
        <f t="shared" si="7"/>
        <v>65.00107967360758</v>
      </c>
      <c r="E62" s="13">
        <f t="shared" si="7"/>
        <v>53.939261159361685</v>
      </c>
      <c r="F62" s="13">
        <f t="shared" si="7"/>
        <v>111.50260533883163</v>
      </c>
      <c r="G62" s="13">
        <f t="shared" si="7"/>
        <v>67.22950051206728</v>
      </c>
      <c r="H62" s="13">
        <f t="shared" si="7"/>
        <v>41.58542868286621</v>
      </c>
      <c r="I62" s="13">
        <f t="shared" si="7"/>
        <v>64.07708797342619</v>
      </c>
      <c r="J62" s="13">
        <f t="shared" si="7"/>
        <v>56.632126833310416</v>
      </c>
      <c r="K62" s="13">
        <f t="shared" si="7"/>
        <v>69.91538705259457</v>
      </c>
      <c r="L62" s="13">
        <f t="shared" si="7"/>
        <v>80.90556591408887</v>
      </c>
      <c r="M62" s="13">
        <f t="shared" si="7"/>
        <v>68.70598392179338</v>
      </c>
      <c r="N62" s="13">
        <f t="shared" si="7"/>
        <v>58.779746672498135</v>
      </c>
      <c r="O62" s="13">
        <f t="shared" si="7"/>
        <v>70.47095831502529</v>
      </c>
      <c r="P62" s="13">
        <f t="shared" si="7"/>
        <v>47.198023862376296</v>
      </c>
      <c r="Q62" s="13">
        <f t="shared" si="7"/>
        <v>59.017787752898386</v>
      </c>
      <c r="R62" s="13">
        <f t="shared" si="7"/>
        <v>112.39713575518613</v>
      </c>
      <c r="S62" s="13">
        <f t="shared" si="7"/>
        <v>142.7701077723442</v>
      </c>
      <c r="T62" s="13">
        <f t="shared" si="7"/>
        <v>83.79354152155327</v>
      </c>
      <c r="U62" s="13">
        <f t="shared" si="7"/>
        <v>105.38763069714598</v>
      </c>
      <c r="V62" s="13">
        <f t="shared" si="7"/>
        <v>71.04652150772469</v>
      </c>
      <c r="W62" s="13">
        <f t="shared" si="7"/>
        <v>53.939261159361685</v>
      </c>
      <c r="X62" s="13">
        <f t="shared" si="7"/>
        <v>0</v>
      </c>
      <c r="Y62" s="13">
        <f t="shared" si="7"/>
        <v>0</v>
      </c>
      <c r="Z62" s="14">
        <f t="shared" si="7"/>
        <v>53.939261159361685</v>
      </c>
    </row>
    <row r="63" spans="1:26" ht="13.5">
      <c r="A63" s="39" t="s">
        <v>105</v>
      </c>
      <c r="B63" s="12">
        <f t="shared" si="7"/>
        <v>6.8302748306042425</v>
      </c>
      <c r="C63" s="12">
        <f t="shared" si="7"/>
        <v>0</v>
      </c>
      <c r="D63" s="3">
        <f t="shared" si="7"/>
        <v>64.99996754869318</v>
      </c>
      <c r="E63" s="13">
        <f t="shared" si="7"/>
        <v>44.61557266837795</v>
      </c>
      <c r="F63" s="13">
        <f t="shared" si="7"/>
        <v>26.742116614777583</v>
      </c>
      <c r="G63" s="13">
        <f t="shared" si="7"/>
        <v>107.04401167930138</v>
      </c>
      <c r="H63" s="13">
        <f t="shared" si="7"/>
        <v>13.102577839118867</v>
      </c>
      <c r="I63" s="13">
        <f t="shared" si="7"/>
        <v>45.93669118212336</v>
      </c>
      <c r="J63" s="13">
        <f t="shared" si="7"/>
        <v>87.96987196757605</v>
      </c>
      <c r="K63" s="13">
        <f t="shared" si="7"/>
        <v>166.47782316569567</v>
      </c>
      <c r="L63" s="13">
        <f t="shared" si="7"/>
        <v>49.19296247570051</v>
      </c>
      <c r="M63" s="13">
        <f t="shared" si="7"/>
        <v>104.1556310480064</v>
      </c>
      <c r="N63" s="13">
        <f t="shared" si="7"/>
        <v>32.20444065563607</v>
      </c>
      <c r="O63" s="13">
        <f t="shared" si="7"/>
        <v>71.93629380096338</v>
      </c>
      <c r="P63" s="13">
        <f t="shared" si="7"/>
        <v>38.27251877828878</v>
      </c>
      <c r="Q63" s="13">
        <f t="shared" si="7"/>
        <v>46.97277664007499</v>
      </c>
      <c r="R63" s="13">
        <f t="shared" si="7"/>
        <v>155.49209617602963</v>
      </c>
      <c r="S63" s="13">
        <f t="shared" si="7"/>
        <v>46.717415407358736</v>
      </c>
      <c r="T63" s="13">
        <f t="shared" si="7"/>
        <v>61.766582959890115</v>
      </c>
      <c r="U63" s="13">
        <f t="shared" si="7"/>
        <v>91.14487474992026</v>
      </c>
      <c r="V63" s="13">
        <f t="shared" si="7"/>
        <v>71.1524554288686</v>
      </c>
      <c r="W63" s="13">
        <f t="shared" si="7"/>
        <v>44.61557266837795</v>
      </c>
      <c r="X63" s="13">
        <f t="shared" si="7"/>
        <v>0</v>
      </c>
      <c r="Y63" s="13">
        <f t="shared" si="7"/>
        <v>0</v>
      </c>
      <c r="Z63" s="14">
        <f t="shared" si="7"/>
        <v>44.61557266837795</v>
      </c>
    </row>
    <row r="64" spans="1:26" ht="13.5">
      <c r="A64" s="39" t="s">
        <v>106</v>
      </c>
      <c r="B64" s="12">
        <f t="shared" si="7"/>
        <v>-22.86985629383909</v>
      </c>
      <c r="C64" s="12">
        <f t="shared" si="7"/>
        <v>0</v>
      </c>
      <c r="D64" s="3">
        <f t="shared" si="7"/>
        <v>65.00064644632528</v>
      </c>
      <c r="E64" s="13">
        <f t="shared" si="7"/>
        <v>7.495029858325199</v>
      </c>
      <c r="F64" s="13">
        <f t="shared" si="7"/>
        <v>5.139316848511431</v>
      </c>
      <c r="G64" s="13">
        <f t="shared" si="7"/>
        <v>5.1416171717814425</v>
      </c>
      <c r="H64" s="13">
        <f t="shared" si="7"/>
        <v>8.248917155545808</v>
      </c>
      <c r="I64" s="13">
        <f t="shared" si="7"/>
        <v>6.176771432185365</v>
      </c>
      <c r="J64" s="13">
        <f t="shared" si="7"/>
        <v>10.539543023309363</v>
      </c>
      <c r="K64" s="13">
        <f t="shared" si="7"/>
        <v>7.866499121704748</v>
      </c>
      <c r="L64" s="13">
        <f t="shared" si="7"/>
        <v>4.278536920199037</v>
      </c>
      <c r="M64" s="13">
        <f t="shared" si="7"/>
        <v>7.56152635507105</v>
      </c>
      <c r="N64" s="13">
        <f t="shared" si="7"/>
        <v>9.67742642866541</v>
      </c>
      <c r="O64" s="13">
        <f t="shared" si="7"/>
        <v>4.673489481797907</v>
      </c>
      <c r="P64" s="13">
        <f t="shared" si="7"/>
        <v>8.097013288890837</v>
      </c>
      <c r="Q64" s="13">
        <f t="shared" si="7"/>
        <v>7.482645119837668</v>
      </c>
      <c r="R64" s="13">
        <f t="shared" si="7"/>
        <v>6.127801412218763</v>
      </c>
      <c r="S64" s="13">
        <f t="shared" si="7"/>
        <v>6.017718521117494</v>
      </c>
      <c r="T64" s="13">
        <f t="shared" si="7"/>
        <v>11.984203209353526</v>
      </c>
      <c r="U64" s="13">
        <f t="shared" si="7"/>
        <v>8.043304421810973</v>
      </c>
      <c r="V64" s="13">
        <f t="shared" si="7"/>
        <v>7.316132213347106</v>
      </c>
      <c r="W64" s="13">
        <f t="shared" si="7"/>
        <v>7.495029858325199</v>
      </c>
      <c r="X64" s="13">
        <f t="shared" si="7"/>
        <v>0</v>
      </c>
      <c r="Y64" s="13">
        <f t="shared" si="7"/>
        <v>0</v>
      </c>
      <c r="Z64" s="14">
        <f t="shared" si="7"/>
        <v>7.495029858325199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100</v>
      </c>
      <c r="C66" s="15">
        <f t="shared" si="7"/>
        <v>0</v>
      </c>
      <c r="D66" s="4">
        <f t="shared" si="7"/>
        <v>65</v>
      </c>
      <c r="E66" s="16">
        <f t="shared" si="7"/>
        <v>100</v>
      </c>
      <c r="F66" s="16">
        <f t="shared" si="7"/>
        <v>3.8165528510784243</v>
      </c>
      <c r="G66" s="16">
        <f t="shared" si="7"/>
        <v>33.01035030976944</v>
      </c>
      <c r="H66" s="16">
        <f t="shared" si="7"/>
        <v>1.5028442519130312</v>
      </c>
      <c r="I66" s="16">
        <f t="shared" si="7"/>
        <v>12.283260585072647</v>
      </c>
      <c r="J66" s="16">
        <f t="shared" si="7"/>
        <v>10.97000394675312</v>
      </c>
      <c r="K66" s="16">
        <f t="shared" si="7"/>
        <v>7.008016789624946</v>
      </c>
      <c r="L66" s="16">
        <f t="shared" si="7"/>
        <v>2.9313910680603104</v>
      </c>
      <c r="M66" s="16">
        <f t="shared" si="7"/>
        <v>6.873113027004811</v>
      </c>
      <c r="N66" s="16">
        <f t="shared" si="7"/>
        <v>2.6858049125442705</v>
      </c>
      <c r="O66" s="16">
        <f t="shared" si="7"/>
        <v>0</v>
      </c>
      <c r="P66" s="16">
        <f t="shared" si="7"/>
        <v>0</v>
      </c>
      <c r="Q66" s="16">
        <f t="shared" si="7"/>
        <v>0.8064757715849507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4.4824604668565415</v>
      </c>
      <c r="W66" s="16">
        <f t="shared" si="7"/>
        <v>100</v>
      </c>
      <c r="X66" s="16">
        <f t="shared" si="7"/>
        <v>0</v>
      </c>
      <c r="Y66" s="16">
        <f t="shared" si="7"/>
        <v>0</v>
      </c>
      <c r="Z66" s="17">
        <f t="shared" si="7"/>
        <v>100</v>
      </c>
    </row>
    <row r="67" spans="1:26" ht="13.5" hidden="1">
      <c r="A67" s="41" t="s">
        <v>285</v>
      </c>
      <c r="B67" s="24">
        <v>122092070</v>
      </c>
      <c r="C67" s="24"/>
      <c r="D67" s="25">
        <v>123354436</v>
      </c>
      <c r="E67" s="26">
        <v>127854436</v>
      </c>
      <c r="F67" s="26">
        <v>7956091</v>
      </c>
      <c r="G67" s="26">
        <v>9667143</v>
      </c>
      <c r="H67" s="26">
        <v>12160725</v>
      </c>
      <c r="I67" s="26">
        <v>29783959</v>
      </c>
      <c r="J67" s="26">
        <v>11271316</v>
      </c>
      <c r="K67" s="26">
        <v>12118162</v>
      </c>
      <c r="L67" s="26">
        <v>10819843</v>
      </c>
      <c r="M67" s="26">
        <v>34209321</v>
      </c>
      <c r="N67" s="26">
        <v>10425793</v>
      </c>
      <c r="O67" s="26">
        <v>12183840</v>
      </c>
      <c r="P67" s="26">
        <v>11991959</v>
      </c>
      <c r="Q67" s="26">
        <v>34601592</v>
      </c>
      <c r="R67" s="26">
        <v>9617580</v>
      </c>
      <c r="S67" s="26">
        <v>7443617</v>
      </c>
      <c r="T67" s="26">
        <v>10318014</v>
      </c>
      <c r="U67" s="26">
        <v>27379211</v>
      </c>
      <c r="V67" s="26">
        <v>125974083</v>
      </c>
      <c r="W67" s="26">
        <v>127854436</v>
      </c>
      <c r="X67" s="26"/>
      <c r="Y67" s="25"/>
      <c r="Z67" s="27">
        <v>127854436</v>
      </c>
    </row>
    <row r="68" spans="1:26" ht="13.5" hidden="1">
      <c r="A68" s="37" t="s">
        <v>31</v>
      </c>
      <c r="B68" s="19">
        <v>33594665</v>
      </c>
      <c r="C68" s="19"/>
      <c r="D68" s="20">
        <v>34146416</v>
      </c>
      <c r="E68" s="21">
        <v>34946416</v>
      </c>
      <c r="F68" s="21">
        <v>3017160</v>
      </c>
      <c r="G68" s="21">
        <v>2685570</v>
      </c>
      <c r="H68" s="21">
        <v>2991826</v>
      </c>
      <c r="I68" s="21">
        <v>8694556</v>
      </c>
      <c r="J68" s="21">
        <v>2778821</v>
      </c>
      <c r="K68" s="21">
        <v>2960462</v>
      </c>
      <c r="L68" s="21">
        <v>2960462</v>
      </c>
      <c r="M68" s="21">
        <v>8699745</v>
      </c>
      <c r="N68" s="21">
        <v>3164468</v>
      </c>
      <c r="O68" s="21">
        <v>2902585</v>
      </c>
      <c r="P68" s="21">
        <v>2989605</v>
      </c>
      <c r="Q68" s="21">
        <v>9056658</v>
      </c>
      <c r="R68" s="21">
        <v>3045457</v>
      </c>
      <c r="S68" s="21">
        <v>3087981</v>
      </c>
      <c r="T68" s="21">
        <v>3047225</v>
      </c>
      <c r="U68" s="21">
        <v>9180663</v>
      </c>
      <c r="V68" s="21">
        <v>35631622</v>
      </c>
      <c r="W68" s="21">
        <v>34946416</v>
      </c>
      <c r="X68" s="21"/>
      <c r="Y68" s="20"/>
      <c r="Z68" s="23">
        <v>34946416</v>
      </c>
    </row>
    <row r="69" spans="1:26" ht="13.5" hidden="1">
      <c r="A69" s="38" t="s">
        <v>32</v>
      </c>
      <c r="B69" s="19">
        <v>76688921</v>
      </c>
      <c r="C69" s="19"/>
      <c r="D69" s="20">
        <v>78208020</v>
      </c>
      <c r="E69" s="21">
        <v>77908020</v>
      </c>
      <c r="F69" s="21">
        <v>3726004</v>
      </c>
      <c r="G69" s="21">
        <v>5792140</v>
      </c>
      <c r="H69" s="21">
        <v>7834629</v>
      </c>
      <c r="I69" s="21">
        <v>17352773</v>
      </c>
      <c r="J69" s="21">
        <v>7121748</v>
      </c>
      <c r="K69" s="21">
        <v>7753023</v>
      </c>
      <c r="L69" s="21">
        <v>6386599</v>
      </c>
      <c r="M69" s="21">
        <v>21261370</v>
      </c>
      <c r="N69" s="21">
        <v>5898121</v>
      </c>
      <c r="O69" s="21">
        <v>7717516</v>
      </c>
      <c r="P69" s="21">
        <v>7389421</v>
      </c>
      <c r="Q69" s="21">
        <v>21005058</v>
      </c>
      <c r="R69" s="21">
        <v>4918586</v>
      </c>
      <c r="S69" s="21">
        <v>2656267</v>
      </c>
      <c r="T69" s="21">
        <v>5578213</v>
      </c>
      <c r="U69" s="21">
        <v>13153066</v>
      </c>
      <c r="V69" s="21">
        <v>72772267</v>
      </c>
      <c r="W69" s="21">
        <v>77908020</v>
      </c>
      <c r="X69" s="21"/>
      <c r="Y69" s="20"/>
      <c r="Z69" s="23">
        <v>77908020</v>
      </c>
    </row>
    <row r="70" spans="1:26" ht="13.5" hidden="1">
      <c r="A70" s="39" t="s">
        <v>103</v>
      </c>
      <c r="B70" s="19"/>
      <c r="C70" s="19"/>
      <c r="D70" s="20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0"/>
      <c r="Z70" s="23"/>
    </row>
    <row r="71" spans="1:26" ht="13.5" hidden="1">
      <c r="A71" s="39" t="s">
        <v>104</v>
      </c>
      <c r="B71" s="19">
        <v>69289795</v>
      </c>
      <c r="C71" s="19"/>
      <c r="D71" s="20">
        <v>69789610</v>
      </c>
      <c r="E71" s="21">
        <v>69789610</v>
      </c>
      <c r="F71" s="21">
        <v>3052578</v>
      </c>
      <c r="G71" s="21">
        <v>5149714</v>
      </c>
      <c r="H71" s="21">
        <v>7158392</v>
      </c>
      <c r="I71" s="21">
        <v>15360684</v>
      </c>
      <c r="J71" s="21">
        <v>6495013</v>
      </c>
      <c r="K71" s="21">
        <v>7073031</v>
      </c>
      <c r="L71" s="21">
        <v>5726894</v>
      </c>
      <c r="M71" s="21">
        <v>19294938</v>
      </c>
      <c r="N71" s="21">
        <v>5158224</v>
      </c>
      <c r="O71" s="21">
        <v>7007393</v>
      </c>
      <c r="P71" s="21">
        <v>6686174</v>
      </c>
      <c r="Q71" s="21">
        <v>18851791</v>
      </c>
      <c r="R71" s="21">
        <v>4196429</v>
      </c>
      <c r="S71" s="21">
        <v>2005431</v>
      </c>
      <c r="T71" s="21">
        <v>4833863</v>
      </c>
      <c r="U71" s="21">
        <v>11035723</v>
      </c>
      <c r="V71" s="21">
        <v>64543136</v>
      </c>
      <c r="W71" s="21">
        <v>69789610</v>
      </c>
      <c r="X71" s="21"/>
      <c r="Y71" s="20"/>
      <c r="Z71" s="23">
        <v>69789610</v>
      </c>
    </row>
    <row r="72" spans="1:26" ht="13.5" hidden="1">
      <c r="A72" s="39" t="s">
        <v>105</v>
      </c>
      <c r="B72" s="19">
        <v>2622852</v>
      </c>
      <c r="C72" s="19"/>
      <c r="D72" s="20">
        <v>3081540</v>
      </c>
      <c r="E72" s="21">
        <v>2781540</v>
      </c>
      <c r="F72" s="21">
        <v>217451</v>
      </c>
      <c r="G72" s="21">
        <v>186655</v>
      </c>
      <c r="H72" s="21">
        <v>220262</v>
      </c>
      <c r="I72" s="21">
        <v>624368</v>
      </c>
      <c r="J72" s="21">
        <v>170738</v>
      </c>
      <c r="K72" s="21">
        <v>223995</v>
      </c>
      <c r="L72" s="21">
        <v>203708</v>
      </c>
      <c r="M72" s="21">
        <v>598441</v>
      </c>
      <c r="N72" s="21">
        <v>283877</v>
      </c>
      <c r="O72" s="21">
        <v>254104</v>
      </c>
      <c r="P72" s="21">
        <v>247227</v>
      </c>
      <c r="Q72" s="21">
        <v>785208</v>
      </c>
      <c r="R72" s="21">
        <v>266137</v>
      </c>
      <c r="S72" s="21">
        <v>194816</v>
      </c>
      <c r="T72" s="21">
        <v>288308</v>
      </c>
      <c r="U72" s="21">
        <v>749261</v>
      </c>
      <c r="V72" s="21">
        <v>2757278</v>
      </c>
      <c r="W72" s="21">
        <v>2781540</v>
      </c>
      <c r="X72" s="21"/>
      <c r="Y72" s="20"/>
      <c r="Z72" s="23">
        <v>2781540</v>
      </c>
    </row>
    <row r="73" spans="1:26" ht="13.5" hidden="1">
      <c r="A73" s="39" t="s">
        <v>106</v>
      </c>
      <c r="B73" s="19">
        <v>4776274</v>
      </c>
      <c r="C73" s="19"/>
      <c r="D73" s="20">
        <v>5336870</v>
      </c>
      <c r="E73" s="21">
        <v>5336870</v>
      </c>
      <c r="F73" s="21">
        <v>455975</v>
      </c>
      <c r="G73" s="21">
        <v>455771</v>
      </c>
      <c r="H73" s="21">
        <v>455975</v>
      </c>
      <c r="I73" s="21">
        <v>1367721</v>
      </c>
      <c r="J73" s="21">
        <v>455997</v>
      </c>
      <c r="K73" s="21">
        <v>455997</v>
      </c>
      <c r="L73" s="21">
        <v>455997</v>
      </c>
      <c r="M73" s="21">
        <v>1367991</v>
      </c>
      <c r="N73" s="21">
        <v>456020</v>
      </c>
      <c r="O73" s="21">
        <v>456019</v>
      </c>
      <c r="P73" s="21">
        <v>456020</v>
      </c>
      <c r="Q73" s="21">
        <v>1368059</v>
      </c>
      <c r="R73" s="21">
        <v>456020</v>
      </c>
      <c r="S73" s="21">
        <v>456020</v>
      </c>
      <c r="T73" s="21">
        <v>456042</v>
      </c>
      <c r="U73" s="21">
        <v>1368082</v>
      </c>
      <c r="V73" s="21">
        <v>5471853</v>
      </c>
      <c r="W73" s="21">
        <v>5336870</v>
      </c>
      <c r="X73" s="21"/>
      <c r="Y73" s="20"/>
      <c r="Z73" s="23">
        <v>5336870</v>
      </c>
    </row>
    <row r="74" spans="1:26" ht="13.5" hidden="1">
      <c r="A74" s="39" t="s">
        <v>107</v>
      </c>
      <c r="B74" s="19"/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3.5" hidden="1">
      <c r="A75" s="40" t="s">
        <v>110</v>
      </c>
      <c r="B75" s="28">
        <v>11808484</v>
      </c>
      <c r="C75" s="28"/>
      <c r="D75" s="29">
        <v>11000000</v>
      </c>
      <c r="E75" s="30">
        <v>15000000</v>
      </c>
      <c r="F75" s="30">
        <v>1212927</v>
      </c>
      <c r="G75" s="30">
        <v>1189433</v>
      </c>
      <c r="H75" s="30">
        <v>1334270</v>
      </c>
      <c r="I75" s="30">
        <v>3736630</v>
      </c>
      <c r="J75" s="30">
        <v>1370747</v>
      </c>
      <c r="K75" s="30">
        <v>1404677</v>
      </c>
      <c r="L75" s="30">
        <v>1472782</v>
      </c>
      <c r="M75" s="30">
        <v>4248206</v>
      </c>
      <c r="N75" s="30">
        <v>1363204</v>
      </c>
      <c r="O75" s="30">
        <v>1563739</v>
      </c>
      <c r="P75" s="30">
        <v>1612933</v>
      </c>
      <c r="Q75" s="30">
        <v>4539876</v>
      </c>
      <c r="R75" s="30">
        <v>1653537</v>
      </c>
      <c r="S75" s="30">
        <v>1699369</v>
      </c>
      <c r="T75" s="30">
        <v>1692576</v>
      </c>
      <c r="U75" s="30">
        <v>5045482</v>
      </c>
      <c r="V75" s="30">
        <v>17570194</v>
      </c>
      <c r="W75" s="30">
        <v>15000000</v>
      </c>
      <c r="X75" s="30"/>
      <c r="Y75" s="29"/>
      <c r="Z75" s="31">
        <v>15000000</v>
      </c>
    </row>
    <row r="76" spans="1:26" ht="13.5" hidden="1">
      <c r="A76" s="42" t="s">
        <v>286</v>
      </c>
      <c r="B76" s="32">
        <v>66333442</v>
      </c>
      <c r="C76" s="32"/>
      <c r="D76" s="33">
        <v>80181000</v>
      </c>
      <c r="E76" s="34">
        <v>77089000</v>
      </c>
      <c r="F76" s="34">
        <v>7552190</v>
      </c>
      <c r="G76" s="34">
        <v>6541560</v>
      </c>
      <c r="H76" s="34">
        <v>4701715</v>
      </c>
      <c r="I76" s="34">
        <v>18795465</v>
      </c>
      <c r="J76" s="34">
        <v>7667706</v>
      </c>
      <c r="K76" s="34">
        <v>7419843</v>
      </c>
      <c r="L76" s="34">
        <v>6467178</v>
      </c>
      <c r="M76" s="34">
        <v>21554727</v>
      </c>
      <c r="N76" s="34">
        <v>11440585</v>
      </c>
      <c r="O76" s="34">
        <v>6749088</v>
      </c>
      <c r="P76" s="34">
        <v>5017536</v>
      </c>
      <c r="Q76" s="34">
        <v>23207209</v>
      </c>
      <c r="R76" s="34">
        <v>9705165</v>
      </c>
      <c r="S76" s="34">
        <v>4763736</v>
      </c>
      <c r="T76" s="34">
        <v>9916224</v>
      </c>
      <c r="U76" s="34">
        <v>24385125</v>
      </c>
      <c r="V76" s="34">
        <v>87942526</v>
      </c>
      <c r="W76" s="34">
        <v>77089000</v>
      </c>
      <c r="X76" s="34"/>
      <c r="Y76" s="33"/>
      <c r="Z76" s="35">
        <v>77089000</v>
      </c>
    </row>
    <row r="77" spans="1:26" ht="13.5" hidden="1">
      <c r="A77" s="37" t="s">
        <v>31</v>
      </c>
      <c r="B77" s="19">
        <v>9413356</v>
      </c>
      <c r="C77" s="19"/>
      <c r="D77" s="20">
        <v>22195000</v>
      </c>
      <c r="E77" s="21">
        <v>22804000</v>
      </c>
      <c r="F77" s="21">
        <v>4020609</v>
      </c>
      <c r="G77" s="21">
        <v>2463560</v>
      </c>
      <c r="H77" s="21">
        <v>1638342</v>
      </c>
      <c r="I77" s="21">
        <v>8122511</v>
      </c>
      <c r="J77" s="21">
        <v>3640813</v>
      </c>
      <c r="K77" s="21">
        <v>1967493</v>
      </c>
      <c r="L77" s="21">
        <v>1670909</v>
      </c>
      <c r="M77" s="21">
        <v>7279215</v>
      </c>
      <c r="N77" s="21">
        <v>8236429</v>
      </c>
      <c r="O77" s="21">
        <v>1606806</v>
      </c>
      <c r="P77" s="21">
        <v>1730250</v>
      </c>
      <c r="Q77" s="21">
        <v>11573485</v>
      </c>
      <c r="R77" s="21">
        <v>4546733</v>
      </c>
      <c r="S77" s="21">
        <v>1782125</v>
      </c>
      <c r="T77" s="21">
        <v>5633028</v>
      </c>
      <c r="U77" s="21">
        <v>11961886</v>
      </c>
      <c r="V77" s="21">
        <v>38937097</v>
      </c>
      <c r="W77" s="21">
        <v>22804000</v>
      </c>
      <c r="X77" s="21"/>
      <c r="Y77" s="20"/>
      <c r="Z77" s="23">
        <v>22804000</v>
      </c>
    </row>
    <row r="78" spans="1:26" ht="13.5" hidden="1">
      <c r="A78" s="38" t="s">
        <v>32</v>
      </c>
      <c r="B78" s="19">
        <v>45111602</v>
      </c>
      <c r="C78" s="19"/>
      <c r="D78" s="20">
        <v>50836000</v>
      </c>
      <c r="E78" s="21">
        <v>39285000</v>
      </c>
      <c r="F78" s="21">
        <v>3485289</v>
      </c>
      <c r="G78" s="21">
        <v>3685364</v>
      </c>
      <c r="H78" s="21">
        <v>3043321</v>
      </c>
      <c r="I78" s="21">
        <v>10213974</v>
      </c>
      <c r="J78" s="21">
        <v>3876522</v>
      </c>
      <c r="K78" s="21">
        <v>5353910</v>
      </c>
      <c r="L78" s="21">
        <v>4753096</v>
      </c>
      <c r="M78" s="21">
        <v>13983528</v>
      </c>
      <c r="N78" s="21">
        <v>3167543</v>
      </c>
      <c r="O78" s="21">
        <v>5142282</v>
      </c>
      <c r="P78" s="21">
        <v>3287286</v>
      </c>
      <c r="Q78" s="21">
        <v>11597111</v>
      </c>
      <c r="R78" s="21">
        <v>5158432</v>
      </c>
      <c r="S78" s="21">
        <v>2981611</v>
      </c>
      <c r="T78" s="21">
        <v>4283196</v>
      </c>
      <c r="U78" s="21">
        <v>12423239</v>
      </c>
      <c r="V78" s="21">
        <v>48217852</v>
      </c>
      <c r="W78" s="21">
        <v>39285000</v>
      </c>
      <c r="X78" s="21"/>
      <c r="Y78" s="20"/>
      <c r="Z78" s="23">
        <v>39285000</v>
      </c>
    </row>
    <row r="79" spans="1:26" ht="13.5" hidden="1">
      <c r="A79" s="39" t="s">
        <v>103</v>
      </c>
      <c r="B79" s="19"/>
      <c r="C79" s="19"/>
      <c r="D79" s="20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0"/>
      <c r="Z79" s="23"/>
    </row>
    <row r="80" spans="1:26" ht="13.5" hidden="1">
      <c r="A80" s="39" t="s">
        <v>104</v>
      </c>
      <c r="B80" s="19">
        <v>46024781</v>
      </c>
      <c r="C80" s="19"/>
      <c r="D80" s="20">
        <v>45364000</v>
      </c>
      <c r="E80" s="21">
        <v>37644000</v>
      </c>
      <c r="F80" s="21">
        <v>3403704</v>
      </c>
      <c r="G80" s="21">
        <v>3462127</v>
      </c>
      <c r="H80" s="21">
        <v>2976848</v>
      </c>
      <c r="I80" s="21">
        <v>9842679</v>
      </c>
      <c r="J80" s="21">
        <v>3678264</v>
      </c>
      <c r="K80" s="21">
        <v>4945137</v>
      </c>
      <c r="L80" s="21">
        <v>4633376</v>
      </c>
      <c r="M80" s="21">
        <v>13256777</v>
      </c>
      <c r="N80" s="21">
        <v>3031991</v>
      </c>
      <c r="O80" s="21">
        <v>4938177</v>
      </c>
      <c r="P80" s="21">
        <v>3155742</v>
      </c>
      <c r="Q80" s="21">
        <v>11125910</v>
      </c>
      <c r="R80" s="21">
        <v>4716666</v>
      </c>
      <c r="S80" s="21">
        <v>2863156</v>
      </c>
      <c r="T80" s="21">
        <v>4050465</v>
      </c>
      <c r="U80" s="21">
        <v>11630287</v>
      </c>
      <c r="V80" s="21">
        <v>45855653</v>
      </c>
      <c r="W80" s="21">
        <v>37644000</v>
      </c>
      <c r="X80" s="21"/>
      <c r="Y80" s="20"/>
      <c r="Z80" s="23">
        <v>37644000</v>
      </c>
    </row>
    <row r="81" spans="1:26" ht="13.5" hidden="1">
      <c r="A81" s="39" t="s">
        <v>105</v>
      </c>
      <c r="B81" s="19">
        <v>179148</v>
      </c>
      <c r="C81" s="19"/>
      <c r="D81" s="20">
        <v>2003000</v>
      </c>
      <c r="E81" s="21">
        <v>1241000</v>
      </c>
      <c r="F81" s="21">
        <v>58151</v>
      </c>
      <c r="G81" s="21">
        <v>199803</v>
      </c>
      <c r="H81" s="21">
        <v>28860</v>
      </c>
      <c r="I81" s="21">
        <v>286814</v>
      </c>
      <c r="J81" s="21">
        <v>150198</v>
      </c>
      <c r="K81" s="21">
        <v>372902</v>
      </c>
      <c r="L81" s="21">
        <v>100210</v>
      </c>
      <c r="M81" s="21">
        <v>623310</v>
      </c>
      <c r="N81" s="21">
        <v>91421</v>
      </c>
      <c r="O81" s="21">
        <v>182793</v>
      </c>
      <c r="P81" s="21">
        <v>94620</v>
      </c>
      <c r="Q81" s="21">
        <v>368834</v>
      </c>
      <c r="R81" s="21">
        <v>413822</v>
      </c>
      <c r="S81" s="21">
        <v>91013</v>
      </c>
      <c r="T81" s="21">
        <v>178078</v>
      </c>
      <c r="U81" s="21">
        <v>682913</v>
      </c>
      <c r="V81" s="21">
        <v>1961871</v>
      </c>
      <c r="W81" s="21">
        <v>1241000</v>
      </c>
      <c r="X81" s="21"/>
      <c r="Y81" s="20"/>
      <c r="Z81" s="23">
        <v>1241000</v>
      </c>
    </row>
    <row r="82" spans="1:26" ht="13.5" hidden="1">
      <c r="A82" s="39" t="s">
        <v>106</v>
      </c>
      <c r="B82" s="19">
        <v>-1092327</v>
      </c>
      <c r="C82" s="19"/>
      <c r="D82" s="20">
        <v>3469000</v>
      </c>
      <c r="E82" s="21">
        <v>400000</v>
      </c>
      <c r="F82" s="21">
        <v>23434</v>
      </c>
      <c r="G82" s="21">
        <v>23434</v>
      </c>
      <c r="H82" s="21">
        <v>37613</v>
      </c>
      <c r="I82" s="21">
        <v>84481</v>
      </c>
      <c r="J82" s="21">
        <v>48060</v>
      </c>
      <c r="K82" s="21">
        <v>35871</v>
      </c>
      <c r="L82" s="21">
        <v>19510</v>
      </c>
      <c r="M82" s="21">
        <v>103441</v>
      </c>
      <c r="N82" s="21">
        <v>44131</v>
      </c>
      <c r="O82" s="21">
        <v>21312</v>
      </c>
      <c r="P82" s="21">
        <v>36924</v>
      </c>
      <c r="Q82" s="21">
        <v>102367</v>
      </c>
      <c r="R82" s="21">
        <v>27944</v>
      </c>
      <c r="S82" s="21">
        <v>27442</v>
      </c>
      <c r="T82" s="21">
        <v>54653</v>
      </c>
      <c r="U82" s="21">
        <v>110039</v>
      </c>
      <c r="V82" s="21">
        <v>400328</v>
      </c>
      <c r="W82" s="21">
        <v>400000</v>
      </c>
      <c r="X82" s="21"/>
      <c r="Y82" s="20"/>
      <c r="Z82" s="23">
        <v>400000</v>
      </c>
    </row>
    <row r="83" spans="1:26" ht="13.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3.5" hidden="1">
      <c r="A84" s="40" t="s">
        <v>110</v>
      </c>
      <c r="B84" s="28">
        <v>11808484</v>
      </c>
      <c r="C84" s="28"/>
      <c r="D84" s="29">
        <v>7150000</v>
      </c>
      <c r="E84" s="30">
        <v>15000000</v>
      </c>
      <c r="F84" s="30">
        <v>46292</v>
      </c>
      <c r="G84" s="30">
        <v>392636</v>
      </c>
      <c r="H84" s="30">
        <v>20052</v>
      </c>
      <c r="I84" s="30">
        <v>458980</v>
      </c>
      <c r="J84" s="30">
        <v>150371</v>
      </c>
      <c r="K84" s="30">
        <v>98440</v>
      </c>
      <c r="L84" s="30">
        <v>43173</v>
      </c>
      <c r="M84" s="30">
        <v>291984</v>
      </c>
      <c r="N84" s="30">
        <v>36613</v>
      </c>
      <c r="O84" s="30"/>
      <c r="P84" s="30"/>
      <c r="Q84" s="30">
        <v>36613</v>
      </c>
      <c r="R84" s="30"/>
      <c r="S84" s="30"/>
      <c r="T84" s="30"/>
      <c r="U84" s="30"/>
      <c r="V84" s="30">
        <v>787577</v>
      </c>
      <c r="W84" s="30">
        <v>15000000</v>
      </c>
      <c r="X84" s="30"/>
      <c r="Y84" s="29"/>
      <c r="Z84" s="31">
        <v>15000000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265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266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16684377</v>
      </c>
      <c r="D5" s="357">
        <f t="shared" si="0"/>
        <v>0</v>
      </c>
      <c r="E5" s="356">
        <f t="shared" si="0"/>
        <v>16905000</v>
      </c>
      <c r="F5" s="358">
        <f t="shared" si="0"/>
        <v>16905000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325931</v>
      </c>
      <c r="L5" s="356">
        <f t="shared" si="0"/>
        <v>600791</v>
      </c>
      <c r="M5" s="356">
        <f t="shared" si="0"/>
        <v>5935849</v>
      </c>
      <c r="N5" s="358">
        <f t="shared" si="0"/>
        <v>6862571</v>
      </c>
      <c r="O5" s="358">
        <f t="shared" si="0"/>
        <v>-960712</v>
      </c>
      <c r="P5" s="356">
        <f t="shared" si="0"/>
        <v>156534</v>
      </c>
      <c r="Q5" s="356">
        <f t="shared" si="0"/>
        <v>1328038</v>
      </c>
      <c r="R5" s="358">
        <f t="shared" si="0"/>
        <v>523860</v>
      </c>
      <c r="S5" s="358">
        <f t="shared" si="0"/>
        <v>1498294</v>
      </c>
      <c r="T5" s="356">
        <f t="shared" si="0"/>
        <v>0</v>
      </c>
      <c r="U5" s="356">
        <f t="shared" si="0"/>
        <v>2352054</v>
      </c>
      <c r="V5" s="358">
        <f t="shared" si="0"/>
        <v>3850348</v>
      </c>
      <c r="W5" s="358">
        <f t="shared" si="0"/>
        <v>11236779</v>
      </c>
      <c r="X5" s="356">
        <f t="shared" si="0"/>
        <v>16905000</v>
      </c>
      <c r="Y5" s="358">
        <f t="shared" si="0"/>
        <v>-5668221</v>
      </c>
      <c r="Z5" s="359">
        <f>+IF(X5&lt;&gt;0,+(Y5/X5)*100,0)</f>
        <v>-33.52984915705412</v>
      </c>
      <c r="AA5" s="360">
        <f>+AA6+AA8+AA11+AA13+AA15</f>
        <v>16905000</v>
      </c>
    </row>
    <row r="6" spans="1:27" ht="13.5">
      <c r="A6" s="361" t="s">
        <v>204</v>
      </c>
      <c r="B6" s="142"/>
      <c r="C6" s="60">
        <f>+C7</f>
        <v>2970591</v>
      </c>
      <c r="D6" s="340">
        <f aca="true" t="shared" si="1" ref="D6:AA6">+D7</f>
        <v>0</v>
      </c>
      <c r="E6" s="60">
        <f t="shared" si="1"/>
        <v>6213000</v>
      </c>
      <c r="F6" s="59">
        <f t="shared" si="1"/>
        <v>6213000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1433248</v>
      </c>
      <c r="N6" s="59">
        <f t="shared" si="1"/>
        <v>1433248</v>
      </c>
      <c r="O6" s="59">
        <f t="shared" si="1"/>
        <v>6865</v>
      </c>
      <c r="P6" s="60">
        <f t="shared" si="1"/>
        <v>8184</v>
      </c>
      <c r="Q6" s="60">
        <f t="shared" si="1"/>
        <v>431789</v>
      </c>
      <c r="R6" s="59">
        <f t="shared" si="1"/>
        <v>446838</v>
      </c>
      <c r="S6" s="59">
        <f t="shared" si="1"/>
        <v>0</v>
      </c>
      <c r="T6" s="60">
        <f t="shared" si="1"/>
        <v>0</v>
      </c>
      <c r="U6" s="60">
        <f t="shared" si="1"/>
        <v>219312</v>
      </c>
      <c r="V6" s="59">
        <f t="shared" si="1"/>
        <v>219312</v>
      </c>
      <c r="W6" s="59">
        <f t="shared" si="1"/>
        <v>2099398</v>
      </c>
      <c r="X6" s="60">
        <f t="shared" si="1"/>
        <v>6213000</v>
      </c>
      <c r="Y6" s="59">
        <f t="shared" si="1"/>
        <v>-4113602</v>
      </c>
      <c r="Z6" s="61">
        <f>+IF(X6&lt;&gt;0,+(Y6/X6)*100,0)</f>
        <v>-66.20959278931274</v>
      </c>
      <c r="AA6" s="62">
        <f t="shared" si="1"/>
        <v>6213000</v>
      </c>
    </row>
    <row r="7" spans="1:27" ht="13.5">
      <c r="A7" s="291" t="s">
        <v>228</v>
      </c>
      <c r="B7" s="142"/>
      <c r="C7" s="60">
        <v>2970591</v>
      </c>
      <c r="D7" s="340"/>
      <c r="E7" s="60">
        <v>6213000</v>
      </c>
      <c r="F7" s="59">
        <v>6213000</v>
      </c>
      <c r="G7" s="59"/>
      <c r="H7" s="60"/>
      <c r="I7" s="60"/>
      <c r="J7" s="59"/>
      <c r="K7" s="59"/>
      <c r="L7" s="60"/>
      <c r="M7" s="60">
        <v>1433248</v>
      </c>
      <c r="N7" s="59">
        <v>1433248</v>
      </c>
      <c r="O7" s="59">
        <v>6865</v>
      </c>
      <c r="P7" s="60">
        <v>8184</v>
      </c>
      <c r="Q7" s="60">
        <v>431789</v>
      </c>
      <c r="R7" s="59">
        <v>446838</v>
      </c>
      <c r="S7" s="59"/>
      <c r="T7" s="60"/>
      <c r="U7" s="60">
        <v>219312</v>
      </c>
      <c r="V7" s="59">
        <v>219312</v>
      </c>
      <c r="W7" s="59">
        <v>2099398</v>
      </c>
      <c r="X7" s="60">
        <v>6213000</v>
      </c>
      <c r="Y7" s="59">
        <v>-4113602</v>
      </c>
      <c r="Z7" s="61">
        <v>-66.21</v>
      </c>
      <c r="AA7" s="62">
        <v>6213000</v>
      </c>
    </row>
    <row r="8" spans="1:27" ht="13.5">
      <c r="A8" s="361" t="s">
        <v>205</v>
      </c>
      <c r="B8" s="142"/>
      <c r="C8" s="60">
        <f aca="true" t="shared" si="2" ref="C8:Y8">SUM(C9:C10)</f>
        <v>144692</v>
      </c>
      <c r="D8" s="340">
        <f t="shared" si="2"/>
        <v>0</v>
      </c>
      <c r="E8" s="60">
        <f t="shared" si="2"/>
        <v>535000</v>
      </c>
      <c r="F8" s="59">
        <f t="shared" si="2"/>
        <v>535000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44556</v>
      </c>
      <c r="M8" s="60">
        <f t="shared" si="2"/>
        <v>58829</v>
      </c>
      <c r="N8" s="59">
        <f t="shared" si="2"/>
        <v>103385</v>
      </c>
      <c r="O8" s="59">
        <f t="shared" si="2"/>
        <v>0</v>
      </c>
      <c r="P8" s="60">
        <f t="shared" si="2"/>
        <v>0</v>
      </c>
      <c r="Q8" s="60">
        <f t="shared" si="2"/>
        <v>32064</v>
      </c>
      <c r="R8" s="59">
        <f t="shared" si="2"/>
        <v>32064</v>
      </c>
      <c r="S8" s="59">
        <f t="shared" si="2"/>
        <v>26305</v>
      </c>
      <c r="T8" s="60">
        <f t="shared" si="2"/>
        <v>0</v>
      </c>
      <c r="U8" s="60">
        <f t="shared" si="2"/>
        <v>0</v>
      </c>
      <c r="V8" s="59">
        <f t="shared" si="2"/>
        <v>26305</v>
      </c>
      <c r="W8" s="59">
        <f t="shared" si="2"/>
        <v>161754</v>
      </c>
      <c r="X8" s="60">
        <f t="shared" si="2"/>
        <v>535000</v>
      </c>
      <c r="Y8" s="59">
        <f t="shared" si="2"/>
        <v>-373246</v>
      </c>
      <c r="Z8" s="61">
        <f>+IF(X8&lt;&gt;0,+(Y8/X8)*100,0)</f>
        <v>-69.76560747663552</v>
      </c>
      <c r="AA8" s="62">
        <f>SUM(AA9:AA10)</f>
        <v>535000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>
        <v>144692</v>
      </c>
      <c r="D10" s="340"/>
      <c r="E10" s="60">
        <v>535000</v>
      </c>
      <c r="F10" s="59">
        <v>535000</v>
      </c>
      <c r="G10" s="59"/>
      <c r="H10" s="60"/>
      <c r="I10" s="60"/>
      <c r="J10" s="59"/>
      <c r="K10" s="59"/>
      <c r="L10" s="60">
        <v>44556</v>
      </c>
      <c r="M10" s="60">
        <v>58829</v>
      </c>
      <c r="N10" s="59">
        <v>103385</v>
      </c>
      <c r="O10" s="59"/>
      <c r="P10" s="60"/>
      <c r="Q10" s="60">
        <v>32064</v>
      </c>
      <c r="R10" s="59">
        <v>32064</v>
      </c>
      <c r="S10" s="59">
        <v>26305</v>
      </c>
      <c r="T10" s="60"/>
      <c r="U10" s="60"/>
      <c r="V10" s="59">
        <v>26305</v>
      </c>
      <c r="W10" s="59">
        <v>161754</v>
      </c>
      <c r="X10" s="60">
        <v>535000</v>
      </c>
      <c r="Y10" s="59">
        <v>-373246</v>
      </c>
      <c r="Z10" s="61">
        <v>-69.77</v>
      </c>
      <c r="AA10" s="62">
        <v>535000</v>
      </c>
    </row>
    <row r="11" spans="1:27" ht="13.5">
      <c r="A11" s="361" t="s">
        <v>206</v>
      </c>
      <c r="B11" s="142"/>
      <c r="C11" s="362">
        <f>+C12</f>
        <v>12812563</v>
      </c>
      <c r="D11" s="363">
        <f aca="true" t="shared" si="3" ref="D11:AA11">+D12</f>
        <v>0</v>
      </c>
      <c r="E11" s="362">
        <f t="shared" si="3"/>
        <v>6777000</v>
      </c>
      <c r="F11" s="364">
        <f t="shared" si="3"/>
        <v>6777000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171131</v>
      </c>
      <c r="L11" s="362">
        <f t="shared" si="3"/>
        <v>455502</v>
      </c>
      <c r="M11" s="362">
        <f t="shared" si="3"/>
        <v>3170811</v>
      </c>
      <c r="N11" s="364">
        <f t="shared" si="3"/>
        <v>3797444</v>
      </c>
      <c r="O11" s="364">
        <f t="shared" si="3"/>
        <v>197532</v>
      </c>
      <c r="P11" s="362">
        <f t="shared" si="3"/>
        <v>148350</v>
      </c>
      <c r="Q11" s="362">
        <f t="shared" si="3"/>
        <v>815517</v>
      </c>
      <c r="R11" s="364">
        <f t="shared" si="3"/>
        <v>1161399</v>
      </c>
      <c r="S11" s="364">
        <f t="shared" si="3"/>
        <v>1446253</v>
      </c>
      <c r="T11" s="362">
        <f t="shared" si="3"/>
        <v>0</v>
      </c>
      <c r="U11" s="362">
        <f t="shared" si="3"/>
        <v>2013092</v>
      </c>
      <c r="V11" s="364">
        <f t="shared" si="3"/>
        <v>3459345</v>
      </c>
      <c r="W11" s="364">
        <f t="shared" si="3"/>
        <v>8418188</v>
      </c>
      <c r="X11" s="362">
        <f t="shared" si="3"/>
        <v>6777000</v>
      </c>
      <c r="Y11" s="364">
        <f t="shared" si="3"/>
        <v>1641188</v>
      </c>
      <c r="Z11" s="365">
        <f>+IF(X11&lt;&gt;0,+(Y11/X11)*100,0)</f>
        <v>24.217028183562046</v>
      </c>
      <c r="AA11" s="366">
        <f t="shared" si="3"/>
        <v>6777000</v>
      </c>
    </row>
    <row r="12" spans="1:27" ht="13.5">
      <c r="A12" s="291" t="s">
        <v>231</v>
      </c>
      <c r="B12" s="136"/>
      <c r="C12" s="60">
        <v>12812563</v>
      </c>
      <c r="D12" s="340"/>
      <c r="E12" s="60">
        <v>6777000</v>
      </c>
      <c r="F12" s="59">
        <v>6777000</v>
      </c>
      <c r="G12" s="59"/>
      <c r="H12" s="60"/>
      <c r="I12" s="60"/>
      <c r="J12" s="59"/>
      <c r="K12" s="59">
        <v>171131</v>
      </c>
      <c r="L12" s="60">
        <v>455502</v>
      </c>
      <c r="M12" s="60">
        <v>3170811</v>
      </c>
      <c r="N12" s="59">
        <v>3797444</v>
      </c>
      <c r="O12" s="59">
        <v>197532</v>
      </c>
      <c r="P12" s="60">
        <v>148350</v>
      </c>
      <c r="Q12" s="60">
        <v>815517</v>
      </c>
      <c r="R12" s="59">
        <v>1161399</v>
      </c>
      <c r="S12" s="59">
        <v>1446253</v>
      </c>
      <c r="T12" s="60"/>
      <c r="U12" s="60">
        <v>2013092</v>
      </c>
      <c r="V12" s="59">
        <v>3459345</v>
      </c>
      <c r="W12" s="59">
        <v>8418188</v>
      </c>
      <c r="X12" s="60">
        <v>6777000</v>
      </c>
      <c r="Y12" s="59">
        <v>1641188</v>
      </c>
      <c r="Z12" s="61">
        <v>24.22</v>
      </c>
      <c r="AA12" s="62">
        <v>6777000</v>
      </c>
    </row>
    <row r="13" spans="1:27" ht="13.5">
      <c r="A13" s="361" t="s">
        <v>207</v>
      </c>
      <c r="B13" s="136"/>
      <c r="C13" s="275">
        <f>+C14</f>
        <v>351560</v>
      </c>
      <c r="D13" s="341">
        <f aca="true" t="shared" si="4" ref="D13:AA13">+D14</f>
        <v>0</v>
      </c>
      <c r="E13" s="275">
        <f t="shared" si="4"/>
        <v>890000</v>
      </c>
      <c r="F13" s="342">
        <f t="shared" si="4"/>
        <v>890000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154800</v>
      </c>
      <c r="L13" s="275">
        <f t="shared" si="4"/>
        <v>100733</v>
      </c>
      <c r="M13" s="275">
        <f t="shared" si="4"/>
        <v>45852</v>
      </c>
      <c r="N13" s="342">
        <f t="shared" si="4"/>
        <v>301385</v>
      </c>
      <c r="O13" s="342">
        <f t="shared" si="4"/>
        <v>62000</v>
      </c>
      <c r="P13" s="275">
        <f t="shared" si="4"/>
        <v>0</v>
      </c>
      <c r="Q13" s="275">
        <f t="shared" si="4"/>
        <v>48668</v>
      </c>
      <c r="R13" s="342">
        <f t="shared" si="4"/>
        <v>110668</v>
      </c>
      <c r="S13" s="342">
        <f t="shared" si="4"/>
        <v>25736</v>
      </c>
      <c r="T13" s="275">
        <f t="shared" si="4"/>
        <v>0</v>
      </c>
      <c r="U13" s="275">
        <f t="shared" si="4"/>
        <v>900</v>
      </c>
      <c r="V13" s="342">
        <f t="shared" si="4"/>
        <v>26636</v>
      </c>
      <c r="W13" s="342">
        <f t="shared" si="4"/>
        <v>438689</v>
      </c>
      <c r="X13" s="275">
        <f t="shared" si="4"/>
        <v>890000</v>
      </c>
      <c r="Y13" s="342">
        <f t="shared" si="4"/>
        <v>-451311</v>
      </c>
      <c r="Z13" s="335">
        <f>+IF(X13&lt;&gt;0,+(Y13/X13)*100,0)</f>
        <v>-50.7091011235955</v>
      </c>
      <c r="AA13" s="273">
        <f t="shared" si="4"/>
        <v>890000</v>
      </c>
    </row>
    <row r="14" spans="1:27" ht="13.5">
      <c r="A14" s="291" t="s">
        <v>232</v>
      </c>
      <c r="B14" s="136"/>
      <c r="C14" s="60">
        <v>351560</v>
      </c>
      <c r="D14" s="340"/>
      <c r="E14" s="60">
        <v>890000</v>
      </c>
      <c r="F14" s="59">
        <v>890000</v>
      </c>
      <c r="G14" s="59"/>
      <c r="H14" s="60"/>
      <c r="I14" s="60"/>
      <c r="J14" s="59"/>
      <c r="K14" s="59">
        <v>154800</v>
      </c>
      <c r="L14" s="60">
        <v>100733</v>
      </c>
      <c r="M14" s="60">
        <v>45852</v>
      </c>
      <c r="N14" s="59">
        <v>301385</v>
      </c>
      <c r="O14" s="59">
        <v>62000</v>
      </c>
      <c r="P14" s="60"/>
      <c r="Q14" s="60">
        <v>48668</v>
      </c>
      <c r="R14" s="59">
        <v>110668</v>
      </c>
      <c r="S14" s="59">
        <v>25736</v>
      </c>
      <c r="T14" s="60"/>
      <c r="U14" s="60">
        <v>900</v>
      </c>
      <c r="V14" s="59">
        <v>26636</v>
      </c>
      <c r="W14" s="59">
        <v>438689</v>
      </c>
      <c r="X14" s="60">
        <v>890000</v>
      </c>
      <c r="Y14" s="59">
        <v>-451311</v>
      </c>
      <c r="Z14" s="61">
        <v>-50.71</v>
      </c>
      <c r="AA14" s="62">
        <v>890000</v>
      </c>
    </row>
    <row r="15" spans="1:27" ht="13.5">
      <c r="A15" s="361" t="s">
        <v>208</v>
      </c>
      <c r="B15" s="136"/>
      <c r="C15" s="60">
        <f aca="true" t="shared" si="5" ref="C15:Y15">SUM(C16:C20)</f>
        <v>404971</v>
      </c>
      <c r="D15" s="340">
        <f t="shared" si="5"/>
        <v>0</v>
      </c>
      <c r="E15" s="60">
        <f t="shared" si="5"/>
        <v>2490000</v>
      </c>
      <c r="F15" s="59">
        <f t="shared" si="5"/>
        <v>2490000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1227109</v>
      </c>
      <c r="N15" s="59">
        <f t="shared" si="5"/>
        <v>1227109</v>
      </c>
      <c r="O15" s="59">
        <f t="shared" si="5"/>
        <v>-1227109</v>
      </c>
      <c r="P15" s="60">
        <f t="shared" si="5"/>
        <v>0</v>
      </c>
      <c r="Q15" s="60">
        <f t="shared" si="5"/>
        <v>0</v>
      </c>
      <c r="R15" s="59">
        <f t="shared" si="5"/>
        <v>-1227109</v>
      </c>
      <c r="S15" s="59">
        <f t="shared" si="5"/>
        <v>0</v>
      </c>
      <c r="T15" s="60">
        <f t="shared" si="5"/>
        <v>0</v>
      </c>
      <c r="U15" s="60">
        <f t="shared" si="5"/>
        <v>118750</v>
      </c>
      <c r="V15" s="59">
        <f t="shared" si="5"/>
        <v>118750</v>
      </c>
      <c r="W15" s="59">
        <f t="shared" si="5"/>
        <v>118750</v>
      </c>
      <c r="X15" s="60">
        <f t="shared" si="5"/>
        <v>2490000</v>
      </c>
      <c r="Y15" s="59">
        <f t="shared" si="5"/>
        <v>-2371250</v>
      </c>
      <c r="Z15" s="61">
        <f>+IF(X15&lt;&gt;0,+(Y15/X15)*100,0)</f>
        <v>-95.23092369477911</v>
      </c>
      <c r="AA15" s="62">
        <f>SUM(AA16:AA20)</f>
        <v>2490000</v>
      </c>
    </row>
    <row r="16" spans="1:27" ht="13.5">
      <c r="A16" s="291" t="s">
        <v>233</v>
      </c>
      <c r="B16" s="300"/>
      <c r="C16" s="60">
        <v>404971</v>
      </c>
      <c r="D16" s="340"/>
      <c r="E16" s="60">
        <v>2490000</v>
      </c>
      <c r="F16" s="59">
        <v>2490000</v>
      </c>
      <c r="G16" s="59"/>
      <c r="H16" s="60"/>
      <c r="I16" s="60"/>
      <c r="J16" s="59"/>
      <c r="K16" s="59"/>
      <c r="L16" s="60"/>
      <c r="M16" s="60">
        <v>1227109</v>
      </c>
      <c r="N16" s="59">
        <v>1227109</v>
      </c>
      <c r="O16" s="59">
        <v>-1227109</v>
      </c>
      <c r="P16" s="60"/>
      <c r="Q16" s="60"/>
      <c r="R16" s="59">
        <v>-1227109</v>
      </c>
      <c r="S16" s="59"/>
      <c r="T16" s="60"/>
      <c r="U16" s="60">
        <v>118750</v>
      </c>
      <c r="V16" s="59">
        <v>118750</v>
      </c>
      <c r="W16" s="59">
        <v>118750</v>
      </c>
      <c r="X16" s="60">
        <v>2490000</v>
      </c>
      <c r="Y16" s="59">
        <v>-2371250</v>
      </c>
      <c r="Z16" s="61">
        <v>-95.23</v>
      </c>
      <c r="AA16" s="62">
        <v>2490000</v>
      </c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363919</v>
      </c>
      <c r="D22" s="344">
        <f t="shared" si="6"/>
        <v>0</v>
      </c>
      <c r="E22" s="343">
        <f t="shared" si="6"/>
        <v>2313000</v>
      </c>
      <c r="F22" s="345">
        <f t="shared" si="6"/>
        <v>2313000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15465</v>
      </c>
      <c r="L22" s="343">
        <f t="shared" si="6"/>
        <v>27247</v>
      </c>
      <c r="M22" s="343">
        <f t="shared" si="6"/>
        <v>19458</v>
      </c>
      <c r="N22" s="345">
        <f t="shared" si="6"/>
        <v>62170</v>
      </c>
      <c r="O22" s="345">
        <f t="shared" si="6"/>
        <v>44616</v>
      </c>
      <c r="P22" s="343">
        <f t="shared" si="6"/>
        <v>1250</v>
      </c>
      <c r="Q22" s="343">
        <f t="shared" si="6"/>
        <v>2634</v>
      </c>
      <c r="R22" s="345">
        <f t="shared" si="6"/>
        <v>48500</v>
      </c>
      <c r="S22" s="345">
        <f t="shared" si="6"/>
        <v>882</v>
      </c>
      <c r="T22" s="343">
        <f t="shared" si="6"/>
        <v>0</v>
      </c>
      <c r="U22" s="343">
        <f t="shared" si="6"/>
        <v>201642</v>
      </c>
      <c r="V22" s="345">
        <f t="shared" si="6"/>
        <v>202524</v>
      </c>
      <c r="W22" s="345">
        <f t="shared" si="6"/>
        <v>313194</v>
      </c>
      <c r="X22" s="343">
        <f t="shared" si="6"/>
        <v>2313000</v>
      </c>
      <c r="Y22" s="345">
        <f t="shared" si="6"/>
        <v>-1999806</v>
      </c>
      <c r="Z22" s="336">
        <f>+IF(X22&lt;&gt;0,+(Y22/X22)*100,0)</f>
        <v>-86.45940337224384</v>
      </c>
      <c r="AA22" s="350">
        <f>SUM(AA23:AA32)</f>
        <v>2313000</v>
      </c>
    </row>
    <row r="23" spans="1:27" ht="13.5">
      <c r="A23" s="361" t="s">
        <v>236</v>
      </c>
      <c r="B23" s="142"/>
      <c r="C23" s="60">
        <v>232124</v>
      </c>
      <c r="D23" s="340"/>
      <c r="E23" s="60">
        <v>1313000</v>
      </c>
      <c r="F23" s="59">
        <v>1313000</v>
      </c>
      <c r="G23" s="59"/>
      <c r="H23" s="60"/>
      <c r="I23" s="60"/>
      <c r="J23" s="59"/>
      <c r="K23" s="59"/>
      <c r="L23" s="60">
        <v>27247</v>
      </c>
      <c r="M23" s="60">
        <v>19458</v>
      </c>
      <c r="N23" s="59">
        <v>46705</v>
      </c>
      <c r="O23" s="59">
        <v>25935</v>
      </c>
      <c r="P23" s="60">
        <v>1250</v>
      </c>
      <c r="Q23" s="60">
        <v>2634</v>
      </c>
      <c r="R23" s="59">
        <v>29819</v>
      </c>
      <c r="S23" s="59">
        <v>882</v>
      </c>
      <c r="T23" s="60"/>
      <c r="U23" s="60">
        <v>101246</v>
      </c>
      <c r="V23" s="59">
        <v>102128</v>
      </c>
      <c r="W23" s="59">
        <v>178652</v>
      </c>
      <c r="X23" s="60">
        <v>1313000</v>
      </c>
      <c r="Y23" s="59">
        <v>-1134348</v>
      </c>
      <c r="Z23" s="61">
        <v>-86.39</v>
      </c>
      <c r="AA23" s="62">
        <v>1313000</v>
      </c>
    </row>
    <row r="24" spans="1:27" ht="13.5">
      <c r="A24" s="361" t="s">
        <v>237</v>
      </c>
      <c r="B24" s="142"/>
      <c r="C24" s="60">
        <v>122948</v>
      </c>
      <c r="D24" s="340"/>
      <c r="E24" s="60">
        <v>700000</v>
      </c>
      <c r="F24" s="59">
        <v>700000</v>
      </c>
      <c r="G24" s="59"/>
      <c r="H24" s="60"/>
      <c r="I24" s="60"/>
      <c r="J24" s="59"/>
      <c r="K24" s="59">
        <v>15465</v>
      </c>
      <c r="L24" s="60"/>
      <c r="M24" s="60"/>
      <c r="N24" s="59">
        <v>15465</v>
      </c>
      <c r="O24" s="59"/>
      <c r="P24" s="60"/>
      <c r="Q24" s="60"/>
      <c r="R24" s="59"/>
      <c r="S24" s="59"/>
      <c r="T24" s="60"/>
      <c r="U24" s="60">
        <v>100396</v>
      </c>
      <c r="V24" s="59">
        <v>100396</v>
      </c>
      <c r="W24" s="59">
        <v>115861</v>
      </c>
      <c r="X24" s="60">
        <v>700000</v>
      </c>
      <c r="Y24" s="59">
        <v>-584139</v>
      </c>
      <c r="Z24" s="61">
        <v>-83.45</v>
      </c>
      <c r="AA24" s="62">
        <v>700000</v>
      </c>
    </row>
    <row r="25" spans="1:27" ht="13.5">
      <c r="A25" s="361" t="s">
        <v>238</v>
      </c>
      <c r="B25" s="142"/>
      <c r="C25" s="60"/>
      <c r="D25" s="340"/>
      <c r="E25" s="60">
        <v>300000</v>
      </c>
      <c r="F25" s="59">
        <v>300000</v>
      </c>
      <c r="G25" s="59"/>
      <c r="H25" s="60"/>
      <c r="I25" s="60"/>
      <c r="J25" s="59"/>
      <c r="K25" s="59"/>
      <c r="L25" s="60"/>
      <c r="M25" s="60"/>
      <c r="N25" s="59"/>
      <c r="O25" s="59">
        <v>18681</v>
      </c>
      <c r="P25" s="60"/>
      <c r="Q25" s="60"/>
      <c r="R25" s="59">
        <v>18681</v>
      </c>
      <c r="S25" s="59"/>
      <c r="T25" s="60"/>
      <c r="U25" s="60"/>
      <c r="V25" s="59"/>
      <c r="W25" s="59">
        <v>18681</v>
      </c>
      <c r="X25" s="60">
        <v>300000</v>
      </c>
      <c r="Y25" s="59">
        <v>-281319</v>
      </c>
      <c r="Z25" s="61">
        <v>-93.77</v>
      </c>
      <c r="AA25" s="62">
        <v>300000</v>
      </c>
    </row>
    <row r="26" spans="1:27" ht="13.5">
      <c r="A26" s="361" t="s">
        <v>239</v>
      </c>
      <c r="B26" s="302"/>
      <c r="C26" s="362">
        <v>8847</v>
      </c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4519664</v>
      </c>
      <c r="D40" s="344">
        <f t="shared" si="9"/>
        <v>0</v>
      </c>
      <c r="E40" s="343">
        <f t="shared" si="9"/>
        <v>4899000</v>
      </c>
      <c r="F40" s="345">
        <f t="shared" si="9"/>
        <v>4899000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659966</v>
      </c>
      <c r="L40" s="343">
        <f t="shared" si="9"/>
        <v>829203</v>
      </c>
      <c r="M40" s="343">
        <f t="shared" si="9"/>
        <v>214622</v>
      </c>
      <c r="N40" s="345">
        <f t="shared" si="9"/>
        <v>1703791</v>
      </c>
      <c r="O40" s="345">
        <f t="shared" si="9"/>
        <v>352383</v>
      </c>
      <c r="P40" s="343">
        <f t="shared" si="9"/>
        <v>216187</v>
      </c>
      <c r="Q40" s="343">
        <f t="shared" si="9"/>
        <v>267226</v>
      </c>
      <c r="R40" s="345">
        <f t="shared" si="9"/>
        <v>835796</v>
      </c>
      <c r="S40" s="345">
        <f t="shared" si="9"/>
        <v>531233</v>
      </c>
      <c r="T40" s="343">
        <f t="shared" si="9"/>
        <v>0</v>
      </c>
      <c r="U40" s="343">
        <f t="shared" si="9"/>
        <v>758007</v>
      </c>
      <c r="V40" s="345">
        <f t="shared" si="9"/>
        <v>1289240</v>
      </c>
      <c r="W40" s="345">
        <f t="shared" si="9"/>
        <v>3828827</v>
      </c>
      <c r="X40" s="343">
        <f t="shared" si="9"/>
        <v>4899000</v>
      </c>
      <c r="Y40" s="345">
        <f t="shared" si="9"/>
        <v>-1070173</v>
      </c>
      <c r="Z40" s="336">
        <f>+IF(X40&lt;&gt;0,+(Y40/X40)*100,0)</f>
        <v>-21.844723412941416</v>
      </c>
      <c r="AA40" s="350">
        <f>SUM(AA41:AA49)</f>
        <v>4899000</v>
      </c>
    </row>
    <row r="41" spans="1:27" ht="13.5">
      <c r="A41" s="361" t="s">
        <v>247</v>
      </c>
      <c r="B41" s="142"/>
      <c r="C41" s="362">
        <v>3167204</v>
      </c>
      <c r="D41" s="363"/>
      <c r="E41" s="362">
        <v>611700</v>
      </c>
      <c r="F41" s="364">
        <v>611700</v>
      </c>
      <c r="G41" s="364"/>
      <c r="H41" s="362"/>
      <c r="I41" s="362"/>
      <c r="J41" s="364"/>
      <c r="K41" s="364">
        <v>209516</v>
      </c>
      <c r="L41" s="362">
        <v>402981</v>
      </c>
      <c r="M41" s="362">
        <v>116947</v>
      </c>
      <c r="N41" s="364">
        <v>729444</v>
      </c>
      <c r="O41" s="364">
        <v>290836</v>
      </c>
      <c r="P41" s="362">
        <v>61579</v>
      </c>
      <c r="Q41" s="362">
        <v>246800</v>
      </c>
      <c r="R41" s="364">
        <v>599215</v>
      </c>
      <c r="S41" s="364">
        <v>84572</v>
      </c>
      <c r="T41" s="362"/>
      <c r="U41" s="362">
        <v>515148</v>
      </c>
      <c r="V41" s="364">
        <v>599720</v>
      </c>
      <c r="W41" s="364">
        <v>1928379</v>
      </c>
      <c r="X41" s="362">
        <v>611700</v>
      </c>
      <c r="Y41" s="364">
        <v>1316679</v>
      </c>
      <c r="Z41" s="365">
        <v>215.25</v>
      </c>
      <c r="AA41" s="366">
        <v>611700</v>
      </c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>
        <v>60811</v>
      </c>
      <c r="D43" s="369"/>
      <c r="E43" s="305">
        <v>470200</v>
      </c>
      <c r="F43" s="370">
        <v>470200</v>
      </c>
      <c r="G43" s="370"/>
      <c r="H43" s="305"/>
      <c r="I43" s="305"/>
      <c r="J43" s="370"/>
      <c r="K43" s="370">
        <v>420474</v>
      </c>
      <c r="L43" s="305">
        <v>370410</v>
      </c>
      <c r="M43" s="305"/>
      <c r="N43" s="370">
        <v>790884</v>
      </c>
      <c r="O43" s="370"/>
      <c r="P43" s="305"/>
      <c r="Q43" s="305"/>
      <c r="R43" s="370"/>
      <c r="S43" s="370"/>
      <c r="T43" s="305"/>
      <c r="U43" s="305">
        <v>45689</v>
      </c>
      <c r="V43" s="370">
        <v>45689</v>
      </c>
      <c r="W43" s="370">
        <v>836573</v>
      </c>
      <c r="X43" s="305">
        <v>470200</v>
      </c>
      <c r="Y43" s="370">
        <v>366373</v>
      </c>
      <c r="Z43" s="371">
        <v>77.92</v>
      </c>
      <c r="AA43" s="303">
        <v>470200</v>
      </c>
    </row>
    <row r="44" spans="1:27" ht="13.5">
      <c r="A44" s="361" t="s">
        <v>250</v>
      </c>
      <c r="B44" s="136"/>
      <c r="C44" s="60">
        <v>767253</v>
      </c>
      <c r="D44" s="368"/>
      <c r="E44" s="54">
        <v>1417100</v>
      </c>
      <c r="F44" s="53">
        <v>1417100</v>
      </c>
      <c r="G44" s="53"/>
      <c r="H44" s="54"/>
      <c r="I44" s="54"/>
      <c r="J44" s="53"/>
      <c r="K44" s="53"/>
      <c r="L44" s="54"/>
      <c r="M44" s="54"/>
      <c r="N44" s="53"/>
      <c r="O44" s="53">
        <v>61547</v>
      </c>
      <c r="P44" s="54">
        <v>2552</v>
      </c>
      <c r="Q44" s="54">
        <v>90</v>
      </c>
      <c r="R44" s="53">
        <v>64189</v>
      </c>
      <c r="S44" s="53">
        <v>438597</v>
      </c>
      <c r="T44" s="54"/>
      <c r="U44" s="54">
        <v>107371</v>
      </c>
      <c r="V44" s="53">
        <v>545968</v>
      </c>
      <c r="W44" s="53">
        <v>610157</v>
      </c>
      <c r="X44" s="54">
        <v>1417100</v>
      </c>
      <c r="Y44" s="53">
        <v>-806943</v>
      </c>
      <c r="Z44" s="94">
        <v>-56.94</v>
      </c>
      <c r="AA44" s="95">
        <v>1417100</v>
      </c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>
        <v>524396</v>
      </c>
      <c r="D47" s="368"/>
      <c r="E47" s="54">
        <v>2380000</v>
      </c>
      <c r="F47" s="53">
        <v>2380000</v>
      </c>
      <c r="G47" s="53"/>
      <c r="H47" s="54"/>
      <c r="I47" s="54"/>
      <c r="J47" s="53"/>
      <c r="K47" s="53">
        <v>29976</v>
      </c>
      <c r="L47" s="54">
        <v>55812</v>
      </c>
      <c r="M47" s="54">
        <v>97675</v>
      </c>
      <c r="N47" s="53">
        <v>183463</v>
      </c>
      <c r="O47" s="53"/>
      <c r="P47" s="54"/>
      <c r="Q47" s="54"/>
      <c r="R47" s="53"/>
      <c r="S47" s="53"/>
      <c r="T47" s="54"/>
      <c r="U47" s="54">
        <v>89799</v>
      </c>
      <c r="V47" s="53">
        <v>89799</v>
      </c>
      <c r="W47" s="53">
        <v>273262</v>
      </c>
      <c r="X47" s="54">
        <v>2380000</v>
      </c>
      <c r="Y47" s="53">
        <v>-2106738</v>
      </c>
      <c r="Z47" s="94">
        <v>-88.52</v>
      </c>
      <c r="AA47" s="95">
        <v>2380000</v>
      </c>
    </row>
    <row r="48" spans="1:27" ht="13.5">
      <c r="A48" s="361" t="s">
        <v>254</v>
      </c>
      <c r="B48" s="136"/>
      <c r="C48" s="60"/>
      <c r="D48" s="368"/>
      <c r="E48" s="54">
        <v>20000</v>
      </c>
      <c r="F48" s="53">
        <v>20000</v>
      </c>
      <c r="G48" s="53"/>
      <c r="H48" s="54"/>
      <c r="I48" s="54"/>
      <c r="J48" s="53"/>
      <c r="K48" s="53"/>
      <c r="L48" s="54"/>
      <c r="M48" s="54"/>
      <c r="N48" s="53"/>
      <c r="O48" s="53"/>
      <c r="P48" s="54">
        <v>152056</v>
      </c>
      <c r="Q48" s="54">
        <v>20336</v>
      </c>
      <c r="R48" s="53">
        <v>172392</v>
      </c>
      <c r="S48" s="53">
        <v>8064</v>
      </c>
      <c r="T48" s="54"/>
      <c r="U48" s="54"/>
      <c r="V48" s="53">
        <v>8064</v>
      </c>
      <c r="W48" s="53">
        <v>180456</v>
      </c>
      <c r="X48" s="54">
        <v>20000</v>
      </c>
      <c r="Y48" s="53">
        <v>160456</v>
      </c>
      <c r="Z48" s="94">
        <v>802.28</v>
      </c>
      <c r="AA48" s="95">
        <v>20000</v>
      </c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267</v>
      </c>
      <c r="B60" s="149"/>
      <c r="C60" s="219">
        <f aca="true" t="shared" si="14" ref="C60:Y60">+C57+C54+C51+C40+C37+C34+C22+C5</f>
        <v>21567960</v>
      </c>
      <c r="D60" s="346">
        <f t="shared" si="14"/>
        <v>0</v>
      </c>
      <c r="E60" s="219">
        <f t="shared" si="14"/>
        <v>24117000</v>
      </c>
      <c r="F60" s="264">
        <f t="shared" si="14"/>
        <v>24117000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1001362</v>
      </c>
      <c r="L60" s="219">
        <f t="shared" si="14"/>
        <v>1457241</v>
      </c>
      <c r="M60" s="219">
        <f t="shared" si="14"/>
        <v>6169929</v>
      </c>
      <c r="N60" s="264">
        <f t="shared" si="14"/>
        <v>8628532</v>
      </c>
      <c r="O60" s="264">
        <f t="shared" si="14"/>
        <v>-563713</v>
      </c>
      <c r="P60" s="219">
        <f t="shared" si="14"/>
        <v>373971</v>
      </c>
      <c r="Q60" s="219">
        <f t="shared" si="14"/>
        <v>1597898</v>
      </c>
      <c r="R60" s="264">
        <f t="shared" si="14"/>
        <v>1408156</v>
      </c>
      <c r="S60" s="264">
        <f t="shared" si="14"/>
        <v>2030409</v>
      </c>
      <c r="T60" s="219">
        <f t="shared" si="14"/>
        <v>0</v>
      </c>
      <c r="U60" s="219">
        <f t="shared" si="14"/>
        <v>3311703</v>
      </c>
      <c r="V60" s="264">
        <f t="shared" si="14"/>
        <v>5342112</v>
      </c>
      <c r="W60" s="264">
        <f t="shared" si="14"/>
        <v>15378800</v>
      </c>
      <c r="X60" s="219">
        <f t="shared" si="14"/>
        <v>24117000</v>
      </c>
      <c r="Y60" s="264">
        <f t="shared" si="14"/>
        <v>-8738200</v>
      </c>
      <c r="Z60" s="337">
        <f>+IF(X60&lt;&gt;0,+(Y60/X60)*100,0)</f>
        <v>-36.23253306796036</v>
      </c>
      <c r="AA60" s="232">
        <f>+AA57+AA54+AA51+AA40+AA37+AA34+AA22+AA5</f>
        <v>24117000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324841795</v>
      </c>
      <c r="D5" s="153">
        <f>SUM(D6:D8)</f>
        <v>0</v>
      </c>
      <c r="E5" s="154">
        <f t="shared" si="0"/>
        <v>248671516</v>
      </c>
      <c r="F5" s="100">
        <f t="shared" si="0"/>
        <v>228991516</v>
      </c>
      <c r="G5" s="100">
        <f t="shared" si="0"/>
        <v>21854391</v>
      </c>
      <c r="H5" s="100">
        <f t="shared" si="0"/>
        <v>5777612</v>
      </c>
      <c r="I5" s="100">
        <f t="shared" si="0"/>
        <v>5270539</v>
      </c>
      <c r="J5" s="100">
        <f t="shared" si="0"/>
        <v>32902542</v>
      </c>
      <c r="K5" s="100">
        <f t="shared" si="0"/>
        <v>6048765</v>
      </c>
      <c r="L5" s="100">
        <f t="shared" si="0"/>
        <v>86287768</v>
      </c>
      <c r="M5" s="100">
        <f t="shared" si="0"/>
        <v>5435008</v>
      </c>
      <c r="N5" s="100">
        <f t="shared" si="0"/>
        <v>97771541</v>
      </c>
      <c r="O5" s="100">
        <f t="shared" si="0"/>
        <v>5386972</v>
      </c>
      <c r="P5" s="100">
        <f t="shared" si="0"/>
        <v>5332823</v>
      </c>
      <c r="Q5" s="100">
        <f t="shared" si="0"/>
        <v>67556684</v>
      </c>
      <c r="R5" s="100">
        <f t="shared" si="0"/>
        <v>78276479</v>
      </c>
      <c r="S5" s="100">
        <f t="shared" si="0"/>
        <v>5708313</v>
      </c>
      <c r="T5" s="100">
        <f t="shared" si="0"/>
        <v>5867721</v>
      </c>
      <c r="U5" s="100">
        <f t="shared" si="0"/>
        <v>5633162</v>
      </c>
      <c r="V5" s="100">
        <f t="shared" si="0"/>
        <v>17209196</v>
      </c>
      <c r="W5" s="100">
        <f t="shared" si="0"/>
        <v>226159758</v>
      </c>
      <c r="X5" s="100">
        <f t="shared" si="0"/>
        <v>228991516</v>
      </c>
      <c r="Y5" s="100">
        <f t="shared" si="0"/>
        <v>-2831758</v>
      </c>
      <c r="Z5" s="137">
        <f>+IF(X5&lt;&gt;0,+(Y5/X5)*100,0)</f>
        <v>-1.2366213602428833</v>
      </c>
      <c r="AA5" s="153">
        <f>SUM(AA6:AA8)</f>
        <v>228991516</v>
      </c>
    </row>
    <row r="6" spans="1:27" ht="13.5">
      <c r="A6" s="138" t="s">
        <v>75</v>
      </c>
      <c r="B6" s="136"/>
      <c r="C6" s="155"/>
      <c r="D6" s="155"/>
      <c r="E6" s="156">
        <v>330000</v>
      </c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>
        <v>0</v>
      </c>
      <c r="AA6" s="155"/>
    </row>
    <row r="7" spans="1:27" ht="13.5">
      <c r="A7" s="138" t="s">
        <v>76</v>
      </c>
      <c r="B7" s="136"/>
      <c r="C7" s="157">
        <v>323717503</v>
      </c>
      <c r="D7" s="157"/>
      <c r="E7" s="158">
        <v>222116516</v>
      </c>
      <c r="F7" s="159">
        <v>228066516</v>
      </c>
      <c r="G7" s="159">
        <v>21853808</v>
      </c>
      <c r="H7" s="159">
        <v>5740779</v>
      </c>
      <c r="I7" s="159">
        <v>5270539</v>
      </c>
      <c r="J7" s="159">
        <v>32865126</v>
      </c>
      <c r="K7" s="159">
        <v>6048765</v>
      </c>
      <c r="L7" s="159">
        <v>86241621</v>
      </c>
      <c r="M7" s="159">
        <v>5435008</v>
      </c>
      <c r="N7" s="159">
        <v>97725394</v>
      </c>
      <c r="O7" s="159">
        <v>5386972</v>
      </c>
      <c r="P7" s="159">
        <v>5332823</v>
      </c>
      <c r="Q7" s="159">
        <v>67451237</v>
      </c>
      <c r="R7" s="159">
        <v>78171032</v>
      </c>
      <c r="S7" s="159">
        <v>5508033</v>
      </c>
      <c r="T7" s="159">
        <v>5867138</v>
      </c>
      <c r="U7" s="159">
        <v>5631031</v>
      </c>
      <c r="V7" s="159">
        <v>17006202</v>
      </c>
      <c r="W7" s="159">
        <v>225767754</v>
      </c>
      <c r="X7" s="159">
        <v>228066516</v>
      </c>
      <c r="Y7" s="159">
        <v>-2298762</v>
      </c>
      <c r="Z7" s="141">
        <v>-1.01</v>
      </c>
      <c r="AA7" s="157">
        <v>228066516</v>
      </c>
    </row>
    <row r="8" spans="1:27" ht="13.5">
      <c r="A8" s="138" t="s">
        <v>77</v>
      </c>
      <c r="B8" s="136"/>
      <c r="C8" s="155">
        <v>1124292</v>
      </c>
      <c r="D8" s="155"/>
      <c r="E8" s="156">
        <v>26225000</v>
      </c>
      <c r="F8" s="60">
        <v>925000</v>
      </c>
      <c r="G8" s="60">
        <v>583</v>
      </c>
      <c r="H8" s="60">
        <v>36833</v>
      </c>
      <c r="I8" s="60"/>
      <c r="J8" s="60">
        <v>37416</v>
      </c>
      <c r="K8" s="60"/>
      <c r="L8" s="60">
        <v>46147</v>
      </c>
      <c r="M8" s="60"/>
      <c r="N8" s="60">
        <v>46147</v>
      </c>
      <c r="O8" s="60"/>
      <c r="P8" s="60"/>
      <c r="Q8" s="60">
        <v>105447</v>
      </c>
      <c r="R8" s="60">
        <v>105447</v>
      </c>
      <c r="S8" s="60">
        <v>200280</v>
      </c>
      <c r="T8" s="60">
        <v>583</v>
      </c>
      <c r="U8" s="60">
        <v>2131</v>
      </c>
      <c r="V8" s="60">
        <v>202994</v>
      </c>
      <c r="W8" s="60">
        <v>392004</v>
      </c>
      <c r="X8" s="60">
        <v>925000</v>
      </c>
      <c r="Y8" s="60">
        <v>-532996</v>
      </c>
      <c r="Z8" s="140">
        <v>-57.62</v>
      </c>
      <c r="AA8" s="155">
        <v>925000</v>
      </c>
    </row>
    <row r="9" spans="1:27" ht="13.5">
      <c r="A9" s="135" t="s">
        <v>78</v>
      </c>
      <c r="B9" s="136"/>
      <c r="C9" s="153">
        <f aca="true" t="shared" si="1" ref="C9:Y9">SUM(C10:C14)</f>
        <v>8132630</v>
      </c>
      <c r="D9" s="153">
        <f>SUM(D10:D14)</f>
        <v>0</v>
      </c>
      <c r="E9" s="154">
        <f t="shared" si="1"/>
        <v>33003000</v>
      </c>
      <c r="F9" s="100">
        <f t="shared" si="1"/>
        <v>3533000</v>
      </c>
      <c r="G9" s="100">
        <f t="shared" si="1"/>
        <v>504</v>
      </c>
      <c r="H9" s="100">
        <f t="shared" si="1"/>
        <v>323477</v>
      </c>
      <c r="I9" s="100">
        <f t="shared" si="1"/>
        <v>111697</v>
      </c>
      <c r="J9" s="100">
        <f t="shared" si="1"/>
        <v>435678</v>
      </c>
      <c r="K9" s="100">
        <f t="shared" si="1"/>
        <v>676813</v>
      </c>
      <c r="L9" s="100">
        <f t="shared" si="1"/>
        <v>576079</v>
      </c>
      <c r="M9" s="100">
        <f t="shared" si="1"/>
        <v>502390</v>
      </c>
      <c r="N9" s="100">
        <f t="shared" si="1"/>
        <v>1755282</v>
      </c>
      <c r="O9" s="100">
        <f t="shared" si="1"/>
        <v>2237</v>
      </c>
      <c r="P9" s="100">
        <f t="shared" si="1"/>
        <v>1557</v>
      </c>
      <c r="Q9" s="100">
        <f t="shared" si="1"/>
        <v>1640</v>
      </c>
      <c r="R9" s="100">
        <f t="shared" si="1"/>
        <v>5434</v>
      </c>
      <c r="S9" s="100">
        <f t="shared" si="1"/>
        <v>1601</v>
      </c>
      <c r="T9" s="100">
        <f t="shared" si="1"/>
        <v>2013</v>
      </c>
      <c r="U9" s="100">
        <f t="shared" si="1"/>
        <v>401109</v>
      </c>
      <c r="V9" s="100">
        <f t="shared" si="1"/>
        <v>404723</v>
      </c>
      <c r="W9" s="100">
        <f t="shared" si="1"/>
        <v>2601117</v>
      </c>
      <c r="X9" s="100">
        <f t="shared" si="1"/>
        <v>3533000</v>
      </c>
      <c r="Y9" s="100">
        <f t="shared" si="1"/>
        <v>-931883</v>
      </c>
      <c r="Z9" s="137">
        <f>+IF(X9&lt;&gt;0,+(Y9/X9)*100,0)</f>
        <v>-26.37653552221908</v>
      </c>
      <c r="AA9" s="153">
        <f>SUM(AA10:AA14)</f>
        <v>3533000</v>
      </c>
    </row>
    <row r="10" spans="1:27" ht="13.5">
      <c r="A10" s="138" t="s">
        <v>79</v>
      </c>
      <c r="B10" s="136"/>
      <c r="C10" s="155">
        <v>423580</v>
      </c>
      <c r="D10" s="155"/>
      <c r="E10" s="156">
        <v>22000</v>
      </c>
      <c r="F10" s="60">
        <v>22000</v>
      </c>
      <c r="G10" s="60">
        <v>504</v>
      </c>
      <c r="H10" s="60">
        <v>877</v>
      </c>
      <c r="I10" s="60">
        <v>1097</v>
      </c>
      <c r="J10" s="60">
        <v>2478</v>
      </c>
      <c r="K10" s="60">
        <v>1513</v>
      </c>
      <c r="L10" s="60">
        <v>1079</v>
      </c>
      <c r="M10" s="60">
        <v>2390</v>
      </c>
      <c r="N10" s="60">
        <v>4982</v>
      </c>
      <c r="O10" s="60">
        <v>2237</v>
      </c>
      <c r="P10" s="60">
        <v>1118</v>
      </c>
      <c r="Q10" s="60">
        <v>1640</v>
      </c>
      <c r="R10" s="60">
        <v>4995</v>
      </c>
      <c r="S10" s="60">
        <v>1601</v>
      </c>
      <c r="T10" s="60">
        <v>2013</v>
      </c>
      <c r="U10" s="60">
        <v>401109</v>
      </c>
      <c r="V10" s="60">
        <v>404723</v>
      </c>
      <c r="W10" s="60">
        <v>417178</v>
      </c>
      <c r="X10" s="60">
        <v>22000</v>
      </c>
      <c r="Y10" s="60">
        <v>395178</v>
      </c>
      <c r="Z10" s="140">
        <v>1796.26</v>
      </c>
      <c r="AA10" s="155">
        <v>22000</v>
      </c>
    </row>
    <row r="11" spans="1:27" ht="13.5">
      <c r="A11" s="138" t="s">
        <v>80</v>
      </c>
      <c r="B11" s="136"/>
      <c r="C11" s="155"/>
      <c r="D11" s="155"/>
      <c r="E11" s="156">
        <v>18281000</v>
      </c>
      <c r="F11" s="60">
        <v>11000</v>
      </c>
      <c r="G11" s="60"/>
      <c r="H11" s="60"/>
      <c r="I11" s="60"/>
      <c r="J11" s="60"/>
      <c r="K11" s="60"/>
      <c r="L11" s="60"/>
      <c r="M11" s="60"/>
      <c r="N11" s="60"/>
      <c r="O11" s="60"/>
      <c r="P11" s="60">
        <v>439</v>
      </c>
      <c r="Q11" s="60"/>
      <c r="R11" s="60">
        <v>439</v>
      </c>
      <c r="S11" s="60"/>
      <c r="T11" s="60"/>
      <c r="U11" s="60"/>
      <c r="V11" s="60"/>
      <c r="W11" s="60">
        <v>439</v>
      </c>
      <c r="X11" s="60">
        <v>11000</v>
      </c>
      <c r="Y11" s="60">
        <v>-10561</v>
      </c>
      <c r="Z11" s="140">
        <v>-96.01</v>
      </c>
      <c r="AA11" s="155">
        <v>11000</v>
      </c>
    </row>
    <row r="12" spans="1:27" ht="13.5">
      <c r="A12" s="138" t="s">
        <v>81</v>
      </c>
      <c r="B12" s="136"/>
      <c r="C12" s="155">
        <v>7709050</v>
      </c>
      <c r="D12" s="155"/>
      <c r="E12" s="156">
        <v>14700000</v>
      </c>
      <c r="F12" s="60">
        <v>3500000</v>
      </c>
      <c r="G12" s="60"/>
      <c r="H12" s="60">
        <v>322600</v>
      </c>
      <c r="I12" s="60">
        <v>110600</v>
      </c>
      <c r="J12" s="60">
        <v>433200</v>
      </c>
      <c r="K12" s="60">
        <v>675300</v>
      </c>
      <c r="L12" s="60">
        <v>575000</v>
      </c>
      <c r="M12" s="60">
        <v>500000</v>
      </c>
      <c r="N12" s="60">
        <v>1750300</v>
      </c>
      <c r="O12" s="60"/>
      <c r="P12" s="60"/>
      <c r="Q12" s="60"/>
      <c r="R12" s="60"/>
      <c r="S12" s="60"/>
      <c r="T12" s="60"/>
      <c r="U12" s="60"/>
      <c r="V12" s="60"/>
      <c r="W12" s="60">
        <v>2183500</v>
      </c>
      <c r="X12" s="60">
        <v>3500000</v>
      </c>
      <c r="Y12" s="60">
        <v>-1316500</v>
      </c>
      <c r="Z12" s="140">
        <v>-37.61</v>
      </c>
      <c r="AA12" s="155">
        <v>3500000</v>
      </c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3.5">
      <c r="A15" s="135" t="s">
        <v>84</v>
      </c>
      <c r="B15" s="142"/>
      <c r="C15" s="153">
        <f aca="true" t="shared" si="2" ref="C15:Y15">SUM(C16:C18)</f>
        <v>963982</v>
      </c>
      <c r="D15" s="153">
        <f>SUM(D16:D18)</f>
        <v>0</v>
      </c>
      <c r="E15" s="154">
        <f t="shared" si="2"/>
        <v>90866000</v>
      </c>
      <c r="F15" s="100">
        <f t="shared" si="2"/>
        <v>4700000</v>
      </c>
      <c r="G15" s="100">
        <f t="shared" si="2"/>
        <v>12326</v>
      </c>
      <c r="H15" s="100">
        <f t="shared" si="2"/>
        <v>7731</v>
      </c>
      <c r="I15" s="100">
        <f t="shared" si="2"/>
        <v>71140</v>
      </c>
      <c r="J15" s="100">
        <f t="shared" si="2"/>
        <v>91197</v>
      </c>
      <c r="K15" s="100">
        <f t="shared" si="2"/>
        <v>16898</v>
      </c>
      <c r="L15" s="100">
        <f t="shared" si="2"/>
        <v>24671</v>
      </c>
      <c r="M15" s="100">
        <f t="shared" si="2"/>
        <v>4734</v>
      </c>
      <c r="N15" s="100">
        <f t="shared" si="2"/>
        <v>46303</v>
      </c>
      <c r="O15" s="100">
        <f t="shared" si="2"/>
        <v>3068</v>
      </c>
      <c r="P15" s="100">
        <f t="shared" si="2"/>
        <v>6232</v>
      </c>
      <c r="Q15" s="100">
        <f t="shared" si="2"/>
        <v>7190</v>
      </c>
      <c r="R15" s="100">
        <f t="shared" si="2"/>
        <v>16490</v>
      </c>
      <c r="S15" s="100">
        <f t="shared" si="2"/>
        <v>6121</v>
      </c>
      <c r="T15" s="100">
        <f t="shared" si="2"/>
        <v>5658</v>
      </c>
      <c r="U15" s="100">
        <f t="shared" si="2"/>
        <v>15992</v>
      </c>
      <c r="V15" s="100">
        <f t="shared" si="2"/>
        <v>27771</v>
      </c>
      <c r="W15" s="100">
        <f t="shared" si="2"/>
        <v>181761</v>
      </c>
      <c r="X15" s="100">
        <f t="shared" si="2"/>
        <v>4700000</v>
      </c>
      <c r="Y15" s="100">
        <f t="shared" si="2"/>
        <v>-4518239</v>
      </c>
      <c r="Z15" s="137">
        <f>+IF(X15&lt;&gt;0,+(Y15/X15)*100,0)</f>
        <v>-96.13274468085106</v>
      </c>
      <c r="AA15" s="153">
        <f>SUM(AA16:AA18)</f>
        <v>4700000</v>
      </c>
    </row>
    <row r="16" spans="1:27" ht="13.5">
      <c r="A16" s="138" t="s">
        <v>85</v>
      </c>
      <c r="B16" s="136"/>
      <c r="C16" s="155">
        <v>147273</v>
      </c>
      <c r="D16" s="155"/>
      <c r="E16" s="156">
        <v>84000</v>
      </c>
      <c r="F16" s="60">
        <v>200000</v>
      </c>
      <c r="G16" s="60">
        <v>12326</v>
      </c>
      <c r="H16" s="60">
        <v>7731</v>
      </c>
      <c r="I16" s="60">
        <v>71140</v>
      </c>
      <c r="J16" s="60">
        <v>91197</v>
      </c>
      <c r="K16" s="60">
        <v>16898</v>
      </c>
      <c r="L16" s="60">
        <v>24671</v>
      </c>
      <c r="M16" s="60">
        <v>4734</v>
      </c>
      <c r="N16" s="60">
        <v>46303</v>
      </c>
      <c r="O16" s="60">
        <v>3068</v>
      </c>
      <c r="P16" s="60">
        <v>6232</v>
      </c>
      <c r="Q16" s="60">
        <v>7190</v>
      </c>
      <c r="R16" s="60">
        <v>16490</v>
      </c>
      <c r="S16" s="60">
        <v>6121</v>
      </c>
      <c r="T16" s="60">
        <v>5658</v>
      </c>
      <c r="U16" s="60">
        <v>15992</v>
      </c>
      <c r="V16" s="60">
        <v>27771</v>
      </c>
      <c r="W16" s="60">
        <v>181761</v>
      </c>
      <c r="X16" s="60">
        <v>200000</v>
      </c>
      <c r="Y16" s="60">
        <v>-18239</v>
      </c>
      <c r="Z16" s="140">
        <v>-9.12</v>
      </c>
      <c r="AA16" s="155">
        <v>200000</v>
      </c>
    </row>
    <row r="17" spans="1:27" ht="13.5">
      <c r="A17" s="138" t="s">
        <v>86</v>
      </c>
      <c r="B17" s="136"/>
      <c r="C17" s="155">
        <v>816709</v>
      </c>
      <c r="D17" s="155"/>
      <c r="E17" s="156">
        <v>90782000</v>
      </c>
      <c r="F17" s="60">
        <v>4500000</v>
      </c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>
        <v>4500000</v>
      </c>
      <c r="Y17" s="60">
        <v>-4500000</v>
      </c>
      <c r="Z17" s="140">
        <v>-100</v>
      </c>
      <c r="AA17" s="155">
        <v>4500000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3.5">
      <c r="A19" s="135" t="s">
        <v>88</v>
      </c>
      <c r="B19" s="142"/>
      <c r="C19" s="153">
        <f aca="true" t="shared" si="3" ref="C19:Y19">SUM(C20:C23)</f>
        <v>181147726</v>
      </c>
      <c r="D19" s="153">
        <f>SUM(D20:D23)</f>
        <v>0</v>
      </c>
      <c r="E19" s="154">
        <f t="shared" si="3"/>
        <v>297297020</v>
      </c>
      <c r="F19" s="100">
        <f t="shared" si="3"/>
        <v>169197020</v>
      </c>
      <c r="G19" s="100">
        <f t="shared" si="3"/>
        <v>89564004</v>
      </c>
      <c r="H19" s="100">
        <f t="shared" si="3"/>
        <v>5792140</v>
      </c>
      <c r="I19" s="100">
        <f t="shared" si="3"/>
        <v>7834629</v>
      </c>
      <c r="J19" s="100">
        <f t="shared" si="3"/>
        <v>103190773</v>
      </c>
      <c r="K19" s="100">
        <f t="shared" si="3"/>
        <v>8470306</v>
      </c>
      <c r="L19" s="100">
        <f t="shared" si="3"/>
        <v>7753023</v>
      </c>
      <c r="M19" s="100">
        <f t="shared" si="3"/>
        <v>6409692</v>
      </c>
      <c r="N19" s="100">
        <f t="shared" si="3"/>
        <v>22633021</v>
      </c>
      <c r="O19" s="100">
        <f t="shared" si="3"/>
        <v>5898121</v>
      </c>
      <c r="P19" s="100">
        <f t="shared" si="3"/>
        <v>7717516</v>
      </c>
      <c r="Q19" s="100">
        <f t="shared" si="3"/>
        <v>7389421</v>
      </c>
      <c r="R19" s="100">
        <f t="shared" si="3"/>
        <v>21005058</v>
      </c>
      <c r="S19" s="100">
        <f t="shared" si="3"/>
        <v>4918586</v>
      </c>
      <c r="T19" s="100">
        <f t="shared" si="3"/>
        <v>2656267</v>
      </c>
      <c r="U19" s="100">
        <f t="shared" si="3"/>
        <v>5596965</v>
      </c>
      <c r="V19" s="100">
        <f t="shared" si="3"/>
        <v>13171818</v>
      </c>
      <c r="W19" s="100">
        <f t="shared" si="3"/>
        <v>160000670</v>
      </c>
      <c r="X19" s="100">
        <f t="shared" si="3"/>
        <v>169197020</v>
      </c>
      <c r="Y19" s="100">
        <f t="shared" si="3"/>
        <v>-9196350</v>
      </c>
      <c r="Z19" s="137">
        <f>+IF(X19&lt;&gt;0,+(Y19/X19)*100,0)</f>
        <v>-5.435290763395241</v>
      </c>
      <c r="AA19" s="153">
        <f>SUM(AA20:AA23)</f>
        <v>169197020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>
        <v>0</v>
      </c>
      <c r="AA20" s="155"/>
    </row>
    <row r="21" spans="1:27" ht="13.5">
      <c r="A21" s="138" t="s">
        <v>90</v>
      </c>
      <c r="B21" s="136"/>
      <c r="C21" s="155">
        <v>150748600</v>
      </c>
      <c r="D21" s="155"/>
      <c r="E21" s="156">
        <v>202040610</v>
      </c>
      <c r="F21" s="60">
        <v>138240610</v>
      </c>
      <c r="G21" s="60">
        <v>66052578</v>
      </c>
      <c r="H21" s="60">
        <v>5149714</v>
      </c>
      <c r="I21" s="60">
        <v>7158392</v>
      </c>
      <c r="J21" s="60">
        <v>78360684</v>
      </c>
      <c r="K21" s="60">
        <v>7843571</v>
      </c>
      <c r="L21" s="60">
        <v>7073031</v>
      </c>
      <c r="M21" s="60">
        <v>5749987</v>
      </c>
      <c r="N21" s="60">
        <v>20666589</v>
      </c>
      <c r="O21" s="60">
        <v>5158224</v>
      </c>
      <c r="P21" s="60">
        <v>7007393</v>
      </c>
      <c r="Q21" s="60">
        <v>6686174</v>
      </c>
      <c r="R21" s="60">
        <v>18851791</v>
      </c>
      <c r="S21" s="60">
        <v>4196429</v>
      </c>
      <c r="T21" s="60">
        <v>2005431</v>
      </c>
      <c r="U21" s="60">
        <v>4852615</v>
      </c>
      <c r="V21" s="60">
        <v>11054475</v>
      </c>
      <c r="W21" s="60">
        <v>128933539</v>
      </c>
      <c r="X21" s="60">
        <v>138240610</v>
      </c>
      <c r="Y21" s="60">
        <v>-9307071</v>
      </c>
      <c r="Z21" s="140">
        <v>-6.73</v>
      </c>
      <c r="AA21" s="155">
        <v>138240610</v>
      </c>
    </row>
    <row r="22" spans="1:27" ht="13.5">
      <c r="A22" s="138" t="s">
        <v>91</v>
      </c>
      <c r="B22" s="136"/>
      <c r="C22" s="157">
        <v>7622852</v>
      </c>
      <c r="D22" s="157"/>
      <c r="E22" s="158">
        <v>63466540</v>
      </c>
      <c r="F22" s="159">
        <v>10166540</v>
      </c>
      <c r="G22" s="159">
        <v>7602451</v>
      </c>
      <c r="H22" s="159">
        <v>186655</v>
      </c>
      <c r="I22" s="159">
        <v>220262</v>
      </c>
      <c r="J22" s="159">
        <v>8009368</v>
      </c>
      <c r="K22" s="159">
        <v>170738</v>
      </c>
      <c r="L22" s="159">
        <v>223995</v>
      </c>
      <c r="M22" s="159">
        <v>203708</v>
      </c>
      <c r="N22" s="159">
        <v>598441</v>
      </c>
      <c r="O22" s="159">
        <v>283877</v>
      </c>
      <c r="P22" s="159">
        <v>254104</v>
      </c>
      <c r="Q22" s="159">
        <v>247227</v>
      </c>
      <c r="R22" s="159">
        <v>785208</v>
      </c>
      <c r="S22" s="159">
        <v>266137</v>
      </c>
      <c r="T22" s="159">
        <v>194816</v>
      </c>
      <c r="U22" s="159">
        <v>288308</v>
      </c>
      <c r="V22" s="159">
        <v>749261</v>
      </c>
      <c r="W22" s="159">
        <v>10142278</v>
      </c>
      <c r="X22" s="159">
        <v>10166540</v>
      </c>
      <c r="Y22" s="159">
        <v>-24262</v>
      </c>
      <c r="Z22" s="141">
        <v>-0.24</v>
      </c>
      <c r="AA22" s="157">
        <v>10166540</v>
      </c>
    </row>
    <row r="23" spans="1:27" ht="13.5">
      <c r="A23" s="138" t="s">
        <v>92</v>
      </c>
      <c r="B23" s="136"/>
      <c r="C23" s="155">
        <v>22776274</v>
      </c>
      <c r="D23" s="155"/>
      <c r="E23" s="156">
        <v>31789870</v>
      </c>
      <c r="F23" s="60">
        <v>20789870</v>
      </c>
      <c r="G23" s="60">
        <v>15908975</v>
      </c>
      <c r="H23" s="60">
        <v>455771</v>
      </c>
      <c r="I23" s="60">
        <v>455975</v>
      </c>
      <c r="J23" s="60">
        <v>16820721</v>
      </c>
      <c r="K23" s="60">
        <v>455997</v>
      </c>
      <c r="L23" s="60">
        <v>455997</v>
      </c>
      <c r="M23" s="60">
        <v>455997</v>
      </c>
      <c r="N23" s="60">
        <v>1367991</v>
      </c>
      <c r="O23" s="60">
        <v>456020</v>
      </c>
      <c r="P23" s="60">
        <v>456019</v>
      </c>
      <c r="Q23" s="60">
        <v>456020</v>
      </c>
      <c r="R23" s="60">
        <v>1368059</v>
      </c>
      <c r="S23" s="60">
        <v>456020</v>
      </c>
      <c r="T23" s="60">
        <v>456020</v>
      </c>
      <c r="U23" s="60">
        <v>456042</v>
      </c>
      <c r="V23" s="60">
        <v>1368082</v>
      </c>
      <c r="W23" s="60">
        <v>20924853</v>
      </c>
      <c r="X23" s="60">
        <v>20789870</v>
      </c>
      <c r="Y23" s="60">
        <v>134983</v>
      </c>
      <c r="Z23" s="140">
        <v>0.65</v>
      </c>
      <c r="AA23" s="155">
        <v>20789870</v>
      </c>
    </row>
    <row r="24" spans="1:27" ht="13.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515086133</v>
      </c>
      <c r="D25" s="168">
        <f>+D5+D9+D15+D19+D24</f>
        <v>0</v>
      </c>
      <c r="E25" s="169">
        <f t="shared" si="4"/>
        <v>669837536</v>
      </c>
      <c r="F25" s="73">
        <f t="shared" si="4"/>
        <v>406421536</v>
      </c>
      <c r="G25" s="73">
        <f t="shared" si="4"/>
        <v>111431225</v>
      </c>
      <c r="H25" s="73">
        <f t="shared" si="4"/>
        <v>11900960</v>
      </c>
      <c r="I25" s="73">
        <f t="shared" si="4"/>
        <v>13288005</v>
      </c>
      <c r="J25" s="73">
        <f t="shared" si="4"/>
        <v>136620190</v>
      </c>
      <c r="K25" s="73">
        <f t="shared" si="4"/>
        <v>15212782</v>
      </c>
      <c r="L25" s="73">
        <f t="shared" si="4"/>
        <v>94641541</v>
      </c>
      <c r="M25" s="73">
        <f t="shared" si="4"/>
        <v>12351824</v>
      </c>
      <c r="N25" s="73">
        <f t="shared" si="4"/>
        <v>122206147</v>
      </c>
      <c r="O25" s="73">
        <f t="shared" si="4"/>
        <v>11290398</v>
      </c>
      <c r="P25" s="73">
        <f t="shared" si="4"/>
        <v>13058128</v>
      </c>
      <c r="Q25" s="73">
        <f t="shared" si="4"/>
        <v>74954935</v>
      </c>
      <c r="R25" s="73">
        <f t="shared" si="4"/>
        <v>99303461</v>
      </c>
      <c r="S25" s="73">
        <f t="shared" si="4"/>
        <v>10634621</v>
      </c>
      <c r="T25" s="73">
        <f t="shared" si="4"/>
        <v>8531659</v>
      </c>
      <c r="U25" s="73">
        <f t="shared" si="4"/>
        <v>11647228</v>
      </c>
      <c r="V25" s="73">
        <f t="shared" si="4"/>
        <v>30813508</v>
      </c>
      <c r="W25" s="73">
        <f t="shared" si="4"/>
        <v>388943306</v>
      </c>
      <c r="X25" s="73">
        <f t="shared" si="4"/>
        <v>406421536</v>
      </c>
      <c r="Y25" s="73">
        <f t="shared" si="4"/>
        <v>-17478230</v>
      </c>
      <c r="Z25" s="170">
        <f>+IF(X25&lt;&gt;0,+(Y25/X25)*100,0)</f>
        <v>-4.300517677291589</v>
      </c>
      <c r="AA25" s="168">
        <f>+AA5+AA9+AA15+AA19+AA24</f>
        <v>406421536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154946522</v>
      </c>
      <c r="D28" s="153">
        <f>SUM(D29:D31)</f>
        <v>0</v>
      </c>
      <c r="E28" s="154">
        <f t="shared" si="5"/>
        <v>184160382</v>
      </c>
      <c r="F28" s="100">
        <f t="shared" si="5"/>
        <v>174750076</v>
      </c>
      <c r="G28" s="100">
        <f t="shared" si="5"/>
        <v>9125397</v>
      </c>
      <c r="H28" s="100">
        <f t="shared" si="5"/>
        <v>13392728</v>
      </c>
      <c r="I28" s="100">
        <f t="shared" si="5"/>
        <v>12347319</v>
      </c>
      <c r="J28" s="100">
        <f t="shared" si="5"/>
        <v>34865444</v>
      </c>
      <c r="K28" s="100">
        <f t="shared" si="5"/>
        <v>12354122</v>
      </c>
      <c r="L28" s="100">
        <f t="shared" si="5"/>
        <v>15874774</v>
      </c>
      <c r="M28" s="100">
        <f t="shared" si="5"/>
        <v>19467845</v>
      </c>
      <c r="N28" s="100">
        <f t="shared" si="5"/>
        <v>47696741</v>
      </c>
      <c r="O28" s="100">
        <f t="shared" si="5"/>
        <v>12832090</v>
      </c>
      <c r="P28" s="100">
        <f t="shared" si="5"/>
        <v>13609274</v>
      </c>
      <c r="Q28" s="100">
        <f t="shared" si="5"/>
        <v>12768320</v>
      </c>
      <c r="R28" s="100">
        <f t="shared" si="5"/>
        <v>39209684</v>
      </c>
      <c r="S28" s="100">
        <f t="shared" si="5"/>
        <v>7389776</v>
      </c>
      <c r="T28" s="100">
        <f t="shared" si="5"/>
        <v>19497752</v>
      </c>
      <c r="U28" s="100">
        <f t="shared" si="5"/>
        <v>15680955</v>
      </c>
      <c r="V28" s="100">
        <f t="shared" si="5"/>
        <v>42568483</v>
      </c>
      <c r="W28" s="100">
        <f t="shared" si="5"/>
        <v>164340352</v>
      </c>
      <c r="X28" s="100">
        <f t="shared" si="5"/>
        <v>174750076</v>
      </c>
      <c r="Y28" s="100">
        <f t="shared" si="5"/>
        <v>-10409724</v>
      </c>
      <c r="Z28" s="137">
        <f>+IF(X28&lt;&gt;0,+(Y28/X28)*100,0)</f>
        <v>-5.956921014443507</v>
      </c>
      <c r="AA28" s="153">
        <f>SUM(AA29:AA31)</f>
        <v>174750076</v>
      </c>
    </row>
    <row r="29" spans="1:27" ht="13.5">
      <c r="A29" s="138" t="s">
        <v>75</v>
      </c>
      <c r="B29" s="136"/>
      <c r="C29" s="155">
        <v>65800806</v>
      </c>
      <c r="D29" s="155"/>
      <c r="E29" s="156">
        <v>75811109</v>
      </c>
      <c r="F29" s="60">
        <v>63585055</v>
      </c>
      <c r="G29" s="60">
        <v>4386337</v>
      </c>
      <c r="H29" s="60">
        <v>4644206</v>
      </c>
      <c r="I29" s="60">
        <v>5552026</v>
      </c>
      <c r="J29" s="60">
        <v>14582569</v>
      </c>
      <c r="K29" s="60">
        <v>5288266</v>
      </c>
      <c r="L29" s="60">
        <v>7346983</v>
      </c>
      <c r="M29" s="60">
        <v>7355455</v>
      </c>
      <c r="N29" s="60">
        <v>19990704</v>
      </c>
      <c r="O29" s="60">
        <v>4803472</v>
      </c>
      <c r="P29" s="60">
        <v>6260356</v>
      </c>
      <c r="Q29" s="60">
        <v>5269247</v>
      </c>
      <c r="R29" s="60">
        <v>16333075</v>
      </c>
      <c r="S29" s="60">
        <v>4186672</v>
      </c>
      <c r="T29" s="60">
        <v>7277042</v>
      </c>
      <c r="U29" s="60">
        <v>8050870</v>
      </c>
      <c r="V29" s="60">
        <v>19514584</v>
      </c>
      <c r="W29" s="60">
        <v>70420932</v>
      </c>
      <c r="X29" s="60">
        <v>63585055</v>
      </c>
      <c r="Y29" s="60">
        <v>6835877</v>
      </c>
      <c r="Z29" s="140">
        <v>10.75</v>
      </c>
      <c r="AA29" s="155">
        <v>63585055</v>
      </c>
    </row>
    <row r="30" spans="1:27" ht="13.5">
      <c r="A30" s="138" t="s">
        <v>76</v>
      </c>
      <c r="B30" s="136"/>
      <c r="C30" s="157">
        <v>45365882</v>
      </c>
      <c r="D30" s="157"/>
      <c r="E30" s="158">
        <v>43524070</v>
      </c>
      <c r="F30" s="159">
        <v>46789363</v>
      </c>
      <c r="G30" s="159">
        <v>1890815</v>
      </c>
      <c r="H30" s="159">
        <v>4515099</v>
      </c>
      <c r="I30" s="159">
        <v>3496506</v>
      </c>
      <c r="J30" s="159">
        <v>9902420</v>
      </c>
      <c r="K30" s="159">
        <v>3256119</v>
      </c>
      <c r="L30" s="159">
        <v>3380440</v>
      </c>
      <c r="M30" s="159">
        <v>3782922</v>
      </c>
      <c r="N30" s="159">
        <v>10419481</v>
      </c>
      <c r="O30" s="159">
        <v>3512578</v>
      </c>
      <c r="P30" s="159">
        <v>3319045</v>
      </c>
      <c r="Q30" s="159">
        <v>3201199</v>
      </c>
      <c r="R30" s="159">
        <v>10032822</v>
      </c>
      <c r="S30" s="159">
        <v>1650182</v>
      </c>
      <c r="T30" s="159">
        <v>4888927</v>
      </c>
      <c r="U30" s="159">
        <v>3576032</v>
      </c>
      <c r="V30" s="159">
        <v>10115141</v>
      </c>
      <c r="W30" s="159">
        <v>40469864</v>
      </c>
      <c r="X30" s="159">
        <v>46789363</v>
      </c>
      <c r="Y30" s="159">
        <v>-6319499</v>
      </c>
      <c r="Z30" s="141">
        <v>-13.51</v>
      </c>
      <c r="AA30" s="157">
        <v>46789363</v>
      </c>
    </row>
    <row r="31" spans="1:27" ht="13.5">
      <c r="A31" s="138" t="s">
        <v>77</v>
      </c>
      <c r="B31" s="136"/>
      <c r="C31" s="155">
        <v>43779834</v>
      </c>
      <c r="D31" s="155"/>
      <c r="E31" s="156">
        <v>64825203</v>
      </c>
      <c r="F31" s="60">
        <v>64375658</v>
      </c>
      <c r="G31" s="60">
        <v>2848245</v>
      </c>
      <c r="H31" s="60">
        <v>4233423</v>
      </c>
      <c r="I31" s="60">
        <v>3298787</v>
      </c>
      <c r="J31" s="60">
        <v>10380455</v>
      </c>
      <c r="K31" s="60">
        <v>3809737</v>
      </c>
      <c r="L31" s="60">
        <v>5147351</v>
      </c>
      <c r="M31" s="60">
        <v>8329468</v>
      </c>
      <c r="N31" s="60">
        <v>17286556</v>
      </c>
      <c r="O31" s="60">
        <v>4516040</v>
      </c>
      <c r="P31" s="60">
        <v>4029873</v>
      </c>
      <c r="Q31" s="60">
        <v>4297874</v>
      </c>
      <c r="R31" s="60">
        <v>12843787</v>
      </c>
      <c r="S31" s="60">
        <v>1552922</v>
      </c>
      <c r="T31" s="60">
        <v>7331783</v>
      </c>
      <c r="U31" s="60">
        <v>4054053</v>
      </c>
      <c r="V31" s="60">
        <v>12938758</v>
      </c>
      <c r="W31" s="60">
        <v>53449556</v>
      </c>
      <c r="X31" s="60">
        <v>64375658</v>
      </c>
      <c r="Y31" s="60">
        <v>-10926102</v>
      </c>
      <c r="Z31" s="140">
        <v>-16.97</v>
      </c>
      <c r="AA31" s="155">
        <v>64375658</v>
      </c>
    </row>
    <row r="32" spans="1:27" ht="13.5">
      <c r="A32" s="135" t="s">
        <v>78</v>
      </c>
      <c r="B32" s="136"/>
      <c r="C32" s="153">
        <f aca="true" t="shared" si="6" ref="C32:Y32">SUM(C33:C37)</f>
        <v>29562089</v>
      </c>
      <c r="D32" s="153">
        <f>SUM(D33:D37)</f>
        <v>0</v>
      </c>
      <c r="E32" s="154">
        <f t="shared" si="6"/>
        <v>38501031</v>
      </c>
      <c r="F32" s="100">
        <f t="shared" si="6"/>
        <v>36323608</v>
      </c>
      <c r="G32" s="100">
        <f t="shared" si="6"/>
        <v>1079827</v>
      </c>
      <c r="H32" s="100">
        <f t="shared" si="6"/>
        <v>4780591</v>
      </c>
      <c r="I32" s="100">
        <f t="shared" si="6"/>
        <v>2101772</v>
      </c>
      <c r="J32" s="100">
        <f t="shared" si="6"/>
        <v>7962190</v>
      </c>
      <c r="K32" s="100">
        <f t="shared" si="6"/>
        <v>3805456</v>
      </c>
      <c r="L32" s="100">
        <f t="shared" si="6"/>
        <v>2567034</v>
      </c>
      <c r="M32" s="100">
        <f t="shared" si="6"/>
        <v>2461138</v>
      </c>
      <c r="N32" s="100">
        <f t="shared" si="6"/>
        <v>8833628</v>
      </c>
      <c r="O32" s="100">
        <f t="shared" si="6"/>
        <v>2416474</v>
      </c>
      <c r="P32" s="100">
        <f t="shared" si="6"/>
        <v>2306581</v>
      </c>
      <c r="Q32" s="100">
        <f t="shared" si="6"/>
        <v>2186914</v>
      </c>
      <c r="R32" s="100">
        <f t="shared" si="6"/>
        <v>6909969</v>
      </c>
      <c r="S32" s="100">
        <f t="shared" si="6"/>
        <v>670237</v>
      </c>
      <c r="T32" s="100">
        <f t="shared" si="6"/>
        <v>4253160</v>
      </c>
      <c r="U32" s="100">
        <f t="shared" si="6"/>
        <v>3287946</v>
      </c>
      <c r="V32" s="100">
        <f t="shared" si="6"/>
        <v>8211343</v>
      </c>
      <c r="W32" s="100">
        <f t="shared" si="6"/>
        <v>31917130</v>
      </c>
      <c r="X32" s="100">
        <f t="shared" si="6"/>
        <v>36323608</v>
      </c>
      <c r="Y32" s="100">
        <f t="shared" si="6"/>
        <v>-4406478</v>
      </c>
      <c r="Z32" s="137">
        <f>+IF(X32&lt;&gt;0,+(Y32/X32)*100,0)</f>
        <v>-12.131168247383355</v>
      </c>
      <c r="AA32" s="153">
        <f>SUM(AA33:AA37)</f>
        <v>36323608</v>
      </c>
    </row>
    <row r="33" spans="1:27" ht="13.5">
      <c r="A33" s="138" t="s">
        <v>79</v>
      </c>
      <c r="B33" s="136"/>
      <c r="C33" s="155">
        <v>3174652</v>
      </c>
      <c r="D33" s="155"/>
      <c r="E33" s="156">
        <v>5137750</v>
      </c>
      <c r="F33" s="60">
        <v>4793700</v>
      </c>
      <c r="G33" s="60">
        <v>133597</v>
      </c>
      <c r="H33" s="60">
        <v>349455</v>
      </c>
      <c r="I33" s="60">
        <v>249166</v>
      </c>
      <c r="J33" s="60">
        <v>732218</v>
      </c>
      <c r="K33" s="60">
        <v>416484</v>
      </c>
      <c r="L33" s="60">
        <v>278862</v>
      </c>
      <c r="M33" s="60">
        <v>614481</v>
      </c>
      <c r="N33" s="60">
        <v>1309827</v>
      </c>
      <c r="O33" s="60">
        <v>452583</v>
      </c>
      <c r="P33" s="60">
        <v>704521</v>
      </c>
      <c r="Q33" s="60">
        <v>537275</v>
      </c>
      <c r="R33" s="60">
        <v>1694379</v>
      </c>
      <c r="S33" s="60">
        <v>105980</v>
      </c>
      <c r="T33" s="60">
        <v>977485</v>
      </c>
      <c r="U33" s="60">
        <v>607662</v>
      </c>
      <c r="V33" s="60">
        <v>1691127</v>
      </c>
      <c r="W33" s="60">
        <v>5427551</v>
      </c>
      <c r="X33" s="60">
        <v>4793700</v>
      </c>
      <c r="Y33" s="60">
        <v>633851</v>
      </c>
      <c r="Z33" s="140">
        <v>13.22</v>
      </c>
      <c r="AA33" s="155">
        <v>4793700</v>
      </c>
    </row>
    <row r="34" spans="1:27" ht="13.5">
      <c r="A34" s="138" t="s">
        <v>80</v>
      </c>
      <c r="B34" s="136"/>
      <c r="C34" s="155">
        <v>10411291</v>
      </c>
      <c r="D34" s="155"/>
      <c r="E34" s="156">
        <v>15258572</v>
      </c>
      <c r="F34" s="60">
        <v>14611184</v>
      </c>
      <c r="G34" s="60">
        <v>711977</v>
      </c>
      <c r="H34" s="60">
        <v>1889428</v>
      </c>
      <c r="I34" s="60">
        <v>878356</v>
      </c>
      <c r="J34" s="60">
        <v>3479761</v>
      </c>
      <c r="K34" s="60">
        <v>833700</v>
      </c>
      <c r="L34" s="60">
        <v>1027482</v>
      </c>
      <c r="M34" s="60">
        <v>827111</v>
      </c>
      <c r="N34" s="60">
        <v>2688293</v>
      </c>
      <c r="O34" s="60">
        <v>1114696</v>
      </c>
      <c r="P34" s="60">
        <v>966689</v>
      </c>
      <c r="Q34" s="60">
        <v>783001</v>
      </c>
      <c r="R34" s="60">
        <v>2864386</v>
      </c>
      <c r="S34" s="60">
        <v>189197</v>
      </c>
      <c r="T34" s="60">
        <v>1809644</v>
      </c>
      <c r="U34" s="60">
        <v>1222288</v>
      </c>
      <c r="V34" s="60">
        <v>3221129</v>
      </c>
      <c r="W34" s="60">
        <v>12253569</v>
      </c>
      <c r="X34" s="60">
        <v>14611184</v>
      </c>
      <c r="Y34" s="60">
        <v>-2357615</v>
      </c>
      <c r="Z34" s="140">
        <v>-16.14</v>
      </c>
      <c r="AA34" s="155">
        <v>14611184</v>
      </c>
    </row>
    <row r="35" spans="1:27" ht="13.5">
      <c r="A35" s="138" t="s">
        <v>81</v>
      </c>
      <c r="B35" s="136"/>
      <c r="C35" s="155">
        <v>15976146</v>
      </c>
      <c r="D35" s="155"/>
      <c r="E35" s="156">
        <v>18104709</v>
      </c>
      <c r="F35" s="60">
        <v>16918724</v>
      </c>
      <c r="G35" s="60">
        <v>234253</v>
      </c>
      <c r="H35" s="60">
        <v>2541708</v>
      </c>
      <c r="I35" s="60">
        <v>974250</v>
      </c>
      <c r="J35" s="60">
        <v>3750211</v>
      </c>
      <c r="K35" s="60">
        <v>2555272</v>
      </c>
      <c r="L35" s="60">
        <v>1260690</v>
      </c>
      <c r="M35" s="60">
        <v>1019546</v>
      </c>
      <c r="N35" s="60">
        <v>4835508</v>
      </c>
      <c r="O35" s="60">
        <v>849195</v>
      </c>
      <c r="P35" s="60">
        <v>635371</v>
      </c>
      <c r="Q35" s="60">
        <v>866638</v>
      </c>
      <c r="R35" s="60">
        <v>2351204</v>
      </c>
      <c r="S35" s="60">
        <v>375060</v>
      </c>
      <c r="T35" s="60">
        <v>1466031</v>
      </c>
      <c r="U35" s="60">
        <v>1457996</v>
      </c>
      <c r="V35" s="60">
        <v>3299087</v>
      </c>
      <c r="W35" s="60">
        <v>14236010</v>
      </c>
      <c r="X35" s="60">
        <v>16918724</v>
      </c>
      <c r="Y35" s="60">
        <v>-2682714</v>
      </c>
      <c r="Z35" s="140">
        <v>-15.86</v>
      </c>
      <c r="AA35" s="155">
        <v>16918724</v>
      </c>
    </row>
    <row r="36" spans="1:27" ht="13.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>
        <v>0</v>
      </c>
      <c r="AA36" s="155"/>
    </row>
    <row r="37" spans="1:27" ht="13.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3.5">
      <c r="A38" s="135" t="s">
        <v>84</v>
      </c>
      <c r="B38" s="142"/>
      <c r="C38" s="153">
        <f aca="true" t="shared" si="7" ref="C38:Y38">SUM(C39:C41)</f>
        <v>59022498</v>
      </c>
      <c r="D38" s="153">
        <f>SUM(D39:D41)</f>
        <v>0</v>
      </c>
      <c r="E38" s="154">
        <f t="shared" si="7"/>
        <v>81374142</v>
      </c>
      <c r="F38" s="100">
        <f t="shared" si="7"/>
        <v>92214476</v>
      </c>
      <c r="G38" s="100">
        <f t="shared" si="7"/>
        <v>1767631</v>
      </c>
      <c r="H38" s="100">
        <f t="shared" si="7"/>
        <v>8127241</v>
      </c>
      <c r="I38" s="100">
        <f t="shared" si="7"/>
        <v>5473625</v>
      </c>
      <c r="J38" s="100">
        <f t="shared" si="7"/>
        <v>15368497</v>
      </c>
      <c r="K38" s="100">
        <f t="shared" si="7"/>
        <v>6575687</v>
      </c>
      <c r="L38" s="100">
        <f t="shared" si="7"/>
        <v>6246767</v>
      </c>
      <c r="M38" s="100">
        <f t="shared" si="7"/>
        <v>6928579</v>
      </c>
      <c r="N38" s="100">
        <f t="shared" si="7"/>
        <v>19751033</v>
      </c>
      <c r="O38" s="100">
        <f t="shared" si="7"/>
        <v>5042431</v>
      </c>
      <c r="P38" s="100">
        <f t="shared" si="7"/>
        <v>5130143</v>
      </c>
      <c r="Q38" s="100">
        <f t="shared" si="7"/>
        <v>5158739</v>
      </c>
      <c r="R38" s="100">
        <f t="shared" si="7"/>
        <v>15331313</v>
      </c>
      <c r="S38" s="100">
        <f t="shared" si="7"/>
        <v>3126589</v>
      </c>
      <c r="T38" s="100">
        <f t="shared" si="7"/>
        <v>6518860</v>
      </c>
      <c r="U38" s="100">
        <f t="shared" si="7"/>
        <v>7048177</v>
      </c>
      <c r="V38" s="100">
        <f t="shared" si="7"/>
        <v>16693626</v>
      </c>
      <c r="W38" s="100">
        <f t="shared" si="7"/>
        <v>67144469</v>
      </c>
      <c r="X38" s="100">
        <f t="shared" si="7"/>
        <v>92214476</v>
      </c>
      <c r="Y38" s="100">
        <f t="shared" si="7"/>
        <v>-25070007</v>
      </c>
      <c r="Z38" s="137">
        <f>+IF(X38&lt;&gt;0,+(Y38/X38)*100,0)</f>
        <v>-27.186628485531923</v>
      </c>
      <c r="AA38" s="153">
        <f>SUM(AA39:AA41)</f>
        <v>92214476</v>
      </c>
    </row>
    <row r="39" spans="1:27" ht="13.5">
      <c r="A39" s="138" t="s">
        <v>85</v>
      </c>
      <c r="B39" s="136"/>
      <c r="C39" s="155">
        <v>12092451</v>
      </c>
      <c r="D39" s="155"/>
      <c r="E39" s="156">
        <v>19911189</v>
      </c>
      <c r="F39" s="60">
        <v>19056777</v>
      </c>
      <c r="G39" s="60">
        <v>961625</v>
      </c>
      <c r="H39" s="60">
        <v>1103521</v>
      </c>
      <c r="I39" s="60">
        <v>1030171</v>
      </c>
      <c r="J39" s="60">
        <v>3095317</v>
      </c>
      <c r="K39" s="60">
        <v>1362772</v>
      </c>
      <c r="L39" s="60">
        <v>1443326</v>
      </c>
      <c r="M39" s="60">
        <v>1276776</v>
      </c>
      <c r="N39" s="60">
        <v>4082874</v>
      </c>
      <c r="O39" s="60">
        <v>707990</v>
      </c>
      <c r="P39" s="60">
        <v>781450</v>
      </c>
      <c r="Q39" s="60">
        <v>765305</v>
      </c>
      <c r="R39" s="60">
        <v>2254745</v>
      </c>
      <c r="S39" s="60">
        <v>47223</v>
      </c>
      <c r="T39" s="60">
        <v>1710954</v>
      </c>
      <c r="U39" s="60">
        <v>1365923</v>
      </c>
      <c r="V39" s="60">
        <v>3124100</v>
      </c>
      <c r="W39" s="60">
        <v>12557036</v>
      </c>
      <c r="X39" s="60">
        <v>19056777</v>
      </c>
      <c r="Y39" s="60">
        <v>-6499741</v>
      </c>
      <c r="Z39" s="140">
        <v>-34.11</v>
      </c>
      <c r="AA39" s="155">
        <v>19056777</v>
      </c>
    </row>
    <row r="40" spans="1:27" ht="13.5">
      <c r="A40" s="138" t="s">
        <v>86</v>
      </c>
      <c r="B40" s="136"/>
      <c r="C40" s="155">
        <v>46930047</v>
      </c>
      <c r="D40" s="155"/>
      <c r="E40" s="156">
        <v>61462953</v>
      </c>
      <c r="F40" s="60">
        <v>73157699</v>
      </c>
      <c r="G40" s="60">
        <v>806006</v>
      </c>
      <c r="H40" s="60">
        <v>7023720</v>
      </c>
      <c r="I40" s="60">
        <v>4443454</v>
      </c>
      <c r="J40" s="60">
        <v>12273180</v>
      </c>
      <c r="K40" s="60">
        <v>5212915</v>
      </c>
      <c r="L40" s="60">
        <v>4803441</v>
      </c>
      <c r="M40" s="60">
        <v>5651803</v>
      </c>
      <c r="N40" s="60">
        <v>15668159</v>
      </c>
      <c r="O40" s="60">
        <v>4334441</v>
      </c>
      <c r="P40" s="60">
        <v>4348693</v>
      </c>
      <c r="Q40" s="60">
        <v>4393434</v>
      </c>
      <c r="R40" s="60">
        <v>13076568</v>
      </c>
      <c r="S40" s="60">
        <v>3079366</v>
      </c>
      <c r="T40" s="60">
        <v>4807906</v>
      </c>
      <c r="U40" s="60">
        <v>5682254</v>
      </c>
      <c r="V40" s="60">
        <v>13569526</v>
      </c>
      <c r="W40" s="60">
        <v>54587433</v>
      </c>
      <c r="X40" s="60">
        <v>73157699</v>
      </c>
      <c r="Y40" s="60">
        <v>-18570266</v>
      </c>
      <c r="Z40" s="140">
        <v>-25.38</v>
      </c>
      <c r="AA40" s="155">
        <v>73157699</v>
      </c>
    </row>
    <row r="41" spans="1:27" ht="13.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3.5">
      <c r="A42" s="135" t="s">
        <v>88</v>
      </c>
      <c r="B42" s="142"/>
      <c r="C42" s="153">
        <f aca="true" t="shared" si="8" ref="C42:Y42">SUM(C43:C46)</f>
        <v>150270824</v>
      </c>
      <c r="D42" s="153">
        <f>SUM(D43:D46)</f>
        <v>0</v>
      </c>
      <c r="E42" s="154">
        <f t="shared" si="8"/>
        <v>166817304</v>
      </c>
      <c r="F42" s="100">
        <f t="shared" si="8"/>
        <v>172943839</v>
      </c>
      <c r="G42" s="100">
        <f t="shared" si="8"/>
        <v>1947881</v>
      </c>
      <c r="H42" s="100">
        <f t="shared" si="8"/>
        <v>17849009</v>
      </c>
      <c r="I42" s="100">
        <f t="shared" si="8"/>
        <v>11317981</v>
      </c>
      <c r="J42" s="100">
        <f t="shared" si="8"/>
        <v>31114871</v>
      </c>
      <c r="K42" s="100">
        <f t="shared" si="8"/>
        <v>9318723</v>
      </c>
      <c r="L42" s="100">
        <f t="shared" si="8"/>
        <v>17621155</v>
      </c>
      <c r="M42" s="100">
        <f t="shared" si="8"/>
        <v>16991135</v>
      </c>
      <c r="N42" s="100">
        <f t="shared" si="8"/>
        <v>43931013</v>
      </c>
      <c r="O42" s="100">
        <f t="shared" si="8"/>
        <v>10296018</v>
      </c>
      <c r="P42" s="100">
        <f t="shared" si="8"/>
        <v>13503284</v>
      </c>
      <c r="Q42" s="100">
        <f t="shared" si="8"/>
        <v>13777786</v>
      </c>
      <c r="R42" s="100">
        <f t="shared" si="8"/>
        <v>37577088</v>
      </c>
      <c r="S42" s="100">
        <f t="shared" si="8"/>
        <v>13881706</v>
      </c>
      <c r="T42" s="100">
        <f t="shared" si="8"/>
        <v>14359217</v>
      </c>
      <c r="U42" s="100">
        <f t="shared" si="8"/>
        <v>17059275</v>
      </c>
      <c r="V42" s="100">
        <f t="shared" si="8"/>
        <v>45300198</v>
      </c>
      <c r="W42" s="100">
        <f t="shared" si="8"/>
        <v>157923170</v>
      </c>
      <c r="X42" s="100">
        <f t="shared" si="8"/>
        <v>172943839</v>
      </c>
      <c r="Y42" s="100">
        <f t="shared" si="8"/>
        <v>-15020669</v>
      </c>
      <c r="Z42" s="137">
        <f>+IF(X42&lt;&gt;0,+(Y42/X42)*100,0)</f>
        <v>-8.685287135322584</v>
      </c>
      <c r="AA42" s="153">
        <f>SUM(AA43:AA46)</f>
        <v>172943839</v>
      </c>
    </row>
    <row r="43" spans="1:27" ht="13.5">
      <c r="A43" s="138" t="s">
        <v>89</v>
      </c>
      <c r="B43" s="136"/>
      <c r="C43" s="155"/>
      <c r="D43" s="155"/>
      <c r="E43" s="156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40">
        <v>0</v>
      </c>
      <c r="AA43" s="155"/>
    </row>
    <row r="44" spans="1:27" ht="13.5">
      <c r="A44" s="138" t="s">
        <v>90</v>
      </c>
      <c r="B44" s="136"/>
      <c r="C44" s="155">
        <v>124860474</v>
      </c>
      <c r="D44" s="155"/>
      <c r="E44" s="156">
        <v>136266915</v>
      </c>
      <c r="F44" s="60">
        <v>143115405</v>
      </c>
      <c r="G44" s="60">
        <v>1813806</v>
      </c>
      <c r="H44" s="60">
        <v>14514836</v>
      </c>
      <c r="I44" s="60">
        <v>10549378</v>
      </c>
      <c r="J44" s="60">
        <v>26878020</v>
      </c>
      <c r="K44" s="60">
        <v>7326690</v>
      </c>
      <c r="L44" s="60">
        <v>15513676</v>
      </c>
      <c r="M44" s="60">
        <v>13607606</v>
      </c>
      <c r="N44" s="60">
        <v>36447972</v>
      </c>
      <c r="O44" s="60">
        <v>9610692</v>
      </c>
      <c r="P44" s="60">
        <v>11927204</v>
      </c>
      <c r="Q44" s="60">
        <v>12283131</v>
      </c>
      <c r="R44" s="60">
        <v>33821027</v>
      </c>
      <c r="S44" s="60">
        <v>10653695</v>
      </c>
      <c r="T44" s="60">
        <v>12245558</v>
      </c>
      <c r="U44" s="60">
        <v>14188074</v>
      </c>
      <c r="V44" s="60">
        <v>37087327</v>
      </c>
      <c r="W44" s="60">
        <v>134234346</v>
      </c>
      <c r="X44" s="60">
        <v>143115405</v>
      </c>
      <c r="Y44" s="60">
        <v>-8881059</v>
      </c>
      <c r="Z44" s="140">
        <v>-6.21</v>
      </c>
      <c r="AA44" s="155">
        <v>143115405</v>
      </c>
    </row>
    <row r="45" spans="1:27" ht="13.5">
      <c r="A45" s="138" t="s">
        <v>91</v>
      </c>
      <c r="B45" s="136"/>
      <c r="C45" s="157">
        <v>4695793</v>
      </c>
      <c r="D45" s="157"/>
      <c r="E45" s="158">
        <v>10300932</v>
      </c>
      <c r="F45" s="159">
        <v>9116932</v>
      </c>
      <c r="G45" s="159">
        <v>93990</v>
      </c>
      <c r="H45" s="159">
        <v>691962</v>
      </c>
      <c r="I45" s="159">
        <v>447859</v>
      </c>
      <c r="J45" s="159">
        <v>1233811</v>
      </c>
      <c r="K45" s="159">
        <v>544180</v>
      </c>
      <c r="L45" s="159">
        <v>619697</v>
      </c>
      <c r="M45" s="159">
        <v>480895</v>
      </c>
      <c r="N45" s="159">
        <v>1644772</v>
      </c>
      <c r="O45" s="159">
        <v>464582</v>
      </c>
      <c r="P45" s="159">
        <v>489130</v>
      </c>
      <c r="Q45" s="159">
        <v>401687</v>
      </c>
      <c r="R45" s="159">
        <v>1355399</v>
      </c>
      <c r="S45" s="159">
        <v>361768</v>
      </c>
      <c r="T45" s="159">
        <v>659149</v>
      </c>
      <c r="U45" s="159">
        <v>432403</v>
      </c>
      <c r="V45" s="159">
        <v>1453320</v>
      </c>
      <c r="W45" s="159">
        <v>5687302</v>
      </c>
      <c r="X45" s="159">
        <v>9116932</v>
      </c>
      <c r="Y45" s="159">
        <v>-3429630</v>
      </c>
      <c r="Z45" s="141">
        <v>-37.62</v>
      </c>
      <c r="AA45" s="157">
        <v>9116932</v>
      </c>
    </row>
    <row r="46" spans="1:27" ht="13.5">
      <c r="A46" s="138" t="s">
        <v>92</v>
      </c>
      <c r="B46" s="136"/>
      <c r="C46" s="155">
        <v>20714557</v>
      </c>
      <c r="D46" s="155"/>
      <c r="E46" s="156">
        <v>20249457</v>
      </c>
      <c r="F46" s="60">
        <v>20711502</v>
      </c>
      <c r="G46" s="60">
        <v>40085</v>
      </c>
      <c r="H46" s="60">
        <v>2642211</v>
      </c>
      <c r="I46" s="60">
        <v>320744</v>
      </c>
      <c r="J46" s="60">
        <v>3003040</v>
      </c>
      <c r="K46" s="60">
        <v>1447853</v>
      </c>
      <c r="L46" s="60">
        <v>1487782</v>
      </c>
      <c r="M46" s="60">
        <v>2902634</v>
      </c>
      <c r="N46" s="60">
        <v>5838269</v>
      </c>
      <c r="O46" s="60">
        <v>220744</v>
      </c>
      <c r="P46" s="60">
        <v>1086950</v>
      </c>
      <c r="Q46" s="60">
        <v>1092968</v>
      </c>
      <c r="R46" s="60">
        <v>2400662</v>
      </c>
      <c r="S46" s="60">
        <v>2866243</v>
      </c>
      <c r="T46" s="60">
        <v>1454510</v>
      </c>
      <c r="U46" s="60">
        <v>2438798</v>
      </c>
      <c r="V46" s="60">
        <v>6759551</v>
      </c>
      <c r="W46" s="60">
        <v>18001522</v>
      </c>
      <c r="X46" s="60">
        <v>20711502</v>
      </c>
      <c r="Y46" s="60">
        <v>-2709980</v>
      </c>
      <c r="Z46" s="140">
        <v>-13.08</v>
      </c>
      <c r="AA46" s="155">
        <v>20711502</v>
      </c>
    </row>
    <row r="47" spans="1:27" ht="13.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393801933</v>
      </c>
      <c r="D48" s="168">
        <f>+D28+D32+D38+D42+D47</f>
        <v>0</v>
      </c>
      <c r="E48" s="169">
        <f t="shared" si="9"/>
        <v>470852859</v>
      </c>
      <c r="F48" s="73">
        <f t="shared" si="9"/>
        <v>476231999</v>
      </c>
      <c r="G48" s="73">
        <f t="shared" si="9"/>
        <v>13920736</v>
      </c>
      <c r="H48" s="73">
        <f t="shared" si="9"/>
        <v>44149569</v>
      </c>
      <c r="I48" s="73">
        <f t="shared" si="9"/>
        <v>31240697</v>
      </c>
      <c r="J48" s="73">
        <f t="shared" si="9"/>
        <v>89311002</v>
      </c>
      <c r="K48" s="73">
        <f t="shared" si="9"/>
        <v>32053988</v>
      </c>
      <c r="L48" s="73">
        <f t="shared" si="9"/>
        <v>42309730</v>
      </c>
      <c r="M48" s="73">
        <f t="shared" si="9"/>
        <v>45848697</v>
      </c>
      <c r="N48" s="73">
        <f t="shared" si="9"/>
        <v>120212415</v>
      </c>
      <c r="O48" s="73">
        <f t="shared" si="9"/>
        <v>30587013</v>
      </c>
      <c r="P48" s="73">
        <f t="shared" si="9"/>
        <v>34549282</v>
      </c>
      <c r="Q48" s="73">
        <f t="shared" si="9"/>
        <v>33891759</v>
      </c>
      <c r="R48" s="73">
        <f t="shared" si="9"/>
        <v>99028054</v>
      </c>
      <c r="S48" s="73">
        <f t="shared" si="9"/>
        <v>25068308</v>
      </c>
      <c r="T48" s="73">
        <f t="shared" si="9"/>
        <v>44628989</v>
      </c>
      <c r="U48" s="73">
        <f t="shared" si="9"/>
        <v>43076353</v>
      </c>
      <c r="V48" s="73">
        <f t="shared" si="9"/>
        <v>112773650</v>
      </c>
      <c r="W48" s="73">
        <f t="shared" si="9"/>
        <v>421325121</v>
      </c>
      <c r="X48" s="73">
        <f t="shared" si="9"/>
        <v>476231999</v>
      </c>
      <c r="Y48" s="73">
        <f t="shared" si="9"/>
        <v>-54906878</v>
      </c>
      <c r="Z48" s="170">
        <f>+IF(X48&lt;&gt;0,+(Y48/X48)*100,0)</f>
        <v>-11.529439037127784</v>
      </c>
      <c r="AA48" s="168">
        <f>+AA28+AA32+AA38+AA42+AA47</f>
        <v>476231999</v>
      </c>
    </row>
    <row r="49" spans="1:27" ht="13.5">
      <c r="A49" s="148" t="s">
        <v>49</v>
      </c>
      <c r="B49" s="149"/>
      <c r="C49" s="171">
        <f aca="true" t="shared" si="10" ref="C49:Y49">+C25-C48</f>
        <v>121284200</v>
      </c>
      <c r="D49" s="171">
        <f>+D25-D48</f>
        <v>0</v>
      </c>
      <c r="E49" s="172">
        <f t="shared" si="10"/>
        <v>198984677</v>
      </c>
      <c r="F49" s="173">
        <f t="shared" si="10"/>
        <v>-69810463</v>
      </c>
      <c r="G49" s="173">
        <f t="shared" si="10"/>
        <v>97510489</v>
      </c>
      <c r="H49" s="173">
        <f t="shared" si="10"/>
        <v>-32248609</v>
      </c>
      <c r="I49" s="173">
        <f t="shared" si="10"/>
        <v>-17952692</v>
      </c>
      <c r="J49" s="173">
        <f t="shared" si="10"/>
        <v>47309188</v>
      </c>
      <c r="K49" s="173">
        <f t="shared" si="10"/>
        <v>-16841206</v>
      </c>
      <c r="L49" s="173">
        <f t="shared" si="10"/>
        <v>52331811</v>
      </c>
      <c r="M49" s="173">
        <f t="shared" si="10"/>
        <v>-33496873</v>
      </c>
      <c r="N49" s="173">
        <f t="shared" si="10"/>
        <v>1993732</v>
      </c>
      <c r="O49" s="173">
        <f t="shared" si="10"/>
        <v>-19296615</v>
      </c>
      <c r="P49" s="173">
        <f t="shared" si="10"/>
        <v>-21491154</v>
      </c>
      <c r="Q49" s="173">
        <f t="shared" si="10"/>
        <v>41063176</v>
      </c>
      <c r="R49" s="173">
        <f t="shared" si="10"/>
        <v>275407</v>
      </c>
      <c r="S49" s="173">
        <f t="shared" si="10"/>
        <v>-14433687</v>
      </c>
      <c r="T49" s="173">
        <f t="shared" si="10"/>
        <v>-36097330</v>
      </c>
      <c r="U49" s="173">
        <f t="shared" si="10"/>
        <v>-31429125</v>
      </c>
      <c r="V49" s="173">
        <f t="shared" si="10"/>
        <v>-81960142</v>
      </c>
      <c r="W49" s="173">
        <f t="shared" si="10"/>
        <v>-32381815</v>
      </c>
      <c r="X49" s="173">
        <f>IF(F25=F48,0,X25-X48)</f>
        <v>-69810463</v>
      </c>
      <c r="Y49" s="173">
        <f t="shared" si="10"/>
        <v>37428648</v>
      </c>
      <c r="Z49" s="174">
        <f>+IF(X49&lt;&gt;0,+(Y49/X49)*100,0)</f>
        <v>-53.61466804768219</v>
      </c>
      <c r="AA49" s="171">
        <f>+AA25-AA48</f>
        <v>-69810463</v>
      </c>
    </row>
    <row r="50" spans="1:27" ht="13.5">
      <c r="A50" s="150" t="s">
        <v>287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289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290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291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33594665</v>
      </c>
      <c r="D5" s="155">
        <v>0</v>
      </c>
      <c r="E5" s="156">
        <v>34146416</v>
      </c>
      <c r="F5" s="60">
        <v>34946416</v>
      </c>
      <c r="G5" s="60">
        <v>3017160</v>
      </c>
      <c r="H5" s="60">
        <v>2685570</v>
      </c>
      <c r="I5" s="60">
        <v>2991826</v>
      </c>
      <c r="J5" s="60">
        <v>8694556</v>
      </c>
      <c r="K5" s="60">
        <v>2778821</v>
      </c>
      <c r="L5" s="60">
        <v>2960462</v>
      </c>
      <c r="M5" s="60">
        <v>2960462</v>
      </c>
      <c r="N5" s="60">
        <v>8699745</v>
      </c>
      <c r="O5" s="60">
        <v>3164468</v>
      </c>
      <c r="P5" s="60">
        <v>2902585</v>
      </c>
      <c r="Q5" s="60">
        <v>2989605</v>
      </c>
      <c r="R5" s="60">
        <v>9056658</v>
      </c>
      <c r="S5" s="60">
        <v>3045457</v>
      </c>
      <c r="T5" s="60">
        <v>3087981</v>
      </c>
      <c r="U5" s="60">
        <v>3047225</v>
      </c>
      <c r="V5" s="60">
        <v>9180663</v>
      </c>
      <c r="W5" s="60">
        <v>35631622</v>
      </c>
      <c r="X5" s="60">
        <v>34946416</v>
      </c>
      <c r="Y5" s="60">
        <v>685206</v>
      </c>
      <c r="Z5" s="140">
        <v>1.96</v>
      </c>
      <c r="AA5" s="155">
        <v>34946416</v>
      </c>
    </row>
    <row r="6" spans="1:27" ht="13.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>
        <v>0</v>
      </c>
      <c r="Y6" s="60">
        <v>0</v>
      </c>
      <c r="Z6" s="140">
        <v>0</v>
      </c>
      <c r="AA6" s="155">
        <v>0</v>
      </c>
    </row>
    <row r="7" spans="1:27" ht="13.5">
      <c r="A7" s="183" t="s">
        <v>103</v>
      </c>
      <c r="B7" s="182"/>
      <c r="C7" s="155">
        <v>0</v>
      </c>
      <c r="D7" s="155">
        <v>0</v>
      </c>
      <c r="E7" s="156">
        <v>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0</v>
      </c>
      <c r="X7" s="60">
        <v>0</v>
      </c>
      <c r="Y7" s="60">
        <v>0</v>
      </c>
      <c r="Z7" s="140">
        <v>0</v>
      </c>
      <c r="AA7" s="155">
        <v>0</v>
      </c>
    </row>
    <row r="8" spans="1:27" ht="13.5">
      <c r="A8" s="183" t="s">
        <v>104</v>
      </c>
      <c r="B8" s="182"/>
      <c r="C8" s="155">
        <v>69289795</v>
      </c>
      <c r="D8" s="155">
        <v>0</v>
      </c>
      <c r="E8" s="156">
        <v>69789610</v>
      </c>
      <c r="F8" s="60">
        <v>69789610</v>
      </c>
      <c r="G8" s="60">
        <v>3052578</v>
      </c>
      <c r="H8" s="60">
        <v>5149714</v>
      </c>
      <c r="I8" s="60">
        <v>7158392</v>
      </c>
      <c r="J8" s="60">
        <v>15360684</v>
      </c>
      <c r="K8" s="60">
        <v>6495013</v>
      </c>
      <c r="L8" s="60">
        <v>7073031</v>
      </c>
      <c r="M8" s="60">
        <v>5726894</v>
      </c>
      <c r="N8" s="60">
        <v>19294938</v>
      </c>
      <c r="O8" s="60">
        <v>5158224</v>
      </c>
      <c r="P8" s="60">
        <v>7007393</v>
      </c>
      <c r="Q8" s="60">
        <v>6686174</v>
      </c>
      <c r="R8" s="60">
        <v>18851791</v>
      </c>
      <c r="S8" s="60">
        <v>4196429</v>
      </c>
      <c r="T8" s="60">
        <v>2005431</v>
      </c>
      <c r="U8" s="60">
        <v>4833863</v>
      </c>
      <c r="V8" s="60">
        <v>11035723</v>
      </c>
      <c r="W8" s="60">
        <v>64543136</v>
      </c>
      <c r="X8" s="60">
        <v>69789610</v>
      </c>
      <c r="Y8" s="60">
        <v>-5246474</v>
      </c>
      <c r="Z8" s="140">
        <v>-7.52</v>
      </c>
      <c r="AA8" s="155">
        <v>69789610</v>
      </c>
    </row>
    <row r="9" spans="1:27" ht="13.5">
      <c r="A9" s="183" t="s">
        <v>105</v>
      </c>
      <c r="B9" s="182"/>
      <c r="C9" s="155">
        <v>2622852</v>
      </c>
      <c r="D9" s="155">
        <v>0</v>
      </c>
      <c r="E9" s="156">
        <v>3081540</v>
      </c>
      <c r="F9" s="60">
        <v>2781540</v>
      </c>
      <c r="G9" s="60">
        <v>217451</v>
      </c>
      <c r="H9" s="60">
        <v>186655</v>
      </c>
      <c r="I9" s="60">
        <v>220262</v>
      </c>
      <c r="J9" s="60">
        <v>624368</v>
      </c>
      <c r="K9" s="60">
        <v>170738</v>
      </c>
      <c r="L9" s="60">
        <v>223995</v>
      </c>
      <c r="M9" s="60">
        <v>203708</v>
      </c>
      <c r="N9" s="60">
        <v>598441</v>
      </c>
      <c r="O9" s="60">
        <v>283877</v>
      </c>
      <c r="P9" s="60">
        <v>254104</v>
      </c>
      <c r="Q9" s="60">
        <v>247227</v>
      </c>
      <c r="R9" s="60">
        <v>785208</v>
      </c>
      <c r="S9" s="60">
        <v>266137</v>
      </c>
      <c r="T9" s="60">
        <v>194816</v>
      </c>
      <c r="U9" s="60">
        <v>288308</v>
      </c>
      <c r="V9" s="60">
        <v>749261</v>
      </c>
      <c r="W9" s="60">
        <v>2757278</v>
      </c>
      <c r="X9" s="60">
        <v>2781540</v>
      </c>
      <c r="Y9" s="60">
        <v>-24262</v>
      </c>
      <c r="Z9" s="140">
        <v>-0.87</v>
      </c>
      <c r="AA9" s="155">
        <v>2781540</v>
      </c>
    </row>
    <row r="10" spans="1:27" ht="13.5">
      <c r="A10" s="183" t="s">
        <v>106</v>
      </c>
      <c r="B10" s="182"/>
      <c r="C10" s="155">
        <v>4776274</v>
      </c>
      <c r="D10" s="155">
        <v>0</v>
      </c>
      <c r="E10" s="156">
        <v>5336870</v>
      </c>
      <c r="F10" s="54">
        <v>5336870</v>
      </c>
      <c r="G10" s="54">
        <v>455975</v>
      </c>
      <c r="H10" s="54">
        <v>455771</v>
      </c>
      <c r="I10" s="54">
        <v>455975</v>
      </c>
      <c r="J10" s="54">
        <v>1367721</v>
      </c>
      <c r="K10" s="54">
        <v>455997</v>
      </c>
      <c r="L10" s="54">
        <v>455997</v>
      </c>
      <c r="M10" s="54">
        <v>455997</v>
      </c>
      <c r="N10" s="54">
        <v>1367991</v>
      </c>
      <c r="O10" s="54">
        <v>456020</v>
      </c>
      <c r="P10" s="54">
        <v>456019</v>
      </c>
      <c r="Q10" s="54">
        <v>456020</v>
      </c>
      <c r="R10" s="54">
        <v>1368059</v>
      </c>
      <c r="S10" s="54">
        <v>456020</v>
      </c>
      <c r="T10" s="54">
        <v>456020</v>
      </c>
      <c r="U10" s="54">
        <v>456042</v>
      </c>
      <c r="V10" s="54">
        <v>1368082</v>
      </c>
      <c r="W10" s="54">
        <v>5471853</v>
      </c>
      <c r="X10" s="54">
        <v>5336870</v>
      </c>
      <c r="Y10" s="54">
        <v>134983</v>
      </c>
      <c r="Z10" s="184">
        <v>2.53</v>
      </c>
      <c r="AA10" s="130">
        <v>5336870</v>
      </c>
    </row>
    <row r="11" spans="1:27" ht="13.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>
        <v>0</v>
      </c>
      <c r="Y11" s="60">
        <v>0</v>
      </c>
      <c r="Z11" s="140">
        <v>0</v>
      </c>
      <c r="AA11" s="155">
        <v>0</v>
      </c>
    </row>
    <row r="12" spans="1:27" ht="13.5">
      <c r="A12" s="183" t="s">
        <v>108</v>
      </c>
      <c r="B12" s="185"/>
      <c r="C12" s="155">
        <v>5597</v>
      </c>
      <c r="D12" s="155">
        <v>0</v>
      </c>
      <c r="E12" s="156">
        <v>0</v>
      </c>
      <c r="F12" s="60">
        <v>0</v>
      </c>
      <c r="G12" s="60">
        <v>583</v>
      </c>
      <c r="H12" s="60">
        <v>0</v>
      </c>
      <c r="I12" s="60">
        <v>0</v>
      </c>
      <c r="J12" s="60">
        <v>583</v>
      </c>
      <c r="K12" s="60">
        <v>0</v>
      </c>
      <c r="L12" s="60">
        <v>1166</v>
      </c>
      <c r="M12" s="60">
        <v>0</v>
      </c>
      <c r="N12" s="60">
        <v>1166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583</v>
      </c>
      <c r="U12" s="60">
        <v>0</v>
      </c>
      <c r="V12" s="60">
        <v>583</v>
      </c>
      <c r="W12" s="60">
        <v>2332</v>
      </c>
      <c r="X12" s="60">
        <v>0</v>
      </c>
      <c r="Y12" s="60">
        <v>2332</v>
      </c>
      <c r="Z12" s="140">
        <v>0</v>
      </c>
      <c r="AA12" s="155">
        <v>0</v>
      </c>
    </row>
    <row r="13" spans="1:27" ht="13.5">
      <c r="A13" s="181" t="s">
        <v>109</v>
      </c>
      <c r="B13" s="185"/>
      <c r="C13" s="155">
        <v>11786982</v>
      </c>
      <c r="D13" s="155">
        <v>0</v>
      </c>
      <c r="E13" s="156">
        <v>8600000</v>
      </c>
      <c r="F13" s="60">
        <v>9800000</v>
      </c>
      <c r="G13" s="60">
        <v>0</v>
      </c>
      <c r="H13" s="60">
        <v>1781186</v>
      </c>
      <c r="I13" s="60">
        <v>882144</v>
      </c>
      <c r="J13" s="60">
        <v>2663330</v>
      </c>
      <c r="K13" s="60">
        <v>728671</v>
      </c>
      <c r="L13" s="60">
        <v>636671</v>
      </c>
      <c r="M13" s="60">
        <v>728107</v>
      </c>
      <c r="N13" s="60">
        <v>2093449</v>
      </c>
      <c r="O13" s="60">
        <v>827551</v>
      </c>
      <c r="P13" s="60">
        <v>814300</v>
      </c>
      <c r="Q13" s="60">
        <v>732053</v>
      </c>
      <c r="R13" s="60">
        <v>2373904</v>
      </c>
      <c r="S13" s="60">
        <v>754255</v>
      </c>
      <c r="T13" s="60">
        <v>997132</v>
      </c>
      <c r="U13" s="60">
        <v>876504</v>
      </c>
      <c r="V13" s="60">
        <v>2627891</v>
      </c>
      <c r="W13" s="60">
        <v>9758574</v>
      </c>
      <c r="X13" s="60">
        <v>9800000</v>
      </c>
      <c r="Y13" s="60">
        <v>-41426</v>
      </c>
      <c r="Z13" s="140">
        <v>-0.42</v>
      </c>
      <c r="AA13" s="155">
        <v>9800000</v>
      </c>
    </row>
    <row r="14" spans="1:27" ht="13.5">
      <c r="A14" s="181" t="s">
        <v>110</v>
      </c>
      <c r="B14" s="185"/>
      <c r="C14" s="155">
        <v>11808484</v>
      </c>
      <c r="D14" s="155">
        <v>0</v>
      </c>
      <c r="E14" s="156">
        <v>11000000</v>
      </c>
      <c r="F14" s="60">
        <v>15000000</v>
      </c>
      <c r="G14" s="60">
        <v>1212927</v>
      </c>
      <c r="H14" s="60">
        <v>1189433</v>
      </c>
      <c r="I14" s="60">
        <v>1334270</v>
      </c>
      <c r="J14" s="60">
        <v>3736630</v>
      </c>
      <c r="K14" s="60">
        <v>1370747</v>
      </c>
      <c r="L14" s="60">
        <v>1404677</v>
      </c>
      <c r="M14" s="60">
        <v>1472782</v>
      </c>
      <c r="N14" s="60">
        <v>4248206</v>
      </c>
      <c r="O14" s="60">
        <v>1363204</v>
      </c>
      <c r="P14" s="60">
        <v>1563739</v>
      </c>
      <c r="Q14" s="60">
        <v>1612933</v>
      </c>
      <c r="R14" s="60">
        <v>4539876</v>
      </c>
      <c r="S14" s="60">
        <v>1653537</v>
      </c>
      <c r="T14" s="60">
        <v>1699369</v>
      </c>
      <c r="U14" s="60">
        <v>1692576</v>
      </c>
      <c r="V14" s="60">
        <v>5045482</v>
      </c>
      <c r="W14" s="60">
        <v>17570194</v>
      </c>
      <c r="X14" s="60">
        <v>15000000</v>
      </c>
      <c r="Y14" s="60">
        <v>2570194</v>
      </c>
      <c r="Z14" s="140">
        <v>17.13</v>
      </c>
      <c r="AA14" s="155">
        <v>15000000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>
        <v>0</v>
      </c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7709050</v>
      </c>
      <c r="D16" s="155">
        <v>0</v>
      </c>
      <c r="E16" s="156">
        <v>6700000</v>
      </c>
      <c r="F16" s="60">
        <v>0</v>
      </c>
      <c r="G16" s="60">
        <v>0</v>
      </c>
      <c r="H16" s="60">
        <v>322600</v>
      </c>
      <c r="I16" s="60">
        <v>110600</v>
      </c>
      <c r="J16" s="60">
        <v>433200</v>
      </c>
      <c r="K16" s="60">
        <v>675300</v>
      </c>
      <c r="L16" s="60">
        <v>575000</v>
      </c>
      <c r="M16" s="60">
        <v>500000</v>
      </c>
      <c r="N16" s="60">
        <v>1750300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2183500</v>
      </c>
      <c r="X16" s="60">
        <v>0</v>
      </c>
      <c r="Y16" s="60">
        <v>2183500</v>
      </c>
      <c r="Z16" s="140">
        <v>0</v>
      </c>
      <c r="AA16" s="155">
        <v>0</v>
      </c>
    </row>
    <row r="17" spans="1:27" ht="13.5">
      <c r="A17" s="181" t="s">
        <v>113</v>
      </c>
      <c r="B17" s="185"/>
      <c r="C17" s="155">
        <v>0</v>
      </c>
      <c r="D17" s="155">
        <v>0</v>
      </c>
      <c r="E17" s="156">
        <v>0</v>
      </c>
      <c r="F17" s="60">
        <v>0</v>
      </c>
      <c r="G17" s="60">
        <v>0</v>
      </c>
      <c r="H17" s="60">
        <v>0</v>
      </c>
      <c r="I17" s="60">
        <v>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0</v>
      </c>
      <c r="X17" s="60">
        <v>0</v>
      </c>
      <c r="Y17" s="60">
        <v>0</v>
      </c>
      <c r="Z17" s="140">
        <v>0</v>
      </c>
      <c r="AA17" s="155">
        <v>0</v>
      </c>
    </row>
    <row r="18" spans="1:27" ht="13.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>
        <v>0</v>
      </c>
      <c r="Y18" s="60">
        <v>0</v>
      </c>
      <c r="Z18" s="140">
        <v>0</v>
      </c>
      <c r="AA18" s="155">
        <v>0</v>
      </c>
    </row>
    <row r="19" spans="1:27" ht="13.5">
      <c r="A19" s="181" t="s">
        <v>34</v>
      </c>
      <c r="B19" s="185"/>
      <c r="C19" s="155">
        <v>371529131</v>
      </c>
      <c r="D19" s="155">
        <v>0</v>
      </c>
      <c r="E19" s="156">
        <v>262903000</v>
      </c>
      <c r="F19" s="60">
        <v>262903000</v>
      </c>
      <c r="G19" s="60">
        <v>103449000</v>
      </c>
      <c r="H19" s="60">
        <v>0</v>
      </c>
      <c r="I19" s="60">
        <v>0</v>
      </c>
      <c r="J19" s="60">
        <v>103449000</v>
      </c>
      <c r="K19" s="60">
        <v>2161752</v>
      </c>
      <c r="L19" s="60">
        <v>81185884</v>
      </c>
      <c r="M19" s="60">
        <v>212645</v>
      </c>
      <c r="N19" s="60">
        <v>83560281</v>
      </c>
      <c r="O19" s="60">
        <v>0</v>
      </c>
      <c r="P19" s="60">
        <v>0</v>
      </c>
      <c r="Q19" s="60">
        <v>62069000</v>
      </c>
      <c r="R19" s="60">
        <v>62069000</v>
      </c>
      <c r="S19" s="60">
        <v>0</v>
      </c>
      <c r="T19" s="60">
        <v>40398</v>
      </c>
      <c r="U19" s="60">
        <v>400000</v>
      </c>
      <c r="V19" s="60">
        <v>440398</v>
      </c>
      <c r="W19" s="60">
        <v>249518679</v>
      </c>
      <c r="X19" s="60">
        <v>262903000</v>
      </c>
      <c r="Y19" s="60">
        <v>-13384321</v>
      </c>
      <c r="Z19" s="140">
        <v>-5.09</v>
      </c>
      <c r="AA19" s="155">
        <v>262903000</v>
      </c>
    </row>
    <row r="20" spans="1:27" ht="13.5">
      <c r="A20" s="181" t="s">
        <v>35</v>
      </c>
      <c r="B20" s="185"/>
      <c r="C20" s="155">
        <v>1499907</v>
      </c>
      <c r="D20" s="155">
        <v>0</v>
      </c>
      <c r="E20" s="156">
        <v>1798100</v>
      </c>
      <c r="F20" s="54">
        <v>5864100</v>
      </c>
      <c r="G20" s="54">
        <v>25551</v>
      </c>
      <c r="H20" s="54">
        <v>130031</v>
      </c>
      <c r="I20" s="54">
        <v>134536</v>
      </c>
      <c r="J20" s="54">
        <v>290118</v>
      </c>
      <c r="K20" s="54">
        <v>375743</v>
      </c>
      <c r="L20" s="54">
        <v>124658</v>
      </c>
      <c r="M20" s="54">
        <v>91229</v>
      </c>
      <c r="N20" s="54">
        <v>591630</v>
      </c>
      <c r="O20" s="54">
        <v>37054</v>
      </c>
      <c r="P20" s="54">
        <v>59988</v>
      </c>
      <c r="Q20" s="54">
        <v>161923</v>
      </c>
      <c r="R20" s="54">
        <v>258965</v>
      </c>
      <c r="S20" s="54">
        <v>262786</v>
      </c>
      <c r="T20" s="54">
        <v>49929</v>
      </c>
      <c r="U20" s="54">
        <v>52710</v>
      </c>
      <c r="V20" s="54">
        <v>365425</v>
      </c>
      <c r="W20" s="54">
        <v>1506138</v>
      </c>
      <c r="X20" s="54">
        <v>5864100</v>
      </c>
      <c r="Y20" s="54">
        <v>-4357962</v>
      </c>
      <c r="Z20" s="184">
        <v>-74.32</v>
      </c>
      <c r="AA20" s="130">
        <v>5864100</v>
      </c>
    </row>
    <row r="21" spans="1:27" ht="13.5">
      <c r="A21" s="181" t="s">
        <v>115</v>
      </c>
      <c r="B21" s="185"/>
      <c r="C21" s="155">
        <v>463396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>
        <v>0</v>
      </c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515086133</v>
      </c>
      <c r="D22" s="188">
        <f>SUM(D5:D21)</f>
        <v>0</v>
      </c>
      <c r="E22" s="189">
        <f t="shared" si="0"/>
        <v>403355536</v>
      </c>
      <c r="F22" s="190">
        <f t="shared" si="0"/>
        <v>406421536</v>
      </c>
      <c r="G22" s="190">
        <f t="shared" si="0"/>
        <v>111431225</v>
      </c>
      <c r="H22" s="190">
        <f t="shared" si="0"/>
        <v>11900960</v>
      </c>
      <c r="I22" s="190">
        <f t="shared" si="0"/>
        <v>13288005</v>
      </c>
      <c r="J22" s="190">
        <f t="shared" si="0"/>
        <v>136620190</v>
      </c>
      <c r="K22" s="190">
        <f t="shared" si="0"/>
        <v>15212782</v>
      </c>
      <c r="L22" s="190">
        <f t="shared" si="0"/>
        <v>94641541</v>
      </c>
      <c r="M22" s="190">
        <f t="shared" si="0"/>
        <v>12351824</v>
      </c>
      <c r="N22" s="190">
        <f t="shared" si="0"/>
        <v>122206147</v>
      </c>
      <c r="O22" s="190">
        <f t="shared" si="0"/>
        <v>11290398</v>
      </c>
      <c r="P22" s="190">
        <f t="shared" si="0"/>
        <v>13058128</v>
      </c>
      <c r="Q22" s="190">
        <f t="shared" si="0"/>
        <v>74954935</v>
      </c>
      <c r="R22" s="190">
        <f t="shared" si="0"/>
        <v>99303461</v>
      </c>
      <c r="S22" s="190">
        <f t="shared" si="0"/>
        <v>10634621</v>
      </c>
      <c r="T22" s="190">
        <f t="shared" si="0"/>
        <v>8531659</v>
      </c>
      <c r="U22" s="190">
        <f t="shared" si="0"/>
        <v>11647228</v>
      </c>
      <c r="V22" s="190">
        <f t="shared" si="0"/>
        <v>30813508</v>
      </c>
      <c r="W22" s="190">
        <f t="shared" si="0"/>
        <v>388943306</v>
      </c>
      <c r="X22" s="190">
        <f t="shared" si="0"/>
        <v>406421536</v>
      </c>
      <c r="Y22" s="190">
        <f t="shared" si="0"/>
        <v>-17478230</v>
      </c>
      <c r="Z22" s="191">
        <f>+IF(X22&lt;&gt;0,+(Y22/X22)*100,0)</f>
        <v>-4.300517677291589</v>
      </c>
      <c r="AA22" s="188">
        <f>SUM(AA5:AA21)</f>
        <v>406421536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102986248</v>
      </c>
      <c r="D25" s="155">
        <v>0</v>
      </c>
      <c r="E25" s="156">
        <v>129378750</v>
      </c>
      <c r="F25" s="60">
        <v>125364855</v>
      </c>
      <c r="G25" s="60">
        <v>9065432</v>
      </c>
      <c r="H25" s="60">
        <v>9366405</v>
      </c>
      <c r="I25" s="60">
        <v>8856048</v>
      </c>
      <c r="J25" s="60">
        <v>27287885</v>
      </c>
      <c r="K25" s="60">
        <v>9844379</v>
      </c>
      <c r="L25" s="60">
        <v>10229438</v>
      </c>
      <c r="M25" s="60">
        <v>11618610</v>
      </c>
      <c r="N25" s="60">
        <v>31692427</v>
      </c>
      <c r="O25" s="60">
        <v>9173556</v>
      </c>
      <c r="P25" s="60">
        <v>11198673</v>
      </c>
      <c r="Q25" s="60">
        <v>8893552</v>
      </c>
      <c r="R25" s="60">
        <v>29265781</v>
      </c>
      <c r="S25" s="60">
        <v>0</v>
      </c>
      <c r="T25" s="60">
        <v>18245888</v>
      </c>
      <c r="U25" s="60">
        <v>9883883</v>
      </c>
      <c r="V25" s="60">
        <v>28129771</v>
      </c>
      <c r="W25" s="60">
        <v>116375864</v>
      </c>
      <c r="X25" s="60">
        <v>125364855</v>
      </c>
      <c r="Y25" s="60">
        <v>-8988991</v>
      </c>
      <c r="Z25" s="140">
        <v>-7.17</v>
      </c>
      <c r="AA25" s="155">
        <v>125364855</v>
      </c>
    </row>
    <row r="26" spans="1:27" ht="13.5">
      <c r="A26" s="183" t="s">
        <v>38</v>
      </c>
      <c r="B26" s="182"/>
      <c r="C26" s="155">
        <v>16894858</v>
      </c>
      <c r="D26" s="155">
        <v>0</v>
      </c>
      <c r="E26" s="156">
        <v>18212665</v>
      </c>
      <c r="F26" s="60">
        <v>18143537</v>
      </c>
      <c r="G26" s="60">
        <v>1400960</v>
      </c>
      <c r="H26" s="60">
        <v>1400960</v>
      </c>
      <c r="I26" s="60">
        <v>1396068</v>
      </c>
      <c r="J26" s="60">
        <v>4197988</v>
      </c>
      <c r="K26" s="60">
        <v>1400960</v>
      </c>
      <c r="L26" s="60">
        <v>1400960</v>
      </c>
      <c r="M26" s="60">
        <v>1428212</v>
      </c>
      <c r="N26" s="60">
        <v>4230132</v>
      </c>
      <c r="O26" s="60">
        <v>1418432</v>
      </c>
      <c r="P26" s="60">
        <v>1519872</v>
      </c>
      <c r="Q26" s="60">
        <v>1519872</v>
      </c>
      <c r="R26" s="60">
        <v>4458176</v>
      </c>
      <c r="S26" s="60">
        <v>1519872</v>
      </c>
      <c r="T26" s="60">
        <v>1519872</v>
      </c>
      <c r="U26" s="60">
        <v>1519872</v>
      </c>
      <c r="V26" s="60">
        <v>4559616</v>
      </c>
      <c r="W26" s="60">
        <v>17445912</v>
      </c>
      <c r="X26" s="60">
        <v>18143537</v>
      </c>
      <c r="Y26" s="60">
        <v>-697625</v>
      </c>
      <c r="Z26" s="140">
        <v>-3.85</v>
      </c>
      <c r="AA26" s="155">
        <v>18143537</v>
      </c>
    </row>
    <row r="27" spans="1:27" ht="13.5">
      <c r="A27" s="183" t="s">
        <v>118</v>
      </c>
      <c r="B27" s="182"/>
      <c r="C27" s="155">
        <v>48895182</v>
      </c>
      <c r="D27" s="155">
        <v>0</v>
      </c>
      <c r="E27" s="156">
        <v>43174053</v>
      </c>
      <c r="F27" s="60">
        <v>46174053</v>
      </c>
      <c r="G27" s="60">
        <v>0</v>
      </c>
      <c r="H27" s="60">
        <v>7195675</v>
      </c>
      <c r="I27" s="60">
        <v>3597838</v>
      </c>
      <c r="J27" s="60">
        <v>10793513</v>
      </c>
      <c r="K27" s="60">
        <v>3597838</v>
      </c>
      <c r="L27" s="60">
        <v>0</v>
      </c>
      <c r="M27" s="60">
        <v>3597838</v>
      </c>
      <c r="N27" s="60">
        <v>7195676</v>
      </c>
      <c r="O27" s="60">
        <v>3597838</v>
      </c>
      <c r="P27" s="60">
        <v>3597838</v>
      </c>
      <c r="Q27" s="60">
        <v>3597838</v>
      </c>
      <c r="R27" s="60">
        <v>10793514</v>
      </c>
      <c r="S27" s="60">
        <v>3597838</v>
      </c>
      <c r="T27" s="60">
        <v>3597838</v>
      </c>
      <c r="U27" s="60">
        <v>3597838</v>
      </c>
      <c r="V27" s="60">
        <v>10793514</v>
      </c>
      <c r="W27" s="60">
        <v>39576217</v>
      </c>
      <c r="X27" s="60">
        <v>46174053</v>
      </c>
      <c r="Y27" s="60">
        <v>-6597836</v>
      </c>
      <c r="Z27" s="140">
        <v>-14.29</v>
      </c>
      <c r="AA27" s="155">
        <v>46174053</v>
      </c>
    </row>
    <row r="28" spans="1:27" ht="13.5">
      <c r="A28" s="183" t="s">
        <v>39</v>
      </c>
      <c r="B28" s="182"/>
      <c r="C28" s="155">
        <v>62000648</v>
      </c>
      <c r="D28" s="155">
        <v>0</v>
      </c>
      <c r="E28" s="156">
        <v>86690854</v>
      </c>
      <c r="F28" s="60">
        <v>86433877</v>
      </c>
      <c r="G28" s="60">
        <v>0</v>
      </c>
      <c r="H28" s="60">
        <v>14448473</v>
      </c>
      <c r="I28" s="60">
        <v>7224238</v>
      </c>
      <c r="J28" s="60">
        <v>21672711</v>
      </c>
      <c r="K28" s="60">
        <v>7224238</v>
      </c>
      <c r="L28" s="60">
        <v>7224238</v>
      </c>
      <c r="M28" s="60">
        <v>7224238</v>
      </c>
      <c r="N28" s="60">
        <v>21672714</v>
      </c>
      <c r="O28" s="60">
        <v>7224238</v>
      </c>
      <c r="P28" s="60">
        <v>7224238</v>
      </c>
      <c r="Q28" s="60">
        <v>7224238</v>
      </c>
      <c r="R28" s="60">
        <v>21672714</v>
      </c>
      <c r="S28" s="60">
        <v>7187167</v>
      </c>
      <c r="T28" s="60">
        <v>7224238</v>
      </c>
      <c r="U28" s="60">
        <v>7224238</v>
      </c>
      <c r="V28" s="60">
        <v>21635643</v>
      </c>
      <c r="W28" s="60">
        <v>86653782</v>
      </c>
      <c r="X28" s="60">
        <v>86433877</v>
      </c>
      <c r="Y28" s="60">
        <v>219905</v>
      </c>
      <c r="Z28" s="140">
        <v>0.25</v>
      </c>
      <c r="AA28" s="155">
        <v>86433877</v>
      </c>
    </row>
    <row r="29" spans="1:27" ht="13.5">
      <c r="A29" s="183" t="s">
        <v>40</v>
      </c>
      <c r="B29" s="182"/>
      <c r="C29" s="155">
        <v>8632561</v>
      </c>
      <c r="D29" s="155">
        <v>0</v>
      </c>
      <c r="E29" s="156">
        <v>9465484</v>
      </c>
      <c r="F29" s="60">
        <v>9465484</v>
      </c>
      <c r="G29" s="60">
        <v>0</v>
      </c>
      <c r="H29" s="60">
        <v>0</v>
      </c>
      <c r="I29" s="60">
        <v>188831</v>
      </c>
      <c r="J29" s="60">
        <v>188831</v>
      </c>
      <c r="K29" s="60">
        <v>0</v>
      </c>
      <c r="L29" s="60">
        <v>0</v>
      </c>
      <c r="M29" s="60">
        <v>4631471</v>
      </c>
      <c r="N29" s="60">
        <v>4631471</v>
      </c>
      <c r="O29" s="60">
        <v>0</v>
      </c>
      <c r="P29" s="60">
        <v>0</v>
      </c>
      <c r="Q29" s="60">
        <v>0</v>
      </c>
      <c r="R29" s="60">
        <v>0</v>
      </c>
      <c r="S29" s="60">
        <v>181188</v>
      </c>
      <c r="T29" s="60">
        <v>0</v>
      </c>
      <c r="U29" s="60">
        <v>2423575</v>
      </c>
      <c r="V29" s="60">
        <v>2604763</v>
      </c>
      <c r="W29" s="60">
        <v>7425065</v>
      </c>
      <c r="X29" s="60">
        <v>9465484</v>
      </c>
      <c r="Y29" s="60">
        <v>-2040419</v>
      </c>
      <c r="Z29" s="140">
        <v>-21.56</v>
      </c>
      <c r="AA29" s="155">
        <v>9465484</v>
      </c>
    </row>
    <row r="30" spans="1:27" ht="13.5">
      <c r="A30" s="183" t="s">
        <v>119</v>
      </c>
      <c r="B30" s="182"/>
      <c r="C30" s="155">
        <v>40098343</v>
      </c>
      <c r="D30" s="155">
        <v>0</v>
      </c>
      <c r="E30" s="156">
        <v>42510000</v>
      </c>
      <c r="F30" s="60">
        <v>42510000</v>
      </c>
      <c r="G30" s="60">
        <v>0</v>
      </c>
      <c r="H30" s="60">
        <v>2463542</v>
      </c>
      <c r="I30" s="60">
        <v>3600595</v>
      </c>
      <c r="J30" s="60">
        <v>6064137</v>
      </c>
      <c r="K30" s="60">
        <v>0</v>
      </c>
      <c r="L30" s="60">
        <v>6682191</v>
      </c>
      <c r="M30" s="60">
        <v>2353447</v>
      </c>
      <c r="N30" s="60">
        <v>9035638</v>
      </c>
      <c r="O30" s="60">
        <v>3034801</v>
      </c>
      <c r="P30" s="60">
        <v>4444906</v>
      </c>
      <c r="Q30" s="60">
        <v>4523818</v>
      </c>
      <c r="R30" s="60">
        <v>12003525</v>
      </c>
      <c r="S30" s="60">
        <v>4198734</v>
      </c>
      <c r="T30" s="60">
        <v>3605334</v>
      </c>
      <c r="U30" s="60">
        <v>3080718</v>
      </c>
      <c r="V30" s="60">
        <v>10884786</v>
      </c>
      <c r="W30" s="60">
        <v>37988086</v>
      </c>
      <c r="X30" s="60">
        <v>42510000</v>
      </c>
      <c r="Y30" s="60">
        <v>-4521914</v>
      </c>
      <c r="Z30" s="140">
        <v>-10.64</v>
      </c>
      <c r="AA30" s="155">
        <v>42510000</v>
      </c>
    </row>
    <row r="31" spans="1:27" ht="13.5">
      <c r="A31" s="183" t="s">
        <v>120</v>
      </c>
      <c r="B31" s="182"/>
      <c r="C31" s="155">
        <v>21441721</v>
      </c>
      <c r="D31" s="155">
        <v>0</v>
      </c>
      <c r="E31" s="156">
        <v>24117300</v>
      </c>
      <c r="F31" s="60">
        <v>29517000</v>
      </c>
      <c r="G31" s="60">
        <v>160228</v>
      </c>
      <c r="H31" s="60">
        <v>1392767</v>
      </c>
      <c r="I31" s="60">
        <v>765719</v>
      </c>
      <c r="J31" s="60">
        <v>2318714</v>
      </c>
      <c r="K31" s="60">
        <v>1001362</v>
      </c>
      <c r="L31" s="60">
        <v>1457240</v>
      </c>
      <c r="M31" s="60">
        <v>6169929</v>
      </c>
      <c r="N31" s="60">
        <v>8628531</v>
      </c>
      <c r="O31" s="60">
        <v>-563714</v>
      </c>
      <c r="P31" s="60">
        <v>373971</v>
      </c>
      <c r="Q31" s="60">
        <v>1597897</v>
      </c>
      <c r="R31" s="60">
        <v>1408154</v>
      </c>
      <c r="S31" s="60">
        <v>2030409</v>
      </c>
      <c r="T31" s="60">
        <v>1528809</v>
      </c>
      <c r="U31" s="60">
        <v>3311703</v>
      </c>
      <c r="V31" s="60">
        <v>6870921</v>
      </c>
      <c r="W31" s="60">
        <v>19226320</v>
      </c>
      <c r="X31" s="60">
        <v>29517000</v>
      </c>
      <c r="Y31" s="60">
        <v>-10290680</v>
      </c>
      <c r="Z31" s="140">
        <v>-34.86</v>
      </c>
      <c r="AA31" s="155">
        <v>29517000</v>
      </c>
    </row>
    <row r="32" spans="1:27" ht="13.5">
      <c r="A32" s="183" t="s">
        <v>121</v>
      </c>
      <c r="B32" s="182"/>
      <c r="C32" s="155">
        <v>20319267</v>
      </c>
      <c r="D32" s="155">
        <v>0</v>
      </c>
      <c r="E32" s="156">
        <v>25129000</v>
      </c>
      <c r="F32" s="60">
        <v>25079000</v>
      </c>
      <c r="G32" s="60">
        <v>615222</v>
      </c>
      <c r="H32" s="60">
        <v>2795082</v>
      </c>
      <c r="I32" s="60">
        <v>0</v>
      </c>
      <c r="J32" s="60">
        <v>3410304</v>
      </c>
      <c r="K32" s="60">
        <v>1998264</v>
      </c>
      <c r="L32" s="60">
        <v>3012316</v>
      </c>
      <c r="M32" s="60">
        <v>1315091</v>
      </c>
      <c r="N32" s="60">
        <v>6325671</v>
      </c>
      <c r="O32" s="60">
        <v>2835583</v>
      </c>
      <c r="P32" s="60">
        <v>1646759</v>
      </c>
      <c r="Q32" s="60">
        <v>1613679</v>
      </c>
      <c r="R32" s="60">
        <v>6096021</v>
      </c>
      <c r="S32" s="60">
        <v>2774764</v>
      </c>
      <c r="T32" s="60">
        <v>2938164</v>
      </c>
      <c r="U32" s="60">
        <v>2851155</v>
      </c>
      <c r="V32" s="60">
        <v>8564083</v>
      </c>
      <c r="W32" s="60">
        <v>24396079</v>
      </c>
      <c r="X32" s="60">
        <v>25079000</v>
      </c>
      <c r="Y32" s="60">
        <v>-682921</v>
      </c>
      <c r="Z32" s="140">
        <v>-2.72</v>
      </c>
      <c r="AA32" s="155">
        <v>25079000</v>
      </c>
    </row>
    <row r="33" spans="1:27" ht="13.5">
      <c r="A33" s="183" t="s">
        <v>42</v>
      </c>
      <c r="B33" s="182"/>
      <c r="C33" s="155">
        <v>0</v>
      </c>
      <c r="D33" s="155">
        <v>0</v>
      </c>
      <c r="E33" s="156">
        <v>0</v>
      </c>
      <c r="F33" s="60">
        <v>0</v>
      </c>
      <c r="G33" s="60">
        <v>0</v>
      </c>
      <c r="H33" s="60">
        <v>0</v>
      </c>
      <c r="I33" s="60">
        <v>0</v>
      </c>
      <c r="J33" s="60">
        <v>0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0</v>
      </c>
      <c r="X33" s="60">
        <v>0</v>
      </c>
      <c r="Y33" s="60">
        <v>0</v>
      </c>
      <c r="Z33" s="140">
        <v>0</v>
      </c>
      <c r="AA33" s="155">
        <v>0</v>
      </c>
    </row>
    <row r="34" spans="1:27" ht="13.5">
      <c r="A34" s="183" t="s">
        <v>43</v>
      </c>
      <c r="B34" s="182"/>
      <c r="C34" s="155">
        <v>72533105</v>
      </c>
      <c r="D34" s="155">
        <v>0</v>
      </c>
      <c r="E34" s="156">
        <v>92174753</v>
      </c>
      <c r="F34" s="60">
        <v>93544193</v>
      </c>
      <c r="G34" s="60">
        <v>2678894</v>
      </c>
      <c r="H34" s="60">
        <v>5086665</v>
      </c>
      <c r="I34" s="60">
        <v>5611360</v>
      </c>
      <c r="J34" s="60">
        <v>13376919</v>
      </c>
      <c r="K34" s="60">
        <v>6986947</v>
      </c>
      <c r="L34" s="60">
        <v>12303347</v>
      </c>
      <c r="M34" s="60">
        <v>7509861</v>
      </c>
      <c r="N34" s="60">
        <v>26800155</v>
      </c>
      <c r="O34" s="60">
        <v>3866279</v>
      </c>
      <c r="P34" s="60">
        <v>4543025</v>
      </c>
      <c r="Q34" s="60">
        <v>4920865</v>
      </c>
      <c r="R34" s="60">
        <v>13330169</v>
      </c>
      <c r="S34" s="60">
        <v>3578336</v>
      </c>
      <c r="T34" s="60">
        <v>5968846</v>
      </c>
      <c r="U34" s="60">
        <v>9183371</v>
      </c>
      <c r="V34" s="60">
        <v>18730553</v>
      </c>
      <c r="W34" s="60">
        <v>72237796</v>
      </c>
      <c r="X34" s="60">
        <v>93544193</v>
      </c>
      <c r="Y34" s="60">
        <v>-21306397</v>
      </c>
      <c r="Z34" s="140">
        <v>-22.78</v>
      </c>
      <c r="AA34" s="155">
        <v>93544193</v>
      </c>
    </row>
    <row r="35" spans="1:27" ht="13.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>
        <v>0</v>
      </c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393801933</v>
      </c>
      <c r="D36" s="188">
        <f>SUM(D25:D35)</f>
        <v>0</v>
      </c>
      <c r="E36" s="189">
        <f t="shared" si="1"/>
        <v>470852859</v>
      </c>
      <c r="F36" s="190">
        <f t="shared" si="1"/>
        <v>476231999</v>
      </c>
      <c r="G36" s="190">
        <f t="shared" si="1"/>
        <v>13920736</v>
      </c>
      <c r="H36" s="190">
        <f t="shared" si="1"/>
        <v>44149569</v>
      </c>
      <c r="I36" s="190">
        <f t="shared" si="1"/>
        <v>31240697</v>
      </c>
      <c r="J36" s="190">
        <f t="shared" si="1"/>
        <v>89311002</v>
      </c>
      <c r="K36" s="190">
        <f t="shared" si="1"/>
        <v>32053988</v>
      </c>
      <c r="L36" s="190">
        <f t="shared" si="1"/>
        <v>42309730</v>
      </c>
      <c r="M36" s="190">
        <f t="shared" si="1"/>
        <v>45848697</v>
      </c>
      <c r="N36" s="190">
        <f t="shared" si="1"/>
        <v>120212415</v>
      </c>
      <c r="O36" s="190">
        <f t="shared" si="1"/>
        <v>30587013</v>
      </c>
      <c r="P36" s="190">
        <f t="shared" si="1"/>
        <v>34549282</v>
      </c>
      <c r="Q36" s="190">
        <f t="shared" si="1"/>
        <v>33891759</v>
      </c>
      <c r="R36" s="190">
        <f t="shared" si="1"/>
        <v>99028054</v>
      </c>
      <c r="S36" s="190">
        <f t="shared" si="1"/>
        <v>25068308</v>
      </c>
      <c r="T36" s="190">
        <f t="shared" si="1"/>
        <v>44628989</v>
      </c>
      <c r="U36" s="190">
        <f t="shared" si="1"/>
        <v>43076353</v>
      </c>
      <c r="V36" s="190">
        <f t="shared" si="1"/>
        <v>112773650</v>
      </c>
      <c r="W36" s="190">
        <f t="shared" si="1"/>
        <v>421325121</v>
      </c>
      <c r="X36" s="190">
        <f t="shared" si="1"/>
        <v>476231999</v>
      </c>
      <c r="Y36" s="190">
        <f t="shared" si="1"/>
        <v>-54906878</v>
      </c>
      <c r="Z36" s="191">
        <f>+IF(X36&lt;&gt;0,+(Y36/X36)*100,0)</f>
        <v>-11.529439037127784</v>
      </c>
      <c r="AA36" s="188">
        <f>SUM(AA25:AA35)</f>
        <v>476231999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121284200</v>
      </c>
      <c r="D38" s="199">
        <f>+D22-D36</f>
        <v>0</v>
      </c>
      <c r="E38" s="200">
        <f t="shared" si="2"/>
        <v>-67497323</v>
      </c>
      <c r="F38" s="106">
        <f t="shared" si="2"/>
        <v>-69810463</v>
      </c>
      <c r="G38" s="106">
        <f t="shared" si="2"/>
        <v>97510489</v>
      </c>
      <c r="H38" s="106">
        <f t="shared" si="2"/>
        <v>-32248609</v>
      </c>
      <c r="I38" s="106">
        <f t="shared" si="2"/>
        <v>-17952692</v>
      </c>
      <c r="J38" s="106">
        <f t="shared" si="2"/>
        <v>47309188</v>
      </c>
      <c r="K38" s="106">
        <f t="shared" si="2"/>
        <v>-16841206</v>
      </c>
      <c r="L38" s="106">
        <f t="shared" si="2"/>
        <v>52331811</v>
      </c>
      <c r="M38" s="106">
        <f t="shared" si="2"/>
        <v>-33496873</v>
      </c>
      <c r="N38" s="106">
        <f t="shared" si="2"/>
        <v>1993732</v>
      </c>
      <c r="O38" s="106">
        <f t="shared" si="2"/>
        <v>-19296615</v>
      </c>
      <c r="P38" s="106">
        <f t="shared" si="2"/>
        <v>-21491154</v>
      </c>
      <c r="Q38" s="106">
        <f t="shared" si="2"/>
        <v>41063176</v>
      </c>
      <c r="R38" s="106">
        <f t="shared" si="2"/>
        <v>275407</v>
      </c>
      <c r="S38" s="106">
        <f t="shared" si="2"/>
        <v>-14433687</v>
      </c>
      <c r="T38" s="106">
        <f t="shared" si="2"/>
        <v>-36097330</v>
      </c>
      <c r="U38" s="106">
        <f t="shared" si="2"/>
        <v>-31429125</v>
      </c>
      <c r="V38" s="106">
        <f t="shared" si="2"/>
        <v>-81960142</v>
      </c>
      <c r="W38" s="106">
        <f t="shared" si="2"/>
        <v>-32381815</v>
      </c>
      <c r="X38" s="106">
        <f>IF(F22=F36,0,X22-X36)</f>
        <v>-69810463</v>
      </c>
      <c r="Y38" s="106">
        <f t="shared" si="2"/>
        <v>37428648</v>
      </c>
      <c r="Z38" s="201">
        <f>+IF(X38&lt;&gt;0,+(Y38/X38)*100,0)</f>
        <v>-53.61466804768219</v>
      </c>
      <c r="AA38" s="199">
        <f>+AA22-AA36</f>
        <v>-69810463</v>
      </c>
    </row>
    <row r="39" spans="1:27" ht="13.5">
      <c r="A39" s="181" t="s">
        <v>46</v>
      </c>
      <c r="B39" s="185"/>
      <c r="C39" s="155">
        <v>0</v>
      </c>
      <c r="D39" s="155">
        <v>0</v>
      </c>
      <c r="E39" s="156">
        <v>120041000</v>
      </c>
      <c r="F39" s="60">
        <v>0</v>
      </c>
      <c r="G39" s="60">
        <v>0</v>
      </c>
      <c r="H39" s="60">
        <v>0</v>
      </c>
      <c r="I39" s="60">
        <v>0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0</v>
      </c>
      <c r="X39" s="60">
        <v>0</v>
      </c>
      <c r="Y39" s="60">
        <v>0</v>
      </c>
      <c r="Z39" s="140">
        <v>0</v>
      </c>
      <c r="AA39" s="155">
        <v>0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>
        <v>0</v>
      </c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146441000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>
        <v>0</v>
      </c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121284200</v>
      </c>
      <c r="D42" s="206">
        <f>SUM(D38:D41)</f>
        <v>0</v>
      </c>
      <c r="E42" s="207">
        <f t="shared" si="3"/>
        <v>198984677</v>
      </c>
      <c r="F42" s="88">
        <f t="shared" si="3"/>
        <v>-69810463</v>
      </c>
      <c r="G42" s="88">
        <f t="shared" si="3"/>
        <v>97510489</v>
      </c>
      <c r="H42" s="88">
        <f t="shared" si="3"/>
        <v>-32248609</v>
      </c>
      <c r="I42" s="88">
        <f t="shared" si="3"/>
        <v>-17952692</v>
      </c>
      <c r="J42" s="88">
        <f t="shared" si="3"/>
        <v>47309188</v>
      </c>
      <c r="K42" s="88">
        <f t="shared" si="3"/>
        <v>-16841206</v>
      </c>
      <c r="L42" s="88">
        <f t="shared" si="3"/>
        <v>52331811</v>
      </c>
      <c r="M42" s="88">
        <f t="shared" si="3"/>
        <v>-33496873</v>
      </c>
      <c r="N42" s="88">
        <f t="shared" si="3"/>
        <v>1993732</v>
      </c>
      <c r="O42" s="88">
        <f t="shared" si="3"/>
        <v>-19296615</v>
      </c>
      <c r="P42" s="88">
        <f t="shared" si="3"/>
        <v>-21491154</v>
      </c>
      <c r="Q42" s="88">
        <f t="shared" si="3"/>
        <v>41063176</v>
      </c>
      <c r="R42" s="88">
        <f t="shared" si="3"/>
        <v>275407</v>
      </c>
      <c r="S42" s="88">
        <f t="shared" si="3"/>
        <v>-14433687</v>
      </c>
      <c r="T42" s="88">
        <f t="shared" si="3"/>
        <v>-36097330</v>
      </c>
      <c r="U42" s="88">
        <f t="shared" si="3"/>
        <v>-31429125</v>
      </c>
      <c r="V42" s="88">
        <f t="shared" si="3"/>
        <v>-81960142</v>
      </c>
      <c r="W42" s="88">
        <f t="shared" si="3"/>
        <v>-32381815</v>
      </c>
      <c r="X42" s="88">
        <f t="shared" si="3"/>
        <v>-69810463</v>
      </c>
      <c r="Y42" s="88">
        <f t="shared" si="3"/>
        <v>37428648</v>
      </c>
      <c r="Z42" s="208">
        <f>+IF(X42&lt;&gt;0,+(Y42/X42)*100,0)</f>
        <v>-53.61466804768219</v>
      </c>
      <c r="AA42" s="206">
        <f>SUM(AA38:AA41)</f>
        <v>-69810463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>
        <v>0</v>
      </c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121284200</v>
      </c>
      <c r="D44" s="210">
        <f>+D42-D43</f>
        <v>0</v>
      </c>
      <c r="E44" s="211">
        <f t="shared" si="4"/>
        <v>198984677</v>
      </c>
      <c r="F44" s="77">
        <f t="shared" si="4"/>
        <v>-69810463</v>
      </c>
      <c r="G44" s="77">
        <f t="shared" si="4"/>
        <v>97510489</v>
      </c>
      <c r="H44" s="77">
        <f t="shared" si="4"/>
        <v>-32248609</v>
      </c>
      <c r="I44" s="77">
        <f t="shared" si="4"/>
        <v>-17952692</v>
      </c>
      <c r="J44" s="77">
        <f t="shared" si="4"/>
        <v>47309188</v>
      </c>
      <c r="K44" s="77">
        <f t="shared" si="4"/>
        <v>-16841206</v>
      </c>
      <c r="L44" s="77">
        <f t="shared" si="4"/>
        <v>52331811</v>
      </c>
      <c r="M44" s="77">
        <f t="shared" si="4"/>
        <v>-33496873</v>
      </c>
      <c r="N44" s="77">
        <f t="shared" si="4"/>
        <v>1993732</v>
      </c>
      <c r="O44" s="77">
        <f t="shared" si="4"/>
        <v>-19296615</v>
      </c>
      <c r="P44" s="77">
        <f t="shared" si="4"/>
        <v>-21491154</v>
      </c>
      <c r="Q44" s="77">
        <f t="shared" si="4"/>
        <v>41063176</v>
      </c>
      <c r="R44" s="77">
        <f t="shared" si="4"/>
        <v>275407</v>
      </c>
      <c r="S44" s="77">
        <f t="shared" si="4"/>
        <v>-14433687</v>
      </c>
      <c r="T44" s="77">
        <f t="shared" si="4"/>
        <v>-36097330</v>
      </c>
      <c r="U44" s="77">
        <f t="shared" si="4"/>
        <v>-31429125</v>
      </c>
      <c r="V44" s="77">
        <f t="shared" si="4"/>
        <v>-81960142</v>
      </c>
      <c r="W44" s="77">
        <f t="shared" si="4"/>
        <v>-32381815</v>
      </c>
      <c r="X44" s="77">
        <f t="shared" si="4"/>
        <v>-69810463</v>
      </c>
      <c r="Y44" s="77">
        <f t="shared" si="4"/>
        <v>37428648</v>
      </c>
      <c r="Z44" s="212">
        <f>+IF(X44&lt;&gt;0,+(Y44/X44)*100,0)</f>
        <v>-53.61466804768219</v>
      </c>
      <c r="AA44" s="210">
        <f>+AA42-AA43</f>
        <v>-69810463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>
        <v>0</v>
      </c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121284200</v>
      </c>
      <c r="D46" s="206">
        <f>SUM(D44:D45)</f>
        <v>0</v>
      </c>
      <c r="E46" s="207">
        <f t="shared" si="5"/>
        <v>198984677</v>
      </c>
      <c r="F46" s="88">
        <f t="shared" si="5"/>
        <v>-69810463</v>
      </c>
      <c r="G46" s="88">
        <f t="shared" si="5"/>
        <v>97510489</v>
      </c>
      <c r="H46" s="88">
        <f t="shared" si="5"/>
        <v>-32248609</v>
      </c>
      <c r="I46" s="88">
        <f t="shared" si="5"/>
        <v>-17952692</v>
      </c>
      <c r="J46" s="88">
        <f t="shared" si="5"/>
        <v>47309188</v>
      </c>
      <c r="K46" s="88">
        <f t="shared" si="5"/>
        <v>-16841206</v>
      </c>
      <c r="L46" s="88">
        <f t="shared" si="5"/>
        <v>52331811</v>
      </c>
      <c r="M46" s="88">
        <f t="shared" si="5"/>
        <v>-33496873</v>
      </c>
      <c r="N46" s="88">
        <f t="shared" si="5"/>
        <v>1993732</v>
      </c>
      <c r="O46" s="88">
        <f t="shared" si="5"/>
        <v>-19296615</v>
      </c>
      <c r="P46" s="88">
        <f t="shared" si="5"/>
        <v>-21491154</v>
      </c>
      <c r="Q46" s="88">
        <f t="shared" si="5"/>
        <v>41063176</v>
      </c>
      <c r="R46" s="88">
        <f t="shared" si="5"/>
        <v>275407</v>
      </c>
      <c r="S46" s="88">
        <f t="shared" si="5"/>
        <v>-14433687</v>
      </c>
      <c r="T46" s="88">
        <f t="shared" si="5"/>
        <v>-36097330</v>
      </c>
      <c r="U46" s="88">
        <f t="shared" si="5"/>
        <v>-31429125</v>
      </c>
      <c r="V46" s="88">
        <f t="shared" si="5"/>
        <v>-81960142</v>
      </c>
      <c r="W46" s="88">
        <f t="shared" si="5"/>
        <v>-32381815</v>
      </c>
      <c r="X46" s="88">
        <f t="shared" si="5"/>
        <v>-69810463</v>
      </c>
      <c r="Y46" s="88">
        <f t="shared" si="5"/>
        <v>37428648</v>
      </c>
      <c r="Z46" s="208">
        <f>+IF(X46&lt;&gt;0,+(Y46/X46)*100,0)</f>
        <v>-53.61466804768219</v>
      </c>
      <c r="AA46" s="206">
        <f>SUM(AA44:AA45)</f>
        <v>-69810463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>
        <v>0</v>
      </c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121284200</v>
      </c>
      <c r="D48" s="217">
        <f>SUM(D46:D47)</f>
        <v>0</v>
      </c>
      <c r="E48" s="218">
        <f t="shared" si="6"/>
        <v>198984677</v>
      </c>
      <c r="F48" s="219">
        <f t="shared" si="6"/>
        <v>-69810463</v>
      </c>
      <c r="G48" s="219">
        <f t="shared" si="6"/>
        <v>97510489</v>
      </c>
      <c r="H48" s="220">
        <f t="shared" si="6"/>
        <v>-32248609</v>
      </c>
      <c r="I48" s="220">
        <f t="shared" si="6"/>
        <v>-17952692</v>
      </c>
      <c r="J48" s="220">
        <f t="shared" si="6"/>
        <v>47309188</v>
      </c>
      <c r="K48" s="220">
        <f t="shared" si="6"/>
        <v>-16841206</v>
      </c>
      <c r="L48" s="220">
        <f t="shared" si="6"/>
        <v>52331811</v>
      </c>
      <c r="M48" s="219">
        <f t="shared" si="6"/>
        <v>-33496873</v>
      </c>
      <c r="N48" s="219">
        <f t="shared" si="6"/>
        <v>1993732</v>
      </c>
      <c r="O48" s="220">
        <f t="shared" si="6"/>
        <v>-19296615</v>
      </c>
      <c r="P48" s="220">
        <f t="shared" si="6"/>
        <v>-21491154</v>
      </c>
      <c r="Q48" s="220">
        <f t="shared" si="6"/>
        <v>41063176</v>
      </c>
      <c r="R48" s="220">
        <f t="shared" si="6"/>
        <v>275407</v>
      </c>
      <c r="S48" s="220">
        <f t="shared" si="6"/>
        <v>-14433687</v>
      </c>
      <c r="T48" s="219">
        <f t="shared" si="6"/>
        <v>-36097330</v>
      </c>
      <c r="U48" s="219">
        <f t="shared" si="6"/>
        <v>-31429125</v>
      </c>
      <c r="V48" s="220">
        <f t="shared" si="6"/>
        <v>-81960142</v>
      </c>
      <c r="W48" s="220">
        <f t="shared" si="6"/>
        <v>-32381815</v>
      </c>
      <c r="X48" s="220">
        <f t="shared" si="6"/>
        <v>-69810463</v>
      </c>
      <c r="Y48" s="220">
        <f t="shared" si="6"/>
        <v>37428648</v>
      </c>
      <c r="Z48" s="221">
        <f>+IF(X48&lt;&gt;0,+(Y48/X48)*100,0)</f>
        <v>-53.61466804768219</v>
      </c>
      <c r="AA48" s="222">
        <f>SUM(AA46:AA47)</f>
        <v>-69810463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17934391</v>
      </c>
      <c r="D5" s="153">
        <f>SUM(D6:D8)</f>
        <v>0</v>
      </c>
      <c r="E5" s="154">
        <f t="shared" si="0"/>
        <v>26130000</v>
      </c>
      <c r="F5" s="100">
        <f t="shared" si="0"/>
        <v>26130000</v>
      </c>
      <c r="G5" s="100">
        <f t="shared" si="0"/>
        <v>5353473</v>
      </c>
      <c r="H5" s="100">
        <f t="shared" si="0"/>
        <v>1592825</v>
      </c>
      <c r="I5" s="100">
        <f t="shared" si="0"/>
        <v>2314424</v>
      </c>
      <c r="J5" s="100">
        <f t="shared" si="0"/>
        <v>9260722</v>
      </c>
      <c r="K5" s="100">
        <f t="shared" si="0"/>
        <v>1892961</v>
      </c>
      <c r="L5" s="100">
        <f t="shared" si="0"/>
        <v>4918022</v>
      </c>
      <c r="M5" s="100">
        <f t="shared" si="0"/>
        <v>1737938</v>
      </c>
      <c r="N5" s="100">
        <f t="shared" si="0"/>
        <v>8548921</v>
      </c>
      <c r="O5" s="100">
        <f t="shared" si="0"/>
        <v>297851</v>
      </c>
      <c r="P5" s="100">
        <f t="shared" si="0"/>
        <v>1137457</v>
      </c>
      <c r="Q5" s="100">
        <f t="shared" si="0"/>
        <v>1085081</v>
      </c>
      <c r="R5" s="100">
        <f t="shared" si="0"/>
        <v>2520389</v>
      </c>
      <c r="S5" s="100">
        <f t="shared" si="0"/>
        <v>2542769</v>
      </c>
      <c r="T5" s="100">
        <f t="shared" si="0"/>
        <v>0</v>
      </c>
      <c r="U5" s="100">
        <f t="shared" si="0"/>
        <v>1654465</v>
      </c>
      <c r="V5" s="100">
        <f t="shared" si="0"/>
        <v>4197234</v>
      </c>
      <c r="W5" s="100">
        <f t="shared" si="0"/>
        <v>24527266</v>
      </c>
      <c r="X5" s="100">
        <f t="shared" si="0"/>
        <v>26130000</v>
      </c>
      <c r="Y5" s="100">
        <f t="shared" si="0"/>
        <v>-1602734</v>
      </c>
      <c r="Z5" s="137">
        <f>+IF(X5&lt;&gt;0,+(Y5/X5)*100,0)</f>
        <v>-6.133693073096058</v>
      </c>
      <c r="AA5" s="153">
        <f>SUM(AA6:AA8)</f>
        <v>26130000</v>
      </c>
    </row>
    <row r="6" spans="1:27" ht="13.5">
      <c r="A6" s="138" t="s">
        <v>75</v>
      </c>
      <c r="B6" s="136"/>
      <c r="C6" s="155">
        <v>174268</v>
      </c>
      <c r="D6" s="155"/>
      <c r="E6" s="156">
        <v>330000</v>
      </c>
      <c r="F6" s="60">
        <v>330000</v>
      </c>
      <c r="G6" s="60"/>
      <c r="H6" s="60">
        <v>81869</v>
      </c>
      <c r="I6" s="60">
        <v>13352</v>
      </c>
      <c r="J6" s="60">
        <v>95221</v>
      </c>
      <c r="K6" s="60">
        <v>25300</v>
      </c>
      <c r="L6" s="60">
        <v>6052</v>
      </c>
      <c r="M6" s="60">
        <v>17350</v>
      </c>
      <c r="N6" s="60">
        <v>48702</v>
      </c>
      <c r="O6" s="60">
        <v>-5798</v>
      </c>
      <c r="P6" s="60"/>
      <c r="Q6" s="60"/>
      <c r="R6" s="60">
        <v>-5798</v>
      </c>
      <c r="S6" s="60"/>
      <c r="T6" s="60"/>
      <c r="U6" s="60">
        <v>28679</v>
      </c>
      <c r="V6" s="60">
        <v>28679</v>
      </c>
      <c r="W6" s="60">
        <v>166804</v>
      </c>
      <c r="X6" s="60">
        <v>330000</v>
      </c>
      <c r="Y6" s="60">
        <v>-163196</v>
      </c>
      <c r="Z6" s="140">
        <v>-49.45</v>
      </c>
      <c r="AA6" s="62">
        <v>330000</v>
      </c>
    </row>
    <row r="7" spans="1:27" ht="13.5">
      <c r="A7" s="138" t="s">
        <v>76</v>
      </c>
      <c r="B7" s="136"/>
      <c r="C7" s="157">
        <v>312848</v>
      </c>
      <c r="D7" s="157"/>
      <c r="E7" s="158">
        <v>500000</v>
      </c>
      <c r="F7" s="159">
        <v>500000</v>
      </c>
      <c r="G7" s="159"/>
      <c r="H7" s="159">
        <v>108446</v>
      </c>
      <c r="I7" s="159"/>
      <c r="J7" s="159">
        <v>108446</v>
      </c>
      <c r="K7" s="159"/>
      <c r="L7" s="159"/>
      <c r="M7" s="159"/>
      <c r="N7" s="159"/>
      <c r="O7" s="159"/>
      <c r="P7" s="159"/>
      <c r="Q7" s="159"/>
      <c r="R7" s="159"/>
      <c r="S7" s="159">
        <v>20299</v>
      </c>
      <c r="T7" s="159"/>
      <c r="U7" s="159"/>
      <c r="V7" s="159">
        <v>20299</v>
      </c>
      <c r="W7" s="159">
        <v>128745</v>
      </c>
      <c r="X7" s="159">
        <v>500000</v>
      </c>
      <c r="Y7" s="159">
        <v>-371255</v>
      </c>
      <c r="Z7" s="141">
        <v>-74.25</v>
      </c>
      <c r="AA7" s="225">
        <v>500000</v>
      </c>
    </row>
    <row r="8" spans="1:27" ht="13.5">
      <c r="A8" s="138" t="s">
        <v>77</v>
      </c>
      <c r="B8" s="136"/>
      <c r="C8" s="155">
        <v>17447275</v>
      </c>
      <c r="D8" s="155"/>
      <c r="E8" s="156">
        <v>25300000</v>
      </c>
      <c r="F8" s="60">
        <v>25300000</v>
      </c>
      <c r="G8" s="60">
        <v>5353473</v>
      </c>
      <c r="H8" s="60">
        <v>1402510</v>
      </c>
      <c r="I8" s="60">
        <v>2301072</v>
      </c>
      <c r="J8" s="60">
        <v>9057055</v>
      </c>
      <c r="K8" s="60">
        <v>1867661</v>
      </c>
      <c r="L8" s="60">
        <v>4911970</v>
      </c>
      <c r="M8" s="60">
        <v>1720588</v>
      </c>
      <c r="N8" s="60">
        <v>8500219</v>
      </c>
      <c r="O8" s="60">
        <v>303649</v>
      </c>
      <c r="P8" s="60">
        <v>1137457</v>
      </c>
      <c r="Q8" s="60">
        <v>1085081</v>
      </c>
      <c r="R8" s="60">
        <v>2526187</v>
      </c>
      <c r="S8" s="60">
        <v>2522470</v>
      </c>
      <c r="T8" s="60"/>
      <c r="U8" s="60">
        <v>1625786</v>
      </c>
      <c r="V8" s="60">
        <v>4148256</v>
      </c>
      <c r="W8" s="60">
        <v>24231717</v>
      </c>
      <c r="X8" s="60">
        <v>25300000</v>
      </c>
      <c r="Y8" s="60">
        <v>-1068283</v>
      </c>
      <c r="Z8" s="140">
        <v>-4.22</v>
      </c>
      <c r="AA8" s="62">
        <v>25300000</v>
      </c>
    </row>
    <row r="9" spans="1:27" ht="13.5">
      <c r="A9" s="135" t="s">
        <v>78</v>
      </c>
      <c r="B9" s="136"/>
      <c r="C9" s="153">
        <f aca="true" t="shared" si="1" ref="C9:Y9">SUM(C10:C14)</f>
        <v>35931648</v>
      </c>
      <c r="D9" s="153">
        <f>SUM(D10:D14)</f>
        <v>0</v>
      </c>
      <c r="E9" s="154">
        <f t="shared" si="1"/>
        <v>13270000</v>
      </c>
      <c r="F9" s="100">
        <f t="shared" si="1"/>
        <v>13270000</v>
      </c>
      <c r="G9" s="100">
        <f t="shared" si="1"/>
        <v>5182735</v>
      </c>
      <c r="H9" s="100">
        <f t="shared" si="1"/>
        <v>3928504</v>
      </c>
      <c r="I9" s="100">
        <f t="shared" si="1"/>
        <v>8373086</v>
      </c>
      <c r="J9" s="100">
        <f t="shared" si="1"/>
        <v>17484325</v>
      </c>
      <c r="K9" s="100">
        <f t="shared" si="1"/>
        <v>1065277</v>
      </c>
      <c r="L9" s="100">
        <f t="shared" si="1"/>
        <v>1534973</v>
      </c>
      <c r="M9" s="100">
        <f t="shared" si="1"/>
        <v>897012</v>
      </c>
      <c r="N9" s="100">
        <f t="shared" si="1"/>
        <v>3497262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1064139</v>
      </c>
      <c r="T9" s="100">
        <f t="shared" si="1"/>
        <v>0</v>
      </c>
      <c r="U9" s="100">
        <f t="shared" si="1"/>
        <v>6064844</v>
      </c>
      <c r="V9" s="100">
        <f t="shared" si="1"/>
        <v>7128983</v>
      </c>
      <c r="W9" s="100">
        <f t="shared" si="1"/>
        <v>28110570</v>
      </c>
      <c r="X9" s="100">
        <f t="shared" si="1"/>
        <v>13270000</v>
      </c>
      <c r="Y9" s="100">
        <f t="shared" si="1"/>
        <v>14840570</v>
      </c>
      <c r="Z9" s="137">
        <f>+IF(X9&lt;&gt;0,+(Y9/X9)*100,0)</f>
        <v>111.83549359457423</v>
      </c>
      <c r="AA9" s="102">
        <f>SUM(AA10:AA14)</f>
        <v>13270000</v>
      </c>
    </row>
    <row r="10" spans="1:27" ht="13.5">
      <c r="A10" s="138" t="s">
        <v>79</v>
      </c>
      <c r="B10" s="136"/>
      <c r="C10" s="155">
        <v>3317012</v>
      </c>
      <c r="D10" s="155"/>
      <c r="E10" s="156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138" t="s">
        <v>80</v>
      </c>
      <c r="B11" s="136"/>
      <c r="C11" s="155">
        <v>3873245</v>
      </c>
      <c r="D11" s="155"/>
      <c r="E11" s="156">
        <v>9270000</v>
      </c>
      <c r="F11" s="60">
        <v>9270000</v>
      </c>
      <c r="G11" s="60">
        <v>41225</v>
      </c>
      <c r="H11" s="60">
        <v>104711</v>
      </c>
      <c r="I11" s="60">
        <v>22656</v>
      </c>
      <c r="J11" s="60">
        <v>168592</v>
      </c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>
        <v>168592</v>
      </c>
      <c r="X11" s="60">
        <v>9270000</v>
      </c>
      <c r="Y11" s="60">
        <v>-9101408</v>
      </c>
      <c r="Z11" s="140">
        <v>-98.18</v>
      </c>
      <c r="AA11" s="62">
        <v>9270000</v>
      </c>
    </row>
    <row r="12" spans="1:27" ht="13.5">
      <c r="A12" s="138" t="s">
        <v>81</v>
      </c>
      <c r="B12" s="136"/>
      <c r="C12" s="155">
        <v>28741391</v>
      </c>
      <c r="D12" s="155"/>
      <c r="E12" s="156">
        <v>4000000</v>
      </c>
      <c r="F12" s="60">
        <v>4000000</v>
      </c>
      <c r="G12" s="60">
        <v>5141510</v>
      </c>
      <c r="H12" s="60">
        <v>3823793</v>
      </c>
      <c r="I12" s="60">
        <v>8350430</v>
      </c>
      <c r="J12" s="60">
        <v>17315733</v>
      </c>
      <c r="K12" s="60">
        <v>1065277</v>
      </c>
      <c r="L12" s="60">
        <v>1534973</v>
      </c>
      <c r="M12" s="60">
        <v>897012</v>
      </c>
      <c r="N12" s="60">
        <v>3497262</v>
      </c>
      <c r="O12" s="60"/>
      <c r="P12" s="60"/>
      <c r="Q12" s="60"/>
      <c r="R12" s="60"/>
      <c r="S12" s="60">
        <v>1064139</v>
      </c>
      <c r="T12" s="60"/>
      <c r="U12" s="60">
        <v>6064844</v>
      </c>
      <c r="V12" s="60">
        <v>7128983</v>
      </c>
      <c r="W12" s="60">
        <v>27941978</v>
      </c>
      <c r="X12" s="60">
        <v>4000000</v>
      </c>
      <c r="Y12" s="60">
        <v>23941978</v>
      </c>
      <c r="Z12" s="140">
        <v>598.55</v>
      </c>
      <c r="AA12" s="62">
        <v>4000000</v>
      </c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38790736</v>
      </c>
      <c r="D15" s="153">
        <f>SUM(D16:D18)</f>
        <v>0</v>
      </c>
      <c r="E15" s="154">
        <f t="shared" si="2"/>
        <v>43141000</v>
      </c>
      <c r="F15" s="100">
        <f t="shared" si="2"/>
        <v>43141000</v>
      </c>
      <c r="G15" s="100">
        <f t="shared" si="2"/>
        <v>6174537</v>
      </c>
      <c r="H15" s="100">
        <f t="shared" si="2"/>
        <v>6329400</v>
      </c>
      <c r="I15" s="100">
        <f t="shared" si="2"/>
        <v>3272666</v>
      </c>
      <c r="J15" s="100">
        <f t="shared" si="2"/>
        <v>15776603</v>
      </c>
      <c r="K15" s="100">
        <f t="shared" si="2"/>
        <v>3738007</v>
      </c>
      <c r="L15" s="100">
        <f t="shared" si="2"/>
        <v>5054602</v>
      </c>
      <c r="M15" s="100">
        <f t="shared" si="2"/>
        <v>2873376</v>
      </c>
      <c r="N15" s="100">
        <f t="shared" si="2"/>
        <v>11665985</v>
      </c>
      <c r="O15" s="100">
        <f t="shared" si="2"/>
        <v>196872</v>
      </c>
      <c r="P15" s="100">
        <f t="shared" si="2"/>
        <v>892735</v>
      </c>
      <c r="Q15" s="100">
        <f t="shared" si="2"/>
        <v>77700</v>
      </c>
      <c r="R15" s="100">
        <f t="shared" si="2"/>
        <v>1167307</v>
      </c>
      <c r="S15" s="100">
        <f t="shared" si="2"/>
        <v>6992216</v>
      </c>
      <c r="T15" s="100">
        <f t="shared" si="2"/>
        <v>0</v>
      </c>
      <c r="U15" s="100">
        <f t="shared" si="2"/>
        <v>19212186</v>
      </c>
      <c r="V15" s="100">
        <f t="shared" si="2"/>
        <v>26204402</v>
      </c>
      <c r="W15" s="100">
        <f t="shared" si="2"/>
        <v>54814297</v>
      </c>
      <c r="X15" s="100">
        <f t="shared" si="2"/>
        <v>43141000</v>
      </c>
      <c r="Y15" s="100">
        <f t="shared" si="2"/>
        <v>11673297</v>
      </c>
      <c r="Z15" s="137">
        <f>+IF(X15&lt;&gt;0,+(Y15/X15)*100,0)</f>
        <v>27.058475695973666</v>
      </c>
      <c r="AA15" s="102">
        <f>SUM(AA16:AA18)</f>
        <v>43141000</v>
      </c>
    </row>
    <row r="16" spans="1:27" ht="13.5">
      <c r="A16" s="138" t="s">
        <v>85</v>
      </c>
      <c r="B16" s="136"/>
      <c r="C16" s="155">
        <v>1471176</v>
      </c>
      <c r="D16" s="155"/>
      <c r="E16" s="156"/>
      <c r="F16" s="60"/>
      <c r="G16" s="60"/>
      <c r="H16" s="60">
        <v>85354</v>
      </c>
      <c r="I16" s="60">
        <v>59551</v>
      </c>
      <c r="J16" s="60">
        <v>144905</v>
      </c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>
        <v>144905</v>
      </c>
      <c r="X16" s="60"/>
      <c r="Y16" s="60">
        <v>144905</v>
      </c>
      <c r="Z16" s="140"/>
      <c r="AA16" s="62"/>
    </row>
    <row r="17" spans="1:27" ht="13.5">
      <c r="A17" s="138" t="s">
        <v>86</v>
      </c>
      <c r="B17" s="136"/>
      <c r="C17" s="155">
        <v>37319560</v>
      </c>
      <c r="D17" s="155"/>
      <c r="E17" s="156">
        <v>43141000</v>
      </c>
      <c r="F17" s="60">
        <v>43141000</v>
      </c>
      <c r="G17" s="60">
        <v>6174537</v>
      </c>
      <c r="H17" s="60">
        <v>6244046</v>
      </c>
      <c r="I17" s="60">
        <v>3213115</v>
      </c>
      <c r="J17" s="60">
        <v>15631698</v>
      </c>
      <c r="K17" s="60">
        <v>3738007</v>
      </c>
      <c r="L17" s="60">
        <v>5054602</v>
      </c>
      <c r="M17" s="60">
        <v>2873376</v>
      </c>
      <c r="N17" s="60">
        <v>11665985</v>
      </c>
      <c r="O17" s="60">
        <v>196872</v>
      </c>
      <c r="P17" s="60">
        <v>892735</v>
      </c>
      <c r="Q17" s="60">
        <v>77700</v>
      </c>
      <c r="R17" s="60">
        <v>1167307</v>
      </c>
      <c r="S17" s="60">
        <v>6992216</v>
      </c>
      <c r="T17" s="60"/>
      <c r="U17" s="60">
        <v>19212186</v>
      </c>
      <c r="V17" s="60">
        <v>26204402</v>
      </c>
      <c r="W17" s="60">
        <v>54669392</v>
      </c>
      <c r="X17" s="60">
        <v>43141000</v>
      </c>
      <c r="Y17" s="60">
        <v>11528392</v>
      </c>
      <c r="Z17" s="140">
        <v>26.72</v>
      </c>
      <c r="AA17" s="62">
        <v>43141000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135" t="s">
        <v>88</v>
      </c>
      <c r="B19" s="142"/>
      <c r="C19" s="153">
        <f aca="true" t="shared" si="3" ref="C19:Y19">SUM(C20:C23)</f>
        <v>32992025</v>
      </c>
      <c r="D19" s="153">
        <f>SUM(D20:D23)</f>
        <v>0</v>
      </c>
      <c r="E19" s="154">
        <f t="shared" si="3"/>
        <v>63900000</v>
      </c>
      <c r="F19" s="100">
        <f t="shared" si="3"/>
        <v>63900000</v>
      </c>
      <c r="G19" s="100">
        <f t="shared" si="3"/>
        <v>2918252</v>
      </c>
      <c r="H19" s="100">
        <f t="shared" si="3"/>
        <v>3465620</v>
      </c>
      <c r="I19" s="100">
        <f t="shared" si="3"/>
        <v>2965516</v>
      </c>
      <c r="J19" s="100">
        <f t="shared" si="3"/>
        <v>9349388</v>
      </c>
      <c r="K19" s="100">
        <f t="shared" si="3"/>
        <v>1282546</v>
      </c>
      <c r="L19" s="100">
        <f t="shared" si="3"/>
        <v>3496048</v>
      </c>
      <c r="M19" s="100">
        <f t="shared" si="3"/>
        <v>1244822</v>
      </c>
      <c r="N19" s="100">
        <f t="shared" si="3"/>
        <v>6023416</v>
      </c>
      <c r="O19" s="100">
        <f t="shared" si="3"/>
        <v>225903</v>
      </c>
      <c r="P19" s="100">
        <f t="shared" si="3"/>
        <v>2398474</v>
      </c>
      <c r="Q19" s="100">
        <f t="shared" si="3"/>
        <v>171448</v>
      </c>
      <c r="R19" s="100">
        <f t="shared" si="3"/>
        <v>2795825</v>
      </c>
      <c r="S19" s="100">
        <f t="shared" si="3"/>
        <v>535329</v>
      </c>
      <c r="T19" s="100">
        <f t="shared" si="3"/>
        <v>0</v>
      </c>
      <c r="U19" s="100">
        <f t="shared" si="3"/>
        <v>5078104</v>
      </c>
      <c r="V19" s="100">
        <f t="shared" si="3"/>
        <v>5613433</v>
      </c>
      <c r="W19" s="100">
        <f t="shared" si="3"/>
        <v>23782062</v>
      </c>
      <c r="X19" s="100">
        <f t="shared" si="3"/>
        <v>63900000</v>
      </c>
      <c r="Y19" s="100">
        <f t="shared" si="3"/>
        <v>-40117938</v>
      </c>
      <c r="Z19" s="137">
        <f>+IF(X19&lt;&gt;0,+(Y19/X19)*100,0)</f>
        <v>-62.78237558685446</v>
      </c>
      <c r="AA19" s="102">
        <f>SUM(AA20:AA23)</f>
        <v>63900000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138" t="s">
        <v>90</v>
      </c>
      <c r="B21" s="136"/>
      <c r="C21" s="155">
        <v>17614945</v>
      </c>
      <c r="D21" s="155"/>
      <c r="E21" s="156">
        <v>31900000</v>
      </c>
      <c r="F21" s="60">
        <v>31900000</v>
      </c>
      <c r="G21" s="60">
        <v>394884</v>
      </c>
      <c r="H21" s="60">
        <v>1855413</v>
      </c>
      <c r="I21" s="60">
        <v>2141212</v>
      </c>
      <c r="J21" s="60">
        <v>4391509</v>
      </c>
      <c r="K21" s="60">
        <v>462345</v>
      </c>
      <c r="L21" s="60">
        <v>1382621</v>
      </c>
      <c r="M21" s="60"/>
      <c r="N21" s="60">
        <v>1844966</v>
      </c>
      <c r="O21" s="60"/>
      <c r="P21" s="60">
        <v>1157564</v>
      </c>
      <c r="Q21" s="60">
        <v>88455</v>
      </c>
      <c r="R21" s="60">
        <v>1246019</v>
      </c>
      <c r="S21" s="60">
        <v>535329</v>
      </c>
      <c r="T21" s="60"/>
      <c r="U21" s="60">
        <v>3439397</v>
      </c>
      <c r="V21" s="60">
        <v>3974726</v>
      </c>
      <c r="W21" s="60">
        <v>11457220</v>
      </c>
      <c r="X21" s="60">
        <v>31900000</v>
      </c>
      <c r="Y21" s="60">
        <v>-20442780</v>
      </c>
      <c r="Z21" s="140">
        <v>-64.08</v>
      </c>
      <c r="AA21" s="62">
        <v>31900000</v>
      </c>
    </row>
    <row r="22" spans="1:27" ht="13.5">
      <c r="A22" s="138" t="s">
        <v>91</v>
      </c>
      <c r="B22" s="136"/>
      <c r="C22" s="157">
        <v>15377080</v>
      </c>
      <c r="D22" s="157"/>
      <c r="E22" s="158">
        <v>26500000</v>
      </c>
      <c r="F22" s="159">
        <v>26500000</v>
      </c>
      <c r="G22" s="159">
        <v>2523368</v>
      </c>
      <c r="H22" s="159">
        <v>833174</v>
      </c>
      <c r="I22" s="159">
        <v>824304</v>
      </c>
      <c r="J22" s="159">
        <v>4180846</v>
      </c>
      <c r="K22" s="159">
        <v>820201</v>
      </c>
      <c r="L22" s="159">
        <v>2113427</v>
      </c>
      <c r="M22" s="159">
        <v>551708</v>
      </c>
      <c r="N22" s="159">
        <v>3485336</v>
      </c>
      <c r="O22" s="159">
        <v>215352</v>
      </c>
      <c r="P22" s="159">
        <v>1240910</v>
      </c>
      <c r="Q22" s="159"/>
      <c r="R22" s="159">
        <v>1456262</v>
      </c>
      <c r="S22" s="159"/>
      <c r="T22" s="159"/>
      <c r="U22" s="159">
        <v>1264956</v>
      </c>
      <c r="V22" s="159">
        <v>1264956</v>
      </c>
      <c r="W22" s="159">
        <v>10387400</v>
      </c>
      <c r="X22" s="159">
        <v>26500000</v>
      </c>
      <c r="Y22" s="159">
        <v>-16112600</v>
      </c>
      <c r="Z22" s="141">
        <v>-60.8</v>
      </c>
      <c r="AA22" s="225">
        <v>26500000</v>
      </c>
    </row>
    <row r="23" spans="1:27" ht="13.5">
      <c r="A23" s="138" t="s">
        <v>92</v>
      </c>
      <c r="B23" s="136"/>
      <c r="C23" s="155"/>
      <c r="D23" s="155"/>
      <c r="E23" s="156">
        <v>5500000</v>
      </c>
      <c r="F23" s="60">
        <v>5500000</v>
      </c>
      <c r="G23" s="60"/>
      <c r="H23" s="60">
        <v>777033</v>
      </c>
      <c r="I23" s="60"/>
      <c r="J23" s="60">
        <v>777033</v>
      </c>
      <c r="K23" s="60"/>
      <c r="L23" s="60"/>
      <c r="M23" s="60">
        <v>693114</v>
      </c>
      <c r="N23" s="60">
        <v>693114</v>
      </c>
      <c r="O23" s="60">
        <v>10551</v>
      </c>
      <c r="P23" s="60"/>
      <c r="Q23" s="60">
        <v>82993</v>
      </c>
      <c r="R23" s="60">
        <v>93544</v>
      </c>
      <c r="S23" s="60"/>
      <c r="T23" s="60"/>
      <c r="U23" s="60">
        <v>373751</v>
      </c>
      <c r="V23" s="60">
        <v>373751</v>
      </c>
      <c r="W23" s="60">
        <v>1937442</v>
      </c>
      <c r="X23" s="60">
        <v>5500000</v>
      </c>
      <c r="Y23" s="60">
        <v>-3562558</v>
      </c>
      <c r="Z23" s="140">
        <v>-64.77</v>
      </c>
      <c r="AA23" s="62">
        <v>5500000</v>
      </c>
    </row>
    <row r="24" spans="1:27" ht="13.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125648800</v>
      </c>
      <c r="D25" s="217">
        <f>+D5+D9+D15+D19+D24</f>
        <v>0</v>
      </c>
      <c r="E25" s="230">
        <f t="shared" si="4"/>
        <v>146441000</v>
      </c>
      <c r="F25" s="219">
        <f t="shared" si="4"/>
        <v>146441000</v>
      </c>
      <c r="G25" s="219">
        <f t="shared" si="4"/>
        <v>19628997</v>
      </c>
      <c r="H25" s="219">
        <f t="shared" si="4"/>
        <v>15316349</v>
      </c>
      <c r="I25" s="219">
        <f t="shared" si="4"/>
        <v>16925692</v>
      </c>
      <c r="J25" s="219">
        <f t="shared" si="4"/>
        <v>51871038</v>
      </c>
      <c r="K25" s="219">
        <f t="shared" si="4"/>
        <v>7978791</v>
      </c>
      <c r="L25" s="219">
        <f t="shared" si="4"/>
        <v>15003645</v>
      </c>
      <c r="M25" s="219">
        <f t="shared" si="4"/>
        <v>6753148</v>
      </c>
      <c r="N25" s="219">
        <f t="shared" si="4"/>
        <v>29735584</v>
      </c>
      <c r="O25" s="219">
        <f t="shared" si="4"/>
        <v>720626</v>
      </c>
      <c r="P25" s="219">
        <f t="shared" si="4"/>
        <v>4428666</v>
      </c>
      <c r="Q25" s="219">
        <f t="shared" si="4"/>
        <v>1334229</v>
      </c>
      <c r="R25" s="219">
        <f t="shared" si="4"/>
        <v>6483521</v>
      </c>
      <c r="S25" s="219">
        <f t="shared" si="4"/>
        <v>11134453</v>
      </c>
      <c r="T25" s="219">
        <f t="shared" si="4"/>
        <v>0</v>
      </c>
      <c r="U25" s="219">
        <f t="shared" si="4"/>
        <v>32009599</v>
      </c>
      <c r="V25" s="219">
        <f t="shared" si="4"/>
        <v>43144052</v>
      </c>
      <c r="W25" s="219">
        <f t="shared" si="4"/>
        <v>131234195</v>
      </c>
      <c r="X25" s="219">
        <f t="shared" si="4"/>
        <v>146441000</v>
      </c>
      <c r="Y25" s="219">
        <f t="shared" si="4"/>
        <v>-15206805</v>
      </c>
      <c r="Z25" s="231">
        <f>+IF(X25&lt;&gt;0,+(Y25/X25)*100,0)</f>
        <v>-10.384253726756851</v>
      </c>
      <c r="AA25" s="232">
        <f>+AA5+AA9+AA15+AA19+AA24</f>
        <v>146441000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>
        <v>112519540</v>
      </c>
      <c r="D28" s="155"/>
      <c r="E28" s="156">
        <v>120041000</v>
      </c>
      <c r="F28" s="60">
        <v>120041000</v>
      </c>
      <c r="G28" s="60">
        <v>17516384</v>
      </c>
      <c r="H28" s="60">
        <v>13864464</v>
      </c>
      <c r="I28" s="60">
        <v>15032436</v>
      </c>
      <c r="J28" s="60">
        <v>46413284</v>
      </c>
      <c r="K28" s="60">
        <v>7945703</v>
      </c>
      <c r="L28" s="60">
        <v>11885803</v>
      </c>
      <c r="M28" s="60">
        <v>5375374</v>
      </c>
      <c r="N28" s="60">
        <v>25206880</v>
      </c>
      <c r="O28" s="60">
        <v>554466</v>
      </c>
      <c r="P28" s="60">
        <v>3744800</v>
      </c>
      <c r="Q28" s="60">
        <v>249148</v>
      </c>
      <c r="R28" s="60">
        <v>4548414</v>
      </c>
      <c r="S28" s="60">
        <v>9290253</v>
      </c>
      <c r="T28" s="60"/>
      <c r="U28" s="60">
        <v>31337519</v>
      </c>
      <c r="V28" s="60">
        <v>40627772</v>
      </c>
      <c r="W28" s="60">
        <v>116796350</v>
      </c>
      <c r="X28" s="60">
        <v>120041000</v>
      </c>
      <c r="Y28" s="60">
        <v>-3244650</v>
      </c>
      <c r="Z28" s="140">
        <v>-2.7</v>
      </c>
      <c r="AA28" s="155">
        <v>120041000</v>
      </c>
    </row>
    <row r="29" spans="1:27" ht="13.5">
      <c r="A29" s="234" t="s">
        <v>134</v>
      </c>
      <c r="B29" s="136"/>
      <c r="C29" s="155">
        <v>1727602</v>
      </c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114247142</v>
      </c>
      <c r="D32" s="210">
        <f>SUM(D28:D31)</f>
        <v>0</v>
      </c>
      <c r="E32" s="211">
        <f t="shared" si="5"/>
        <v>120041000</v>
      </c>
      <c r="F32" s="77">
        <f t="shared" si="5"/>
        <v>120041000</v>
      </c>
      <c r="G32" s="77">
        <f t="shared" si="5"/>
        <v>17516384</v>
      </c>
      <c r="H32" s="77">
        <f t="shared" si="5"/>
        <v>13864464</v>
      </c>
      <c r="I32" s="77">
        <f t="shared" si="5"/>
        <v>15032436</v>
      </c>
      <c r="J32" s="77">
        <f t="shared" si="5"/>
        <v>46413284</v>
      </c>
      <c r="K32" s="77">
        <f t="shared" si="5"/>
        <v>7945703</v>
      </c>
      <c r="L32" s="77">
        <f t="shared" si="5"/>
        <v>11885803</v>
      </c>
      <c r="M32" s="77">
        <f t="shared" si="5"/>
        <v>5375374</v>
      </c>
      <c r="N32" s="77">
        <f t="shared" si="5"/>
        <v>25206880</v>
      </c>
      <c r="O32" s="77">
        <f t="shared" si="5"/>
        <v>554466</v>
      </c>
      <c r="P32" s="77">
        <f t="shared" si="5"/>
        <v>3744800</v>
      </c>
      <c r="Q32" s="77">
        <f t="shared" si="5"/>
        <v>249148</v>
      </c>
      <c r="R32" s="77">
        <f t="shared" si="5"/>
        <v>4548414</v>
      </c>
      <c r="S32" s="77">
        <f t="shared" si="5"/>
        <v>9290253</v>
      </c>
      <c r="T32" s="77">
        <f t="shared" si="5"/>
        <v>0</v>
      </c>
      <c r="U32" s="77">
        <f t="shared" si="5"/>
        <v>31337519</v>
      </c>
      <c r="V32" s="77">
        <f t="shared" si="5"/>
        <v>40627772</v>
      </c>
      <c r="W32" s="77">
        <f t="shared" si="5"/>
        <v>116796350</v>
      </c>
      <c r="X32" s="77">
        <f t="shared" si="5"/>
        <v>120041000</v>
      </c>
      <c r="Y32" s="77">
        <f t="shared" si="5"/>
        <v>-3244650</v>
      </c>
      <c r="Z32" s="212">
        <f>+IF(X32&lt;&gt;0,+(Y32/X32)*100,0)</f>
        <v>-2.702951491573712</v>
      </c>
      <c r="AA32" s="79">
        <f>SUM(AA28:AA31)</f>
        <v>120041000</v>
      </c>
    </row>
    <row r="33" spans="1:27" ht="13.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37" t="s">
        <v>52</v>
      </c>
      <c r="B34" s="136" t="s">
        <v>138</v>
      </c>
      <c r="C34" s="155">
        <v>5113419</v>
      </c>
      <c r="D34" s="155"/>
      <c r="E34" s="156">
        <v>19900000</v>
      </c>
      <c r="F34" s="60">
        <v>19900000</v>
      </c>
      <c r="G34" s="60">
        <v>1936072</v>
      </c>
      <c r="H34" s="60"/>
      <c r="I34" s="60">
        <v>1121737</v>
      </c>
      <c r="J34" s="60">
        <v>3057809</v>
      </c>
      <c r="K34" s="60"/>
      <c r="L34" s="60">
        <v>2979124</v>
      </c>
      <c r="M34" s="60">
        <v>1333177</v>
      </c>
      <c r="N34" s="60">
        <v>4312301</v>
      </c>
      <c r="O34" s="60">
        <v>171958</v>
      </c>
      <c r="P34" s="60">
        <v>683866</v>
      </c>
      <c r="Q34" s="60">
        <v>1064138</v>
      </c>
      <c r="R34" s="60">
        <v>1919962</v>
      </c>
      <c r="S34" s="60">
        <v>1774391</v>
      </c>
      <c r="T34" s="60"/>
      <c r="U34" s="60">
        <v>612971</v>
      </c>
      <c r="V34" s="60">
        <v>2387362</v>
      </c>
      <c r="W34" s="60">
        <v>11677434</v>
      </c>
      <c r="X34" s="60">
        <v>19900000</v>
      </c>
      <c r="Y34" s="60">
        <v>-8222566</v>
      </c>
      <c r="Z34" s="140">
        <v>-41.32</v>
      </c>
      <c r="AA34" s="62">
        <v>19900000</v>
      </c>
    </row>
    <row r="35" spans="1:27" ht="13.5">
      <c r="A35" s="237" t="s">
        <v>53</v>
      </c>
      <c r="B35" s="136"/>
      <c r="C35" s="155">
        <v>6288239</v>
      </c>
      <c r="D35" s="155"/>
      <c r="E35" s="156">
        <v>6500000</v>
      </c>
      <c r="F35" s="60">
        <v>6500000</v>
      </c>
      <c r="G35" s="60">
        <v>176541</v>
      </c>
      <c r="H35" s="60">
        <v>1451885</v>
      </c>
      <c r="I35" s="60">
        <v>771519</v>
      </c>
      <c r="J35" s="60">
        <v>2399945</v>
      </c>
      <c r="K35" s="60">
        <v>33088</v>
      </c>
      <c r="L35" s="60">
        <v>138718</v>
      </c>
      <c r="M35" s="60">
        <v>44597</v>
      </c>
      <c r="N35" s="60">
        <v>216403</v>
      </c>
      <c r="O35" s="60">
        <v>-5798</v>
      </c>
      <c r="P35" s="60"/>
      <c r="Q35" s="60">
        <v>20943</v>
      </c>
      <c r="R35" s="60">
        <v>15145</v>
      </c>
      <c r="S35" s="60">
        <v>69809</v>
      </c>
      <c r="T35" s="60"/>
      <c r="U35" s="60">
        <v>59109</v>
      </c>
      <c r="V35" s="60">
        <v>128918</v>
      </c>
      <c r="W35" s="60">
        <v>2760411</v>
      </c>
      <c r="X35" s="60">
        <v>6500000</v>
      </c>
      <c r="Y35" s="60">
        <v>-3739589</v>
      </c>
      <c r="Z35" s="140">
        <v>-57.53</v>
      </c>
      <c r="AA35" s="62">
        <v>6500000</v>
      </c>
    </row>
    <row r="36" spans="1:27" ht="13.5">
      <c r="A36" s="238" t="s">
        <v>139</v>
      </c>
      <c r="B36" s="149"/>
      <c r="C36" s="222">
        <f aca="true" t="shared" si="6" ref="C36:Y36">SUM(C32:C35)</f>
        <v>125648800</v>
      </c>
      <c r="D36" s="222">
        <f>SUM(D32:D35)</f>
        <v>0</v>
      </c>
      <c r="E36" s="218">
        <f t="shared" si="6"/>
        <v>146441000</v>
      </c>
      <c r="F36" s="220">
        <f t="shared" si="6"/>
        <v>146441000</v>
      </c>
      <c r="G36" s="220">
        <f t="shared" si="6"/>
        <v>19628997</v>
      </c>
      <c r="H36" s="220">
        <f t="shared" si="6"/>
        <v>15316349</v>
      </c>
      <c r="I36" s="220">
        <f t="shared" si="6"/>
        <v>16925692</v>
      </c>
      <c r="J36" s="220">
        <f t="shared" si="6"/>
        <v>51871038</v>
      </c>
      <c r="K36" s="220">
        <f t="shared" si="6"/>
        <v>7978791</v>
      </c>
      <c r="L36" s="220">
        <f t="shared" si="6"/>
        <v>15003645</v>
      </c>
      <c r="M36" s="220">
        <f t="shared" si="6"/>
        <v>6753148</v>
      </c>
      <c r="N36" s="220">
        <f t="shared" si="6"/>
        <v>29735584</v>
      </c>
      <c r="O36" s="220">
        <f t="shared" si="6"/>
        <v>720626</v>
      </c>
      <c r="P36" s="220">
        <f t="shared" si="6"/>
        <v>4428666</v>
      </c>
      <c r="Q36" s="220">
        <f t="shared" si="6"/>
        <v>1334229</v>
      </c>
      <c r="R36" s="220">
        <f t="shared" si="6"/>
        <v>6483521</v>
      </c>
      <c r="S36" s="220">
        <f t="shared" si="6"/>
        <v>11134453</v>
      </c>
      <c r="T36" s="220">
        <f t="shared" si="6"/>
        <v>0</v>
      </c>
      <c r="U36" s="220">
        <f t="shared" si="6"/>
        <v>32009599</v>
      </c>
      <c r="V36" s="220">
        <f t="shared" si="6"/>
        <v>43144052</v>
      </c>
      <c r="W36" s="220">
        <f t="shared" si="6"/>
        <v>131234195</v>
      </c>
      <c r="X36" s="220">
        <f t="shared" si="6"/>
        <v>146441000</v>
      </c>
      <c r="Y36" s="220">
        <f t="shared" si="6"/>
        <v>-15206805</v>
      </c>
      <c r="Z36" s="221">
        <f>+IF(X36&lt;&gt;0,+(Y36/X36)*100,0)</f>
        <v>-10.384253726756851</v>
      </c>
      <c r="AA36" s="239">
        <f>SUM(AA32:AA35)</f>
        <v>146441000</v>
      </c>
    </row>
    <row r="37" spans="1:27" ht="13.5">
      <c r="A37" s="150" t="s">
        <v>287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293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294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295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2578347</v>
      </c>
      <c r="D6" s="155"/>
      <c r="E6" s="59"/>
      <c r="F6" s="60"/>
      <c r="G6" s="60">
        <v>65412280</v>
      </c>
      <c r="H6" s="60">
        <v>2858745</v>
      </c>
      <c r="I6" s="60"/>
      <c r="J6" s="60"/>
      <c r="K6" s="60">
        <v>39024784</v>
      </c>
      <c r="L6" s="60">
        <v>93934301</v>
      </c>
      <c r="M6" s="60">
        <v>6994453</v>
      </c>
      <c r="N6" s="60">
        <v>6994453</v>
      </c>
      <c r="O6" s="60">
        <v>2794911</v>
      </c>
      <c r="P6" s="60"/>
      <c r="Q6" s="60">
        <v>114967753</v>
      </c>
      <c r="R6" s="60">
        <v>114967753</v>
      </c>
      <c r="S6" s="60">
        <v>7375081</v>
      </c>
      <c r="T6" s="60"/>
      <c r="U6" s="60">
        <v>9811052</v>
      </c>
      <c r="V6" s="60">
        <v>9811052</v>
      </c>
      <c r="W6" s="60">
        <v>9811052</v>
      </c>
      <c r="X6" s="60"/>
      <c r="Y6" s="60">
        <v>9811052</v>
      </c>
      <c r="Z6" s="140"/>
      <c r="AA6" s="62"/>
    </row>
    <row r="7" spans="1:27" ht="13.5">
      <c r="A7" s="249" t="s">
        <v>144</v>
      </c>
      <c r="B7" s="182"/>
      <c r="C7" s="155">
        <v>171225007</v>
      </c>
      <c r="D7" s="155"/>
      <c r="E7" s="59"/>
      <c r="F7" s="60"/>
      <c r="G7" s="60">
        <v>171225006</v>
      </c>
      <c r="H7" s="60">
        <v>211970155</v>
      </c>
      <c r="I7" s="60">
        <v>182830558</v>
      </c>
      <c r="J7" s="60">
        <v>182830558</v>
      </c>
      <c r="K7" s="60">
        <v>165169368</v>
      </c>
      <c r="L7" s="60">
        <v>154177182</v>
      </c>
      <c r="M7" s="60">
        <v>202881234</v>
      </c>
      <c r="N7" s="60">
        <v>202881234</v>
      </c>
      <c r="O7" s="60">
        <v>203688326</v>
      </c>
      <c r="P7" s="60">
        <v>189487170</v>
      </c>
      <c r="Q7" s="60">
        <v>165210936</v>
      </c>
      <c r="R7" s="60">
        <v>165210936</v>
      </c>
      <c r="S7" s="60">
        <v>243636315</v>
      </c>
      <c r="T7" s="60">
        <v>204583150</v>
      </c>
      <c r="U7" s="60">
        <v>147448762</v>
      </c>
      <c r="V7" s="60">
        <v>147448762</v>
      </c>
      <c r="W7" s="60">
        <v>147448762</v>
      </c>
      <c r="X7" s="60"/>
      <c r="Y7" s="60">
        <v>147448762</v>
      </c>
      <c r="Z7" s="140"/>
      <c r="AA7" s="62"/>
    </row>
    <row r="8" spans="1:27" ht="13.5">
      <c r="A8" s="249" t="s">
        <v>145</v>
      </c>
      <c r="B8" s="182"/>
      <c r="C8" s="155">
        <v>96111503</v>
      </c>
      <c r="D8" s="155"/>
      <c r="E8" s="59"/>
      <c r="F8" s="60"/>
      <c r="G8" s="60">
        <v>88169934</v>
      </c>
      <c r="H8" s="60">
        <v>103436777</v>
      </c>
      <c r="I8" s="60">
        <v>107151642</v>
      </c>
      <c r="J8" s="60">
        <v>107151642</v>
      </c>
      <c r="K8" s="60">
        <v>110392076</v>
      </c>
      <c r="L8" s="60">
        <v>100460238</v>
      </c>
      <c r="M8" s="60">
        <v>102706513</v>
      </c>
      <c r="N8" s="60">
        <v>102706513</v>
      </c>
      <c r="O8" s="60">
        <v>104709255</v>
      </c>
      <c r="P8" s="60">
        <v>106660724</v>
      </c>
      <c r="Q8" s="60">
        <v>110161276</v>
      </c>
      <c r="R8" s="60">
        <v>110161276</v>
      </c>
      <c r="S8" s="60">
        <v>97531439</v>
      </c>
      <c r="T8" s="60">
        <v>96559126</v>
      </c>
      <c r="U8" s="60">
        <v>94228132</v>
      </c>
      <c r="V8" s="60">
        <v>94228132</v>
      </c>
      <c r="W8" s="60">
        <v>94228132</v>
      </c>
      <c r="X8" s="60"/>
      <c r="Y8" s="60">
        <v>94228132</v>
      </c>
      <c r="Z8" s="140"/>
      <c r="AA8" s="62"/>
    </row>
    <row r="9" spans="1:27" ht="13.5">
      <c r="A9" s="249" t="s">
        <v>146</v>
      </c>
      <c r="B9" s="182"/>
      <c r="C9" s="155">
        <v>361856</v>
      </c>
      <c r="D9" s="155"/>
      <c r="E9" s="59"/>
      <c r="F9" s="60"/>
      <c r="G9" s="60">
        <v>11922739</v>
      </c>
      <c r="H9" s="60">
        <v>34167329</v>
      </c>
      <c r="I9" s="60">
        <v>11845631</v>
      </c>
      <c r="J9" s="60">
        <v>11845631</v>
      </c>
      <c r="K9" s="60">
        <v>10607882</v>
      </c>
      <c r="L9" s="60">
        <v>12498542</v>
      </c>
      <c r="M9" s="60">
        <v>12694223</v>
      </c>
      <c r="N9" s="60">
        <v>12694223</v>
      </c>
      <c r="O9" s="60">
        <v>12679577</v>
      </c>
      <c r="P9" s="60">
        <v>13944189</v>
      </c>
      <c r="Q9" s="60">
        <v>14204502</v>
      </c>
      <c r="R9" s="60">
        <v>14204502</v>
      </c>
      <c r="S9" s="60">
        <v>24619320</v>
      </c>
      <c r="T9" s="60">
        <v>25043082</v>
      </c>
      <c r="U9" s="60">
        <v>32669547</v>
      </c>
      <c r="V9" s="60">
        <v>32669547</v>
      </c>
      <c r="W9" s="60">
        <v>32669547</v>
      </c>
      <c r="X9" s="60"/>
      <c r="Y9" s="60">
        <v>32669547</v>
      </c>
      <c r="Z9" s="140"/>
      <c r="AA9" s="62"/>
    </row>
    <row r="10" spans="1:27" ht="13.5">
      <c r="A10" s="249" t="s">
        <v>147</v>
      </c>
      <c r="B10" s="182"/>
      <c r="C10" s="155">
        <v>7742786</v>
      </c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3.5">
      <c r="A11" s="249" t="s">
        <v>148</v>
      </c>
      <c r="B11" s="182"/>
      <c r="C11" s="155">
        <v>14064258</v>
      </c>
      <c r="D11" s="155"/>
      <c r="E11" s="59"/>
      <c r="F11" s="60"/>
      <c r="G11" s="60">
        <v>2333358</v>
      </c>
      <c r="H11" s="60">
        <v>2239343</v>
      </c>
      <c r="I11" s="60">
        <v>2266759</v>
      </c>
      <c r="J11" s="60">
        <v>2266759</v>
      </c>
      <c r="K11" s="60">
        <v>2211524</v>
      </c>
      <c r="L11" s="60">
        <v>2250694</v>
      </c>
      <c r="M11" s="60">
        <v>2629379</v>
      </c>
      <c r="N11" s="60">
        <v>2629379</v>
      </c>
      <c r="O11" s="60">
        <v>2684806</v>
      </c>
      <c r="P11" s="60">
        <v>2684806</v>
      </c>
      <c r="Q11" s="60">
        <v>2243199</v>
      </c>
      <c r="R11" s="60">
        <v>2243199</v>
      </c>
      <c r="S11" s="60">
        <v>2416834</v>
      </c>
      <c r="T11" s="60">
        <v>2416834</v>
      </c>
      <c r="U11" s="60">
        <v>2333663</v>
      </c>
      <c r="V11" s="60">
        <v>2333663</v>
      </c>
      <c r="W11" s="60">
        <v>2333663</v>
      </c>
      <c r="X11" s="60"/>
      <c r="Y11" s="60">
        <v>2333663</v>
      </c>
      <c r="Z11" s="140"/>
      <c r="AA11" s="62"/>
    </row>
    <row r="12" spans="1:27" ht="13.5">
      <c r="A12" s="250" t="s">
        <v>56</v>
      </c>
      <c r="B12" s="251"/>
      <c r="C12" s="168">
        <f aca="true" t="shared" si="0" ref="C12:Y12">SUM(C6:C11)</f>
        <v>292083757</v>
      </c>
      <c r="D12" s="168">
        <f>SUM(D6:D11)</f>
        <v>0</v>
      </c>
      <c r="E12" s="72">
        <f t="shared" si="0"/>
        <v>0</v>
      </c>
      <c r="F12" s="73">
        <f t="shared" si="0"/>
        <v>0</v>
      </c>
      <c r="G12" s="73">
        <f t="shared" si="0"/>
        <v>339063317</v>
      </c>
      <c r="H12" s="73">
        <f t="shared" si="0"/>
        <v>354672349</v>
      </c>
      <c r="I12" s="73">
        <f t="shared" si="0"/>
        <v>304094590</v>
      </c>
      <c r="J12" s="73">
        <f t="shared" si="0"/>
        <v>304094590</v>
      </c>
      <c r="K12" s="73">
        <f t="shared" si="0"/>
        <v>327405634</v>
      </c>
      <c r="L12" s="73">
        <f t="shared" si="0"/>
        <v>363320957</v>
      </c>
      <c r="M12" s="73">
        <f t="shared" si="0"/>
        <v>327905802</v>
      </c>
      <c r="N12" s="73">
        <f t="shared" si="0"/>
        <v>327905802</v>
      </c>
      <c r="O12" s="73">
        <f t="shared" si="0"/>
        <v>326556875</v>
      </c>
      <c r="P12" s="73">
        <f t="shared" si="0"/>
        <v>312776889</v>
      </c>
      <c r="Q12" s="73">
        <f t="shared" si="0"/>
        <v>406787666</v>
      </c>
      <c r="R12" s="73">
        <f t="shared" si="0"/>
        <v>406787666</v>
      </c>
      <c r="S12" s="73">
        <f t="shared" si="0"/>
        <v>375578989</v>
      </c>
      <c r="T12" s="73">
        <f t="shared" si="0"/>
        <v>328602192</v>
      </c>
      <c r="U12" s="73">
        <f t="shared" si="0"/>
        <v>286491156</v>
      </c>
      <c r="V12" s="73">
        <f t="shared" si="0"/>
        <v>286491156</v>
      </c>
      <c r="W12" s="73">
        <f t="shared" si="0"/>
        <v>286491156</v>
      </c>
      <c r="X12" s="73">
        <f t="shared" si="0"/>
        <v>0</v>
      </c>
      <c r="Y12" s="73">
        <f t="shared" si="0"/>
        <v>286491156</v>
      </c>
      <c r="Z12" s="170">
        <f>+IF(X12&lt;&gt;0,+(Y12/X12)*100,0)</f>
        <v>0</v>
      </c>
      <c r="AA12" s="74">
        <f>SUM(AA6:AA11)</f>
        <v>0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3.5">
      <c r="A16" s="249" t="s">
        <v>151</v>
      </c>
      <c r="B16" s="182"/>
      <c r="C16" s="155"/>
      <c r="D16" s="155"/>
      <c r="E16" s="59"/>
      <c r="F16" s="60"/>
      <c r="G16" s="159">
        <v>224854</v>
      </c>
      <c r="H16" s="159">
        <v>224854</v>
      </c>
      <c r="I16" s="159">
        <v>236869</v>
      </c>
      <c r="J16" s="60">
        <v>236869</v>
      </c>
      <c r="K16" s="159">
        <v>236869</v>
      </c>
      <c r="L16" s="159">
        <v>236869</v>
      </c>
      <c r="M16" s="60">
        <v>236869</v>
      </c>
      <c r="N16" s="159">
        <v>236869</v>
      </c>
      <c r="O16" s="159">
        <v>236869</v>
      </c>
      <c r="P16" s="159">
        <v>236869</v>
      </c>
      <c r="Q16" s="60">
        <v>236869</v>
      </c>
      <c r="R16" s="159">
        <v>236869</v>
      </c>
      <c r="S16" s="159">
        <v>236869</v>
      </c>
      <c r="T16" s="60">
        <v>236869</v>
      </c>
      <c r="U16" s="159">
        <v>236869</v>
      </c>
      <c r="V16" s="159">
        <v>236869</v>
      </c>
      <c r="W16" s="159">
        <v>236869</v>
      </c>
      <c r="X16" s="60"/>
      <c r="Y16" s="159">
        <v>236869</v>
      </c>
      <c r="Z16" s="141"/>
      <c r="AA16" s="225"/>
    </row>
    <row r="17" spans="1:27" ht="13.5">
      <c r="A17" s="249" t="s">
        <v>152</v>
      </c>
      <c r="B17" s="182"/>
      <c r="C17" s="155">
        <v>224854</v>
      </c>
      <c r="D17" s="155"/>
      <c r="E17" s="59"/>
      <c r="F17" s="60"/>
      <c r="G17" s="60">
        <v>11576687</v>
      </c>
      <c r="H17" s="60">
        <v>12297200</v>
      </c>
      <c r="I17" s="60">
        <v>11715400</v>
      </c>
      <c r="J17" s="60">
        <v>11715400</v>
      </c>
      <c r="K17" s="60">
        <v>11715400</v>
      </c>
      <c r="L17" s="60">
        <v>11715400</v>
      </c>
      <c r="M17" s="60">
        <v>11715400</v>
      </c>
      <c r="N17" s="60">
        <v>11715400</v>
      </c>
      <c r="O17" s="60">
        <v>11715400</v>
      </c>
      <c r="P17" s="60">
        <v>11715400</v>
      </c>
      <c r="Q17" s="60">
        <v>11715400</v>
      </c>
      <c r="R17" s="60">
        <v>11715400</v>
      </c>
      <c r="S17" s="60">
        <v>11715400</v>
      </c>
      <c r="T17" s="60">
        <v>11715400</v>
      </c>
      <c r="U17" s="60">
        <v>11715400</v>
      </c>
      <c r="V17" s="60">
        <v>11715400</v>
      </c>
      <c r="W17" s="60">
        <v>11715400</v>
      </c>
      <c r="X17" s="60"/>
      <c r="Y17" s="60">
        <v>11715400</v>
      </c>
      <c r="Z17" s="140"/>
      <c r="AA17" s="62"/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>
        <v>823939473</v>
      </c>
      <c r="D19" s="155"/>
      <c r="E19" s="59"/>
      <c r="F19" s="60"/>
      <c r="G19" s="60">
        <v>785086533</v>
      </c>
      <c r="H19" s="60">
        <v>837415183</v>
      </c>
      <c r="I19" s="60">
        <v>847659045</v>
      </c>
      <c r="J19" s="60">
        <v>847659045</v>
      </c>
      <c r="K19" s="60">
        <v>846662614</v>
      </c>
      <c r="L19" s="60">
        <v>853639860</v>
      </c>
      <c r="M19" s="60">
        <v>852466579</v>
      </c>
      <c r="N19" s="60">
        <v>852466579</v>
      </c>
      <c r="O19" s="60">
        <v>844860197</v>
      </c>
      <c r="P19" s="60">
        <v>842335399</v>
      </c>
      <c r="Q19" s="60">
        <v>835020439</v>
      </c>
      <c r="R19" s="60">
        <v>835020439</v>
      </c>
      <c r="S19" s="60">
        <v>834635892</v>
      </c>
      <c r="T19" s="60">
        <v>846359867</v>
      </c>
      <c r="U19" s="60">
        <v>872464681</v>
      </c>
      <c r="V19" s="60">
        <v>872464681</v>
      </c>
      <c r="W19" s="60">
        <v>872464681</v>
      </c>
      <c r="X19" s="60"/>
      <c r="Y19" s="60">
        <v>872464681</v>
      </c>
      <c r="Z19" s="140"/>
      <c r="AA19" s="62"/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/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3.5">
      <c r="A23" s="249" t="s">
        <v>158</v>
      </c>
      <c r="B23" s="182"/>
      <c r="C23" s="155"/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3.5">
      <c r="A24" s="250" t="s">
        <v>57</v>
      </c>
      <c r="B24" s="253"/>
      <c r="C24" s="168">
        <f aca="true" t="shared" si="1" ref="C24:Y24">SUM(C15:C23)</f>
        <v>824164327</v>
      </c>
      <c r="D24" s="168">
        <f>SUM(D15:D23)</f>
        <v>0</v>
      </c>
      <c r="E24" s="76">
        <f t="shared" si="1"/>
        <v>0</v>
      </c>
      <c r="F24" s="77">
        <f t="shared" si="1"/>
        <v>0</v>
      </c>
      <c r="G24" s="77">
        <f t="shared" si="1"/>
        <v>796888074</v>
      </c>
      <c r="H24" s="77">
        <f t="shared" si="1"/>
        <v>849937237</v>
      </c>
      <c r="I24" s="77">
        <f t="shared" si="1"/>
        <v>859611314</v>
      </c>
      <c r="J24" s="77">
        <f t="shared" si="1"/>
        <v>859611314</v>
      </c>
      <c r="K24" s="77">
        <f t="shared" si="1"/>
        <v>858614883</v>
      </c>
      <c r="L24" s="77">
        <f t="shared" si="1"/>
        <v>865592129</v>
      </c>
      <c r="M24" s="77">
        <f t="shared" si="1"/>
        <v>864418848</v>
      </c>
      <c r="N24" s="77">
        <f t="shared" si="1"/>
        <v>864418848</v>
      </c>
      <c r="O24" s="77">
        <f t="shared" si="1"/>
        <v>856812466</v>
      </c>
      <c r="P24" s="77">
        <f t="shared" si="1"/>
        <v>854287668</v>
      </c>
      <c r="Q24" s="77">
        <f t="shared" si="1"/>
        <v>846972708</v>
      </c>
      <c r="R24" s="77">
        <f t="shared" si="1"/>
        <v>846972708</v>
      </c>
      <c r="S24" s="77">
        <f t="shared" si="1"/>
        <v>846588161</v>
      </c>
      <c r="T24" s="77">
        <f t="shared" si="1"/>
        <v>858312136</v>
      </c>
      <c r="U24" s="77">
        <f t="shared" si="1"/>
        <v>884416950</v>
      </c>
      <c r="V24" s="77">
        <f t="shared" si="1"/>
        <v>884416950</v>
      </c>
      <c r="W24" s="77">
        <f t="shared" si="1"/>
        <v>884416950</v>
      </c>
      <c r="X24" s="77">
        <f t="shared" si="1"/>
        <v>0</v>
      </c>
      <c r="Y24" s="77">
        <f t="shared" si="1"/>
        <v>884416950</v>
      </c>
      <c r="Z24" s="212">
        <f>+IF(X24&lt;&gt;0,+(Y24/X24)*100,0)</f>
        <v>0</v>
      </c>
      <c r="AA24" s="79">
        <f>SUM(AA15:AA23)</f>
        <v>0</v>
      </c>
    </row>
    <row r="25" spans="1:27" ht="13.5">
      <c r="A25" s="250" t="s">
        <v>159</v>
      </c>
      <c r="B25" s="251"/>
      <c r="C25" s="168">
        <f aca="true" t="shared" si="2" ref="C25:Y25">+C12+C24</f>
        <v>1116248084</v>
      </c>
      <c r="D25" s="168">
        <f>+D12+D24</f>
        <v>0</v>
      </c>
      <c r="E25" s="72">
        <f t="shared" si="2"/>
        <v>0</v>
      </c>
      <c r="F25" s="73">
        <f t="shared" si="2"/>
        <v>0</v>
      </c>
      <c r="G25" s="73">
        <f t="shared" si="2"/>
        <v>1135951391</v>
      </c>
      <c r="H25" s="73">
        <f t="shared" si="2"/>
        <v>1204609586</v>
      </c>
      <c r="I25" s="73">
        <f t="shared" si="2"/>
        <v>1163705904</v>
      </c>
      <c r="J25" s="73">
        <f t="shared" si="2"/>
        <v>1163705904</v>
      </c>
      <c r="K25" s="73">
        <f t="shared" si="2"/>
        <v>1186020517</v>
      </c>
      <c r="L25" s="73">
        <f t="shared" si="2"/>
        <v>1228913086</v>
      </c>
      <c r="M25" s="73">
        <f t="shared" si="2"/>
        <v>1192324650</v>
      </c>
      <c r="N25" s="73">
        <f t="shared" si="2"/>
        <v>1192324650</v>
      </c>
      <c r="O25" s="73">
        <f t="shared" si="2"/>
        <v>1183369341</v>
      </c>
      <c r="P25" s="73">
        <f t="shared" si="2"/>
        <v>1167064557</v>
      </c>
      <c r="Q25" s="73">
        <f t="shared" si="2"/>
        <v>1253760374</v>
      </c>
      <c r="R25" s="73">
        <f t="shared" si="2"/>
        <v>1253760374</v>
      </c>
      <c r="S25" s="73">
        <f t="shared" si="2"/>
        <v>1222167150</v>
      </c>
      <c r="T25" s="73">
        <f t="shared" si="2"/>
        <v>1186914328</v>
      </c>
      <c r="U25" s="73">
        <f t="shared" si="2"/>
        <v>1170908106</v>
      </c>
      <c r="V25" s="73">
        <f t="shared" si="2"/>
        <v>1170908106</v>
      </c>
      <c r="W25" s="73">
        <f t="shared" si="2"/>
        <v>1170908106</v>
      </c>
      <c r="X25" s="73">
        <f t="shared" si="2"/>
        <v>0</v>
      </c>
      <c r="Y25" s="73">
        <f t="shared" si="2"/>
        <v>1170908106</v>
      </c>
      <c r="Z25" s="170">
        <f>+IF(X25&lt;&gt;0,+(Y25/X25)*100,0)</f>
        <v>0</v>
      </c>
      <c r="AA25" s="74">
        <f>+AA12+AA24</f>
        <v>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/>
      <c r="D29" s="155"/>
      <c r="E29" s="59"/>
      <c r="F29" s="60"/>
      <c r="G29" s="60"/>
      <c r="H29" s="60"/>
      <c r="I29" s="60">
        <v>1133622</v>
      </c>
      <c r="J29" s="60">
        <v>1133622</v>
      </c>
      <c r="K29" s="60"/>
      <c r="L29" s="60"/>
      <c r="M29" s="60"/>
      <c r="N29" s="60"/>
      <c r="O29" s="60"/>
      <c r="P29" s="60">
        <v>138923</v>
      </c>
      <c r="Q29" s="60"/>
      <c r="R29" s="60"/>
      <c r="S29" s="60"/>
      <c r="T29" s="60">
        <v>4355337</v>
      </c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52</v>
      </c>
      <c r="B30" s="182"/>
      <c r="C30" s="155">
        <v>7503900</v>
      </c>
      <c r="D30" s="155"/>
      <c r="E30" s="59"/>
      <c r="F30" s="60"/>
      <c r="G30" s="60">
        <v>8317107</v>
      </c>
      <c r="H30" s="60">
        <v>7474714</v>
      </c>
      <c r="I30" s="60">
        <v>7474714</v>
      </c>
      <c r="J30" s="60">
        <v>7474714</v>
      </c>
      <c r="K30" s="60">
        <v>7503900</v>
      </c>
      <c r="L30" s="60">
        <v>7503900</v>
      </c>
      <c r="M30" s="60">
        <v>7503900</v>
      </c>
      <c r="N30" s="60">
        <v>7503900</v>
      </c>
      <c r="O30" s="60">
        <v>7503900</v>
      </c>
      <c r="P30" s="60">
        <v>7503900</v>
      </c>
      <c r="Q30" s="60">
        <v>7503900</v>
      </c>
      <c r="R30" s="60">
        <v>7503900</v>
      </c>
      <c r="S30" s="60">
        <v>7503900</v>
      </c>
      <c r="T30" s="60">
        <v>7503900</v>
      </c>
      <c r="U30" s="60">
        <v>7503900</v>
      </c>
      <c r="V30" s="60">
        <v>7503900</v>
      </c>
      <c r="W30" s="60">
        <v>7503900</v>
      </c>
      <c r="X30" s="60"/>
      <c r="Y30" s="60">
        <v>7503900</v>
      </c>
      <c r="Z30" s="140"/>
      <c r="AA30" s="62"/>
    </row>
    <row r="31" spans="1:27" ht="13.5">
      <c r="A31" s="249" t="s">
        <v>163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49" t="s">
        <v>164</v>
      </c>
      <c r="B32" s="182"/>
      <c r="C32" s="155">
        <v>144626197</v>
      </c>
      <c r="D32" s="155"/>
      <c r="E32" s="59"/>
      <c r="F32" s="60"/>
      <c r="G32" s="60">
        <v>199931639</v>
      </c>
      <c r="H32" s="60">
        <v>144629187</v>
      </c>
      <c r="I32" s="60">
        <v>136178031</v>
      </c>
      <c r="J32" s="60">
        <v>136178031</v>
      </c>
      <c r="K32" s="60">
        <v>186854679</v>
      </c>
      <c r="L32" s="60">
        <v>178633882</v>
      </c>
      <c r="M32" s="60">
        <v>172609921</v>
      </c>
      <c r="N32" s="60">
        <v>172609921</v>
      </c>
      <c r="O32" s="60">
        <v>183186136</v>
      </c>
      <c r="P32" s="60">
        <v>199908647</v>
      </c>
      <c r="Q32" s="60">
        <v>246905289</v>
      </c>
      <c r="R32" s="60">
        <v>246905289</v>
      </c>
      <c r="S32" s="60">
        <v>236704663</v>
      </c>
      <c r="T32" s="60">
        <v>234272719</v>
      </c>
      <c r="U32" s="60">
        <v>226438000</v>
      </c>
      <c r="V32" s="60">
        <v>226438000</v>
      </c>
      <c r="W32" s="60">
        <v>226438000</v>
      </c>
      <c r="X32" s="60"/>
      <c r="Y32" s="60">
        <v>226438000</v>
      </c>
      <c r="Z32" s="140"/>
      <c r="AA32" s="62"/>
    </row>
    <row r="33" spans="1:27" ht="13.5">
      <c r="A33" s="249" t="s">
        <v>165</v>
      </c>
      <c r="B33" s="182"/>
      <c r="C33" s="155">
        <v>13964050</v>
      </c>
      <c r="D33" s="155"/>
      <c r="E33" s="59"/>
      <c r="F33" s="60"/>
      <c r="G33" s="60">
        <v>7312129</v>
      </c>
      <c r="H33" s="60">
        <v>13876550</v>
      </c>
      <c r="I33" s="60">
        <v>13541345</v>
      </c>
      <c r="J33" s="60">
        <v>13541345</v>
      </c>
      <c r="K33" s="60">
        <v>13558992</v>
      </c>
      <c r="L33" s="60">
        <v>13493820</v>
      </c>
      <c r="M33" s="60">
        <v>13483437</v>
      </c>
      <c r="N33" s="60">
        <v>13483437</v>
      </c>
      <c r="O33" s="60">
        <v>13295962</v>
      </c>
      <c r="P33" s="60">
        <v>13309426</v>
      </c>
      <c r="Q33" s="60">
        <v>11845693</v>
      </c>
      <c r="R33" s="60">
        <v>11845693</v>
      </c>
      <c r="S33" s="60">
        <v>11885223</v>
      </c>
      <c r="T33" s="60">
        <v>11705097</v>
      </c>
      <c r="U33" s="60">
        <v>11643672</v>
      </c>
      <c r="V33" s="60">
        <v>11643672</v>
      </c>
      <c r="W33" s="60">
        <v>11643672</v>
      </c>
      <c r="X33" s="60"/>
      <c r="Y33" s="60">
        <v>11643672</v>
      </c>
      <c r="Z33" s="140"/>
      <c r="AA33" s="62"/>
    </row>
    <row r="34" spans="1:27" ht="13.5">
      <c r="A34" s="250" t="s">
        <v>58</v>
      </c>
      <c r="B34" s="251"/>
      <c r="C34" s="168">
        <f aca="true" t="shared" si="3" ref="C34:Y34">SUM(C29:C33)</f>
        <v>166094147</v>
      </c>
      <c r="D34" s="168">
        <f>SUM(D29:D33)</f>
        <v>0</v>
      </c>
      <c r="E34" s="72">
        <f t="shared" si="3"/>
        <v>0</v>
      </c>
      <c r="F34" s="73">
        <f t="shared" si="3"/>
        <v>0</v>
      </c>
      <c r="G34" s="73">
        <f t="shared" si="3"/>
        <v>215560875</v>
      </c>
      <c r="H34" s="73">
        <f t="shared" si="3"/>
        <v>165980451</v>
      </c>
      <c r="I34" s="73">
        <f t="shared" si="3"/>
        <v>158327712</v>
      </c>
      <c r="J34" s="73">
        <f t="shared" si="3"/>
        <v>158327712</v>
      </c>
      <c r="K34" s="73">
        <f t="shared" si="3"/>
        <v>207917571</v>
      </c>
      <c r="L34" s="73">
        <f t="shared" si="3"/>
        <v>199631602</v>
      </c>
      <c r="M34" s="73">
        <f t="shared" si="3"/>
        <v>193597258</v>
      </c>
      <c r="N34" s="73">
        <f t="shared" si="3"/>
        <v>193597258</v>
      </c>
      <c r="O34" s="73">
        <f t="shared" si="3"/>
        <v>203985998</v>
      </c>
      <c r="P34" s="73">
        <f t="shared" si="3"/>
        <v>220860896</v>
      </c>
      <c r="Q34" s="73">
        <f t="shared" si="3"/>
        <v>266254882</v>
      </c>
      <c r="R34" s="73">
        <f t="shared" si="3"/>
        <v>266254882</v>
      </c>
      <c r="S34" s="73">
        <f t="shared" si="3"/>
        <v>256093786</v>
      </c>
      <c r="T34" s="73">
        <f t="shared" si="3"/>
        <v>257837053</v>
      </c>
      <c r="U34" s="73">
        <f t="shared" si="3"/>
        <v>245585572</v>
      </c>
      <c r="V34" s="73">
        <f t="shared" si="3"/>
        <v>245585572</v>
      </c>
      <c r="W34" s="73">
        <f t="shared" si="3"/>
        <v>245585572</v>
      </c>
      <c r="X34" s="73">
        <f t="shared" si="3"/>
        <v>0</v>
      </c>
      <c r="Y34" s="73">
        <f t="shared" si="3"/>
        <v>245585572</v>
      </c>
      <c r="Z34" s="170">
        <f>+IF(X34&lt;&gt;0,+(Y34/X34)*100,0)</f>
        <v>0</v>
      </c>
      <c r="AA34" s="74">
        <f>SUM(AA29:AA33)</f>
        <v>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>
        <v>74972947</v>
      </c>
      <c r="D37" s="155"/>
      <c r="E37" s="59"/>
      <c r="F37" s="60"/>
      <c r="G37" s="60">
        <v>74027823</v>
      </c>
      <c r="H37" s="60">
        <v>74652059</v>
      </c>
      <c r="I37" s="60">
        <v>74314394</v>
      </c>
      <c r="J37" s="60">
        <v>74314394</v>
      </c>
      <c r="K37" s="60">
        <v>74000620</v>
      </c>
      <c r="L37" s="60">
        <v>72712714</v>
      </c>
      <c r="M37" s="60">
        <v>71259658</v>
      </c>
      <c r="N37" s="60">
        <v>71259658</v>
      </c>
      <c r="O37" s="60">
        <v>71245327</v>
      </c>
      <c r="P37" s="60">
        <v>70688762</v>
      </c>
      <c r="Q37" s="60">
        <v>70402455</v>
      </c>
      <c r="R37" s="60">
        <v>70402455</v>
      </c>
      <c r="S37" s="60">
        <v>69053319</v>
      </c>
      <c r="T37" s="60">
        <v>68767006</v>
      </c>
      <c r="U37" s="60">
        <v>65062309</v>
      </c>
      <c r="V37" s="60">
        <v>65062309</v>
      </c>
      <c r="W37" s="60">
        <v>65062309</v>
      </c>
      <c r="X37" s="60"/>
      <c r="Y37" s="60">
        <v>65062309</v>
      </c>
      <c r="Z37" s="140"/>
      <c r="AA37" s="62"/>
    </row>
    <row r="38" spans="1:27" ht="13.5">
      <c r="A38" s="249" t="s">
        <v>165</v>
      </c>
      <c r="B38" s="182"/>
      <c r="C38" s="155">
        <v>14777542</v>
      </c>
      <c r="D38" s="155"/>
      <c r="E38" s="59"/>
      <c r="F38" s="60"/>
      <c r="G38" s="60">
        <v>4859684</v>
      </c>
      <c r="H38" s="60">
        <v>19587226</v>
      </c>
      <c r="I38" s="60">
        <v>14852542</v>
      </c>
      <c r="J38" s="60">
        <v>14852542</v>
      </c>
      <c r="K38" s="60">
        <v>14877542</v>
      </c>
      <c r="L38" s="60">
        <v>14902542</v>
      </c>
      <c r="M38" s="60">
        <v>14927542</v>
      </c>
      <c r="N38" s="60">
        <v>14927542</v>
      </c>
      <c r="O38" s="60">
        <v>14952542</v>
      </c>
      <c r="P38" s="60">
        <v>14977542</v>
      </c>
      <c r="Q38" s="60">
        <v>15002542</v>
      </c>
      <c r="R38" s="60">
        <v>15002542</v>
      </c>
      <c r="S38" s="60">
        <v>15027542</v>
      </c>
      <c r="T38" s="60">
        <v>15052542</v>
      </c>
      <c r="U38" s="60">
        <v>15077542</v>
      </c>
      <c r="V38" s="60">
        <v>15077542</v>
      </c>
      <c r="W38" s="60">
        <v>15077542</v>
      </c>
      <c r="X38" s="60"/>
      <c r="Y38" s="60">
        <v>15077542</v>
      </c>
      <c r="Z38" s="140"/>
      <c r="AA38" s="62"/>
    </row>
    <row r="39" spans="1:27" ht="13.5">
      <c r="A39" s="250" t="s">
        <v>59</v>
      </c>
      <c r="B39" s="253"/>
      <c r="C39" s="168">
        <f aca="true" t="shared" si="4" ref="C39:Y39">SUM(C37:C38)</f>
        <v>89750489</v>
      </c>
      <c r="D39" s="168">
        <f>SUM(D37:D38)</f>
        <v>0</v>
      </c>
      <c r="E39" s="76">
        <f t="shared" si="4"/>
        <v>0</v>
      </c>
      <c r="F39" s="77">
        <f t="shared" si="4"/>
        <v>0</v>
      </c>
      <c r="G39" s="77">
        <f t="shared" si="4"/>
        <v>78887507</v>
      </c>
      <c r="H39" s="77">
        <f t="shared" si="4"/>
        <v>94239285</v>
      </c>
      <c r="I39" s="77">
        <f t="shared" si="4"/>
        <v>89166936</v>
      </c>
      <c r="J39" s="77">
        <f t="shared" si="4"/>
        <v>89166936</v>
      </c>
      <c r="K39" s="77">
        <f t="shared" si="4"/>
        <v>88878162</v>
      </c>
      <c r="L39" s="77">
        <f t="shared" si="4"/>
        <v>87615256</v>
      </c>
      <c r="M39" s="77">
        <f t="shared" si="4"/>
        <v>86187200</v>
      </c>
      <c r="N39" s="77">
        <f t="shared" si="4"/>
        <v>86187200</v>
      </c>
      <c r="O39" s="77">
        <f t="shared" si="4"/>
        <v>86197869</v>
      </c>
      <c r="P39" s="77">
        <f t="shared" si="4"/>
        <v>85666304</v>
      </c>
      <c r="Q39" s="77">
        <f t="shared" si="4"/>
        <v>85404997</v>
      </c>
      <c r="R39" s="77">
        <f t="shared" si="4"/>
        <v>85404997</v>
      </c>
      <c r="S39" s="77">
        <f t="shared" si="4"/>
        <v>84080861</v>
      </c>
      <c r="T39" s="77">
        <f t="shared" si="4"/>
        <v>83819548</v>
      </c>
      <c r="U39" s="77">
        <f t="shared" si="4"/>
        <v>80139851</v>
      </c>
      <c r="V39" s="77">
        <f t="shared" si="4"/>
        <v>80139851</v>
      </c>
      <c r="W39" s="77">
        <f t="shared" si="4"/>
        <v>80139851</v>
      </c>
      <c r="X39" s="77">
        <f t="shared" si="4"/>
        <v>0</v>
      </c>
      <c r="Y39" s="77">
        <f t="shared" si="4"/>
        <v>80139851</v>
      </c>
      <c r="Z39" s="212">
        <f>+IF(X39&lt;&gt;0,+(Y39/X39)*100,0)</f>
        <v>0</v>
      </c>
      <c r="AA39" s="79">
        <f>SUM(AA37:AA38)</f>
        <v>0</v>
      </c>
    </row>
    <row r="40" spans="1:27" ht="13.5">
      <c r="A40" s="250" t="s">
        <v>167</v>
      </c>
      <c r="B40" s="251"/>
      <c r="C40" s="168">
        <f aca="true" t="shared" si="5" ref="C40:Y40">+C34+C39</f>
        <v>255844636</v>
      </c>
      <c r="D40" s="168">
        <f>+D34+D39</f>
        <v>0</v>
      </c>
      <c r="E40" s="72">
        <f t="shared" si="5"/>
        <v>0</v>
      </c>
      <c r="F40" s="73">
        <f t="shared" si="5"/>
        <v>0</v>
      </c>
      <c r="G40" s="73">
        <f t="shared" si="5"/>
        <v>294448382</v>
      </c>
      <c r="H40" s="73">
        <f t="shared" si="5"/>
        <v>260219736</v>
      </c>
      <c r="I40" s="73">
        <f t="shared" si="5"/>
        <v>247494648</v>
      </c>
      <c r="J40" s="73">
        <f t="shared" si="5"/>
        <v>247494648</v>
      </c>
      <c r="K40" s="73">
        <f t="shared" si="5"/>
        <v>296795733</v>
      </c>
      <c r="L40" s="73">
        <f t="shared" si="5"/>
        <v>287246858</v>
      </c>
      <c r="M40" s="73">
        <f t="shared" si="5"/>
        <v>279784458</v>
      </c>
      <c r="N40" s="73">
        <f t="shared" si="5"/>
        <v>279784458</v>
      </c>
      <c r="O40" s="73">
        <f t="shared" si="5"/>
        <v>290183867</v>
      </c>
      <c r="P40" s="73">
        <f t="shared" si="5"/>
        <v>306527200</v>
      </c>
      <c r="Q40" s="73">
        <f t="shared" si="5"/>
        <v>351659879</v>
      </c>
      <c r="R40" s="73">
        <f t="shared" si="5"/>
        <v>351659879</v>
      </c>
      <c r="S40" s="73">
        <f t="shared" si="5"/>
        <v>340174647</v>
      </c>
      <c r="T40" s="73">
        <f t="shared" si="5"/>
        <v>341656601</v>
      </c>
      <c r="U40" s="73">
        <f t="shared" si="5"/>
        <v>325725423</v>
      </c>
      <c r="V40" s="73">
        <f t="shared" si="5"/>
        <v>325725423</v>
      </c>
      <c r="W40" s="73">
        <f t="shared" si="5"/>
        <v>325725423</v>
      </c>
      <c r="X40" s="73">
        <f t="shared" si="5"/>
        <v>0</v>
      </c>
      <c r="Y40" s="73">
        <f t="shared" si="5"/>
        <v>325725423</v>
      </c>
      <c r="Z40" s="170">
        <f>+IF(X40&lt;&gt;0,+(Y40/X40)*100,0)</f>
        <v>0</v>
      </c>
      <c r="AA40" s="74">
        <f>+AA34+AA39</f>
        <v>0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860403448</v>
      </c>
      <c r="D42" s="257">
        <f>+D25-D40</f>
        <v>0</v>
      </c>
      <c r="E42" s="258">
        <f t="shared" si="6"/>
        <v>0</v>
      </c>
      <c r="F42" s="259">
        <f t="shared" si="6"/>
        <v>0</v>
      </c>
      <c r="G42" s="259">
        <f t="shared" si="6"/>
        <v>841503009</v>
      </c>
      <c r="H42" s="259">
        <f t="shared" si="6"/>
        <v>944389850</v>
      </c>
      <c r="I42" s="259">
        <f t="shared" si="6"/>
        <v>916211256</v>
      </c>
      <c r="J42" s="259">
        <f t="shared" si="6"/>
        <v>916211256</v>
      </c>
      <c r="K42" s="259">
        <f t="shared" si="6"/>
        <v>889224784</v>
      </c>
      <c r="L42" s="259">
        <f t="shared" si="6"/>
        <v>941666228</v>
      </c>
      <c r="M42" s="259">
        <f t="shared" si="6"/>
        <v>912540192</v>
      </c>
      <c r="N42" s="259">
        <f t="shared" si="6"/>
        <v>912540192</v>
      </c>
      <c r="O42" s="259">
        <f t="shared" si="6"/>
        <v>893185474</v>
      </c>
      <c r="P42" s="259">
        <f t="shared" si="6"/>
        <v>860537357</v>
      </c>
      <c r="Q42" s="259">
        <f t="shared" si="6"/>
        <v>902100495</v>
      </c>
      <c r="R42" s="259">
        <f t="shared" si="6"/>
        <v>902100495</v>
      </c>
      <c r="S42" s="259">
        <f t="shared" si="6"/>
        <v>881992503</v>
      </c>
      <c r="T42" s="259">
        <f t="shared" si="6"/>
        <v>845257727</v>
      </c>
      <c r="U42" s="259">
        <f t="shared" si="6"/>
        <v>845182683</v>
      </c>
      <c r="V42" s="259">
        <f t="shared" si="6"/>
        <v>845182683</v>
      </c>
      <c r="W42" s="259">
        <f t="shared" si="6"/>
        <v>845182683</v>
      </c>
      <c r="X42" s="259">
        <f t="shared" si="6"/>
        <v>0</v>
      </c>
      <c r="Y42" s="259">
        <f t="shared" si="6"/>
        <v>845182683</v>
      </c>
      <c r="Z42" s="260">
        <f>+IF(X42&lt;&gt;0,+(Y42/X42)*100,0)</f>
        <v>0</v>
      </c>
      <c r="AA42" s="261">
        <f>+AA25-AA40</f>
        <v>0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860403448</v>
      </c>
      <c r="D45" s="155"/>
      <c r="E45" s="59"/>
      <c r="F45" s="60"/>
      <c r="G45" s="60">
        <v>841503009</v>
      </c>
      <c r="H45" s="60">
        <v>944389850</v>
      </c>
      <c r="I45" s="60">
        <v>916211256</v>
      </c>
      <c r="J45" s="60">
        <v>916211256</v>
      </c>
      <c r="K45" s="60">
        <v>889224784</v>
      </c>
      <c r="L45" s="60">
        <v>941666228</v>
      </c>
      <c r="M45" s="60">
        <v>912540192</v>
      </c>
      <c r="N45" s="60">
        <v>912540192</v>
      </c>
      <c r="O45" s="60">
        <v>893185474</v>
      </c>
      <c r="P45" s="60">
        <v>860537357</v>
      </c>
      <c r="Q45" s="60">
        <v>902100495</v>
      </c>
      <c r="R45" s="60">
        <v>902100495</v>
      </c>
      <c r="S45" s="60">
        <v>881992503</v>
      </c>
      <c r="T45" s="60">
        <v>845257727</v>
      </c>
      <c r="U45" s="60">
        <v>845182683</v>
      </c>
      <c r="V45" s="60">
        <v>845182683</v>
      </c>
      <c r="W45" s="60">
        <v>845182683</v>
      </c>
      <c r="X45" s="60"/>
      <c r="Y45" s="60">
        <v>845182683</v>
      </c>
      <c r="Z45" s="139"/>
      <c r="AA45" s="62"/>
    </row>
    <row r="46" spans="1:27" ht="13.5">
      <c r="A46" s="249" t="s">
        <v>171</v>
      </c>
      <c r="B46" s="182"/>
      <c r="C46" s="155"/>
      <c r="D46" s="155"/>
      <c r="E46" s="59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39"/>
      <c r="AA46" s="62"/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860403448</v>
      </c>
      <c r="D48" s="217">
        <f>SUM(D45:D47)</f>
        <v>0</v>
      </c>
      <c r="E48" s="264">
        <f t="shared" si="7"/>
        <v>0</v>
      </c>
      <c r="F48" s="219">
        <f t="shared" si="7"/>
        <v>0</v>
      </c>
      <c r="G48" s="219">
        <f t="shared" si="7"/>
        <v>841503009</v>
      </c>
      <c r="H48" s="219">
        <f t="shared" si="7"/>
        <v>944389850</v>
      </c>
      <c r="I48" s="219">
        <f t="shared" si="7"/>
        <v>916211256</v>
      </c>
      <c r="J48" s="219">
        <f t="shared" si="7"/>
        <v>916211256</v>
      </c>
      <c r="K48" s="219">
        <f t="shared" si="7"/>
        <v>889224784</v>
      </c>
      <c r="L48" s="219">
        <f t="shared" si="7"/>
        <v>941666228</v>
      </c>
      <c r="M48" s="219">
        <f t="shared" si="7"/>
        <v>912540192</v>
      </c>
      <c r="N48" s="219">
        <f t="shared" si="7"/>
        <v>912540192</v>
      </c>
      <c r="O48" s="219">
        <f t="shared" si="7"/>
        <v>893185474</v>
      </c>
      <c r="P48" s="219">
        <f t="shared" si="7"/>
        <v>860537357</v>
      </c>
      <c r="Q48" s="219">
        <f t="shared" si="7"/>
        <v>902100495</v>
      </c>
      <c r="R48" s="219">
        <f t="shared" si="7"/>
        <v>902100495</v>
      </c>
      <c r="S48" s="219">
        <f t="shared" si="7"/>
        <v>881992503</v>
      </c>
      <c r="T48" s="219">
        <f t="shared" si="7"/>
        <v>845257727</v>
      </c>
      <c r="U48" s="219">
        <f t="shared" si="7"/>
        <v>845182683</v>
      </c>
      <c r="V48" s="219">
        <f t="shared" si="7"/>
        <v>845182683</v>
      </c>
      <c r="W48" s="219">
        <f t="shared" si="7"/>
        <v>845182683</v>
      </c>
      <c r="X48" s="219">
        <f t="shared" si="7"/>
        <v>0</v>
      </c>
      <c r="Y48" s="219">
        <f t="shared" si="7"/>
        <v>845182683</v>
      </c>
      <c r="Z48" s="265">
        <f>+IF(X48&lt;&gt;0,+(Y48/X48)*100,0)</f>
        <v>0</v>
      </c>
      <c r="AA48" s="232">
        <f>SUM(AA45:AA47)</f>
        <v>0</v>
      </c>
    </row>
    <row r="49" spans="1:27" ht="13.5">
      <c r="A49" s="266" t="s">
        <v>287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296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297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>
        <v>84847008</v>
      </c>
      <c r="D6" s="155"/>
      <c r="E6" s="59">
        <v>76079000</v>
      </c>
      <c r="F6" s="60">
        <v>65594000</v>
      </c>
      <c r="G6" s="60">
        <v>10191024</v>
      </c>
      <c r="H6" s="60">
        <v>10882853</v>
      </c>
      <c r="I6" s="60">
        <v>4846168</v>
      </c>
      <c r="J6" s="60">
        <v>25920045</v>
      </c>
      <c r="K6" s="60">
        <v>7576673</v>
      </c>
      <c r="L6" s="60">
        <v>21103821</v>
      </c>
      <c r="M6" s="60">
        <v>10542245</v>
      </c>
      <c r="N6" s="60">
        <v>39222739</v>
      </c>
      <c r="O6" s="60">
        <v>20075563</v>
      </c>
      <c r="P6" s="60">
        <v>12965063</v>
      </c>
      <c r="Q6" s="60">
        <v>9825699</v>
      </c>
      <c r="R6" s="60">
        <v>42866325</v>
      </c>
      <c r="S6" s="60">
        <v>11708264</v>
      </c>
      <c r="T6" s="60">
        <v>35599223</v>
      </c>
      <c r="U6" s="60">
        <v>10445208</v>
      </c>
      <c r="V6" s="60">
        <v>57752695</v>
      </c>
      <c r="W6" s="60">
        <v>165761804</v>
      </c>
      <c r="X6" s="60">
        <v>65594000</v>
      </c>
      <c r="Y6" s="60">
        <v>100167804</v>
      </c>
      <c r="Z6" s="140">
        <v>152.71</v>
      </c>
      <c r="AA6" s="62">
        <v>65594000</v>
      </c>
    </row>
    <row r="7" spans="1:27" ht="13.5">
      <c r="A7" s="249" t="s">
        <v>178</v>
      </c>
      <c r="B7" s="182"/>
      <c r="C7" s="155">
        <v>371529131</v>
      </c>
      <c r="D7" s="155"/>
      <c r="E7" s="59">
        <v>262903000</v>
      </c>
      <c r="F7" s="60">
        <v>262903000</v>
      </c>
      <c r="G7" s="60">
        <v>110299000</v>
      </c>
      <c r="H7" s="60">
        <v>1844000</v>
      </c>
      <c r="I7" s="60"/>
      <c r="J7" s="60">
        <v>112143000</v>
      </c>
      <c r="K7" s="60"/>
      <c r="L7" s="60">
        <v>81745000</v>
      </c>
      <c r="M7" s="60"/>
      <c r="N7" s="60">
        <v>81745000</v>
      </c>
      <c r="O7" s="60"/>
      <c r="P7" s="60">
        <v>1556601</v>
      </c>
      <c r="Q7" s="60">
        <v>62069000</v>
      </c>
      <c r="R7" s="60">
        <v>63625601</v>
      </c>
      <c r="S7" s="60"/>
      <c r="T7" s="60"/>
      <c r="U7" s="60"/>
      <c r="V7" s="60"/>
      <c r="W7" s="60">
        <v>257513601</v>
      </c>
      <c r="X7" s="60">
        <v>262903000</v>
      </c>
      <c r="Y7" s="60">
        <v>-5389399</v>
      </c>
      <c r="Z7" s="140">
        <v>-2.05</v>
      </c>
      <c r="AA7" s="62">
        <v>262903000</v>
      </c>
    </row>
    <row r="8" spans="1:27" ht="13.5">
      <c r="A8" s="249" t="s">
        <v>179</v>
      </c>
      <c r="B8" s="182"/>
      <c r="C8" s="155"/>
      <c r="D8" s="155"/>
      <c r="E8" s="59">
        <v>120041000</v>
      </c>
      <c r="F8" s="60">
        <v>124541000</v>
      </c>
      <c r="G8" s="60">
        <v>10000000</v>
      </c>
      <c r="H8" s="60"/>
      <c r="I8" s="60"/>
      <c r="J8" s="60">
        <v>10000000</v>
      </c>
      <c r="K8" s="60">
        <v>35000000</v>
      </c>
      <c r="L8" s="60"/>
      <c r="M8" s="60"/>
      <c r="N8" s="60">
        <v>35000000</v>
      </c>
      <c r="O8" s="60"/>
      <c r="P8" s="60"/>
      <c r="Q8" s="60">
        <v>47700000</v>
      </c>
      <c r="R8" s="60">
        <v>47700000</v>
      </c>
      <c r="S8" s="60"/>
      <c r="T8" s="60"/>
      <c r="U8" s="60"/>
      <c r="V8" s="60"/>
      <c r="W8" s="60">
        <v>92700000</v>
      </c>
      <c r="X8" s="60">
        <v>124541000</v>
      </c>
      <c r="Y8" s="60">
        <v>-31841000</v>
      </c>
      <c r="Z8" s="140">
        <v>-25.57</v>
      </c>
      <c r="AA8" s="62">
        <v>124541000</v>
      </c>
    </row>
    <row r="9" spans="1:27" ht="13.5">
      <c r="A9" s="249" t="s">
        <v>180</v>
      </c>
      <c r="B9" s="182"/>
      <c r="C9" s="155">
        <v>23595466</v>
      </c>
      <c r="D9" s="155"/>
      <c r="E9" s="59">
        <v>15750000</v>
      </c>
      <c r="F9" s="60">
        <v>24800000</v>
      </c>
      <c r="G9" s="60">
        <v>54543</v>
      </c>
      <c r="H9" s="60">
        <v>392636</v>
      </c>
      <c r="I9" s="60">
        <v>20052</v>
      </c>
      <c r="J9" s="60">
        <v>467231</v>
      </c>
      <c r="K9" s="60">
        <v>879042</v>
      </c>
      <c r="L9" s="60">
        <v>735111</v>
      </c>
      <c r="M9" s="60">
        <v>771280</v>
      </c>
      <c r="N9" s="60">
        <v>2385433</v>
      </c>
      <c r="O9" s="60">
        <v>36613</v>
      </c>
      <c r="P9" s="60">
        <v>814300</v>
      </c>
      <c r="Q9" s="60">
        <v>732053</v>
      </c>
      <c r="R9" s="60">
        <v>1582966</v>
      </c>
      <c r="S9" s="60">
        <v>754255</v>
      </c>
      <c r="T9" s="60">
        <v>997132</v>
      </c>
      <c r="U9" s="60">
        <v>876504</v>
      </c>
      <c r="V9" s="60">
        <v>2627891</v>
      </c>
      <c r="W9" s="60">
        <v>7063521</v>
      </c>
      <c r="X9" s="60">
        <v>24800000</v>
      </c>
      <c r="Y9" s="60">
        <v>-17736479</v>
      </c>
      <c r="Z9" s="140">
        <v>-71.52</v>
      </c>
      <c r="AA9" s="62">
        <v>24800000</v>
      </c>
    </row>
    <row r="10" spans="1:27" ht="13.5">
      <c r="A10" s="249" t="s">
        <v>181</v>
      </c>
      <c r="B10" s="182"/>
      <c r="C10" s="155"/>
      <c r="D10" s="155"/>
      <c r="E10" s="59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242" t="s">
        <v>182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49" t="s">
        <v>183</v>
      </c>
      <c r="B12" s="182"/>
      <c r="C12" s="155">
        <v>-301026935</v>
      </c>
      <c r="D12" s="155"/>
      <c r="E12" s="59">
        <v>-335361665</v>
      </c>
      <c r="F12" s="60">
        <v>-343737001</v>
      </c>
      <c r="G12" s="60">
        <v>-28674607</v>
      </c>
      <c r="H12" s="60">
        <v>-26899837</v>
      </c>
      <c r="I12" s="60">
        <v>-20868262</v>
      </c>
      <c r="J12" s="60">
        <v>-76442706</v>
      </c>
      <c r="K12" s="60">
        <v>-26617834</v>
      </c>
      <c r="L12" s="60">
        <v>-34536609</v>
      </c>
      <c r="M12" s="60">
        <v>-36472325</v>
      </c>
      <c r="N12" s="60">
        <v>-97626768</v>
      </c>
      <c r="O12" s="60">
        <v>-33320979</v>
      </c>
      <c r="P12" s="60">
        <v>-28174830</v>
      </c>
      <c r="Q12" s="60">
        <v>-26680964</v>
      </c>
      <c r="R12" s="60">
        <v>-88176773</v>
      </c>
      <c r="S12" s="60">
        <v>-32692052</v>
      </c>
      <c r="T12" s="60">
        <v>-40189435</v>
      </c>
      <c r="U12" s="60">
        <v>-54671218</v>
      </c>
      <c r="V12" s="60">
        <v>-127552705</v>
      </c>
      <c r="W12" s="60">
        <v>-389798952</v>
      </c>
      <c r="X12" s="60">
        <v>-343737001</v>
      </c>
      <c r="Y12" s="60">
        <v>-46061951</v>
      </c>
      <c r="Z12" s="140">
        <v>13.4</v>
      </c>
      <c r="AA12" s="62">
        <v>-343737001</v>
      </c>
    </row>
    <row r="13" spans="1:27" ht="13.5">
      <c r="A13" s="249" t="s">
        <v>40</v>
      </c>
      <c r="B13" s="182"/>
      <c r="C13" s="155">
        <v>-8632561</v>
      </c>
      <c r="D13" s="155"/>
      <c r="E13" s="59"/>
      <c r="F13" s="60">
        <v>-9465000</v>
      </c>
      <c r="G13" s="60"/>
      <c r="H13" s="60"/>
      <c r="I13" s="60">
        <v>-188831</v>
      </c>
      <c r="J13" s="60">
        <v>-188831</v>
      </c>
      <c r="K13" s="60"/>
      <c r="L13" s="60"/>
      <c r="M13" s="60">
        <v>-4631471</v>
      </c>
      <c r="N13" s="60">
        <v>-4631471</v>
      </c>
      <c r="O13" s="60"/>
      <c r="P13" s="60"/>
      <c r="Q13" s="60"/>
      <c r="R13" s="60"/>
      <c r="S13" s="60">
        <v>-181188</v>
      </c>
      <c r="T13" s="60"/>
      <c r="U13" s="60">
        <v>-2423574</v>
      </c>
      <c r="V13" s="60">
        <v>-2604762</v>
      </c>
      <c r="W13" s="60">
        <v>-7425064</v>
      </c>
      <c r="X13" s="60">
        <v>-9465000</v>
      </c>
      <c r="Y13" s="60">
        <v>2039936</v>
      </c>
      <c r="Z13" s="140">
        <v>-21.55</v>
      </c>
      <c r="AA13" s="62">
        <v>-9465000</v>
      </c>
    </row>
    <row r="14" spans="1:27" ht="13.5">
      <c r="A14" s="249" t="s">
        <v>42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50" t="s">
        <v>184</v>
      </c>
      <c r="B15" s="251"/>
      <c r="C15" s="168">
        <f aca="true" t="shared" si="0" ref="C15:Y15">SUM(C6:C14)</f>
        <v>170312109</v>
      </c>
      <c r="D15" s="168">
        <f>SUM(D6:D14)</f>
        <v>0</v>
      </c>
      <c r="E15" s="72">
        <f t="shared" si="0"/>
        <v>139411335</v>
      </c>
      <c r="F15" s="73">
        <f t="shared" si="0"/>
        <v>124635999</v>
      </c>
      <c r="G15" s="73">
        <f t="shared" si="0"/>
        <v>101869960</v>
      </c>
      <c r="H15" s="73">
        <f t="shared" si="0"/>
        <v>-13780348</v>
      </c>
      <c r="I15" s="73">
        <f t="shared" si="0"/>
        <v>-16190873</v>
      </c>
      <c r="J15" s="73">
        <f t="shared" si="0"/>
        <v>71898739</v>
      </c>
      <c r="K15" s="73">
        <f t="shared" si="0"/>
        <v>16837881</v>
      </c>
      <c r="L15" s="73">
        <f t="shared" si="0"/>
        <v>69047323</v>
      </c>
      <c r="M15" s="73">
        <f t="shared" si="0"/>
        <v>-29790271</v>
      </c>
      <c r="N15" s="73">
        <f t="shared" si="0"/>
        <v>56094933</v>
      </c>
      <c r="O15" s="73">
        <f t="shared" si="0"/>
        <v>-13208803</v>
      </c>
      <c r="P15" s="73">
        <f t="shared" si="0"/>
        <v>-12838866</v>
      </c>
      <c r="Q15" s="73">
        <f t="shared" si="0"/>
        <v>93645788</v>
      </c>
      <c r="R15" s="73">
        <f t="shared" si="0"/>
        <v>67598119</v>
      </c>
      <c r="S15" s="73">
        <f t="shared" si="0"/>
        <v>-20410721</v>
      </c>
      <c r="T15" s="73">
        <f t="shared" si="0"/>
        <v>-3593080</v>
      </c>
      <c r="U15" s="73">
        <f t="shared" si="0"/>
        <v>-45773080</v>
      </c>
      <c r="V15" s="73">
        <f t="shared" si="0"/>
        <v>-69776881</v>
      </c>
      <c r="W15" s="73">
        <f t="shared" si="0"/>
        <v>125814910</v>
      </c>
      <c r="X15" s="73">
        <f t="shared" si="0"/>
        <v>124635999</v>
      </c>
      <c r="Y15" s="73">
        <f t="shared" si="0"/>
        <v>1178911</v>
      </c>
      <c r="Z15" s="170">
        <f>+IF(X15&lt;&gt;0,+(Y15/X15)*100,0)</f>
        <v>0.9458832195022563</v>
      </c>
      <c r="AA15" s="74">
        <f>SUM(AA6:AA14)</f>
        <v>124635999</v>
      </c>
    </row>
    <row r="16" spans="1:27" ht="4.5" customHeight="1">
      <c r="A16" s="252"/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42" t="s">
        <v>185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2" t="s">
        <v>176</v>
      </c>
      <c r="B18" s="182"/>
      <c r="C18" s="153"/>
      <c r="D18" s="153"/>
      <c r="E18" s="99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37"/>
      <c r="AA18" s="102"/>
    </row>
    <row r="19" spans="1:27" ht="13.5">
      <c r="A19" s="249" t="s">
        <v>186</v>
      </c>
      <c r="B19" s="182"/>
      <c r="C19" s="155">
        <v>-123859197</v>
      </c>
      <c r="D19" s="155"/>
      <c r="E19" s="59"/>
      <c r="F19" s="60"/>
      <c r="G19" s="159"/>
      <c r="H19" s="159"/>
      <c r="I19" s="159"/>
      <c r="J19" s="60"/>
      <c r="K19" s="159"/>
      <c r="L19" s="159"/>
      <c r="M19" s="60"/>
      <c r="N19" s="159"/>
      <c r="O19" s="159"/>
      <c r="P19" s="159"/>
      <c r="Q19" s="60"/>
      <c r="R19" s="159"/>
      <c r="S19" s="159"/>
      <c r="T19" s="60"/>
      <c r="U19" s="159"/>
      <c r="V19" s="159"/>
      <c r="W19" s="159"/>
      <c r="X19" s="60"/>
      <c r="Y19" s="159"/>
      <c r="Z19" s="141"/>
      <c r="AA19" s="225"/>
    </row>
    <row r="20" spans="1:27" ht="13.5">
      <c r="A20" s="249" t="s">
        <v>187</v>
      </c>
      <c r="B20" s="182"/>
      <c r="C20" s="155"/>
      <c r="D20" s="155"/>
      <c r="E20" s="268"/>
      <c r="F20" s="159"/>
      <c r="G20" s="60"/>
      <c r="H20" s="60"/>
      <c r="I20" s="60"/>
      <c r="J20" s="60"/>
      <c r="K20" s="60"/>
      <c r="L20" s="60"/>
      <c r="M20" s="159"/>
      <c r="N20" s="60"/>
      <c r="O20" s="60"/>
      <c r="P20" s="60"/>
      <c r="Q20" s="60"/>
      <c r="R20" s="60"/>
      <c r="S20" s="60"/>
      <c r="T20" s="159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188</v>
      </c>
      <c r="B21" s="182"/>
      <c r="C21" s="157"/>
      <c r="D21" s="157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3.5">
      <c r="A22" s="249" t="s">
        <v>189</v>
      </c>
      <c r="B22" s="182"/>
      <c r="C22" s="155">
        <v>-13429</v>
      </c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3.5">
      <c r="A23" s="242" t="s">
        <v>182</v>
      </c>
      <c r="B23" s="182"/>
      <c r="C23" s="155"/>
      <c r="D23" s="155"/>
      <c r="E23" s="59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249" t="s">
        <v>190</v>
      </c>
      <c r="B24" s="182"/>
      <c r="C24" s="155"/>
      <c r="D24" s="155"/>
      <c r="E24" s="59">
        <v>-146441000</v>
      </c>
      <c r="F24" s="60">
        <v>-228572000</v>
      </c>
      <c r="G24" s="60">
        <v>-19468769</v>
      </c>
      <c r="H24" s="60">
        <v>-13923583</v>
      </c>
      <c r="I24" s="60">
        <v>-16159971</v>
      </c>
      <c r="J24" s="60">
        <v>-49552323</v>
      </c>
      <c r="K24" s="60">
        <v>-7978791</v>
      </c>
      <c r="L24" s="60">
        <v>-15003645</v>
      </c>
      <c r="M24" s="60">
        <v>-6735798</v>
      </c>
      <c r="N24" s="60">
        <v>-29718234</v>
      </c>
      <c r="O24" s="60">
        <v>-720626</v>
      </c>
      <c r="P24" s="60">
        <v>-4428666</v>
      </c>
      <c r="Q24" s="60">
        <v>-1334229</v>
      </c>
      <c r="R24" s="60">
        <v>-6483521</v>
      </c>
      <c r="S24" s="60">
        <v>-11134453</v>
      </c>
      <c r="T24" s="60">
        <v>-18586036</v>
      </c>
      <c r="U24" s="60">
        <v>-32009599</v>
      </c>
      <c r="V24" s="60">
        <v>-61730088</v>
      </c>
      <c r="W24" s="60">
        <v>-147484166</v>
      </c>
      <c r="X24" s="60">
        <v>-228572000</v>
      </c>
      <c r="Y24" s="60">
        <v>81087834</v>
      </c>
      <c r="Z24" s="140">
        <v>-35.48</v>
      </c>
      <c r="AA24" s="62">
        <v>-228572000</v>
      </c>
    </row>
    <row r="25" spans="1:27" ht="13.5">
      <c r="A25" s="250" t="s">
        <v>191</v>
      </c>
      <c r="B25" s="251"/>
      <c r="C25" s="168">
        <f aca="true" t="shared" si="1" ref="C25:Y25">SUM(C19:C24)</f>
        <v>-123872626</v>
      </c>
      <c r="D25" s="168">
        <f>SUM(D19:D24)</f>
        <v>0</v>
      </c>
      <c r="E25" s="72">
        <f t="shared" si="1"/>
        <v>-146441000</v>
      </c>
      <c r="F25" s="73">
        <f t="shared" si="1"/>
        <v>-228572000</v>
      </c>
      <c r="G25" s="73">
        <f t="shared" si="1"/>
        <v>-19468769</v>
      </c>
      <c r="H25" s="73">
        <f t="shared" si="1"/>
        <v>-13923583</v>
      </c>
      <c r="I25" s="73">
        <f t="shared" si="1"/>
        <v>-16159971</v>
      </c>
      <c r="J25" s="73">
        <f t="shared" si="1"/>
        <v>-49552323</v>
      </c>
      <c r="K25" s="73">
        <f t="shared" si="1"/>
        <v>-7978791</v>
      </c>
      <c r="L25" s="73">
        <f t="shared" si="1"/>
        <v>-15003645</v>
      </c>
      <c r="M25" s="73">
        <f t="shared" si="1"/>
        <v>-6735798</v>
      </c>
      <c r="N25" s="73">
        <f t="shared" si="1"/>
        <v>-29718234</v>
      </c>
      <c r="O25" s="73">
        <f t="shared" si="1"/>
        <v>-720626</v>
      </c>
      <c r="P25" s="73">
        <f t="shared" si="1"/>
        <v>-4428666</v>
      </c>
      <c r="Q25" s="73">
        <f t="shared" si="1"/>
        <v>-1334229</v>
      </c>
      <c r="R25" s="73">
        <f t="shared" si="1"/>
        <v>-6483521</v>
      </c>
      <c r="S25" s="73">
        <f t="shared" si="1"/>
        <v>-11134453</v>
      </c>
      <c r="T25" s="73">
        <f t="shared" si="1"/>
        <v>-18586036</v>
      </c>
      <c r="U25" s="73">
        <f t="shared" si="1"/>
        <v>-32009599</v>
      </c>
      <c r="V25" s="73">
        <f t="shared" si="1"/>
        <v>-61730088</v>
      </c>
      <c r="W25" s="73">
        <f t="shared" si="1"/>
        <v>-147484166</v>
      </c>
      <c r="X25" s="73">
        <f t="shared" si="1"/>
        <v>-228572000</v>
      </c>
      <c r="Y25" s="73">
        <f t="shared" si="1"/>
        <v>81087834</v>
      </c>
      <c r="Z25" s="170">
        <f>+IF(X25&lt;&gt;0,+(Y25/X25)*100,0)</f>
        <v>-35.47583868540329</v>
      </c>
      <c r="AA25" s="74">
        <f>SUM(AA19:AA24)</f>
        <v>-228572000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192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176</v>
      </c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194</v>
      </c>
      <c r="B30" s="182"/>
      <c r="C30" s="155"/>
      <c r="D30" s="155"/>
      <c r="E30" s="59">
        <v>19900000</v>
      </c>
      <c r="F30" s="60">
        <v>16000000</v>
      </c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>
        <v>16000000</v>
      </c>
      <c r="Y30" s="60">
        <v>-16000000</v>
      </c>
      <c r="Z30" s="140">
        <v>-100</v>
      </c>
      <c r="AA30" s="62">
        <v>16000000</v>
      </c>
    </row>
    <row r="31" spans="1:27" ht="13.5">
      <c r="A31" s="249" t="s">
        <v>195</v>
      </c>
      <c r="B31" s="182"/>
      <c r="C31" s="155"/>
      <c r="D31" s="155"/>
      <c r="E31" s="59"/>
      <c r="F31" s="60"/>
      <c r="G31" s="60"/>
      <c r="H31" s="159"/>
      <c r="I31" s="159"/>
      <c r="J31" s="159"/>
      <c r="K31" s="60"/>
      <c r="L31" s="60"/>
      <c r="M31" s="60"/>
      <c r="N31" s="60"/>
      <c r="O31" s="159"/>
      <c r="P31" s="159"/>
      <c r="Q31" s="159"/>
      <c r="R31" s="60"/>
      <c r="S31" s="60"/>
      <c r="T31" s="60"/>
      <c r="U31" s="60"/>
      <c r="V31" s="159"/>
      <c r="W31" s="159"/>
      <c r="X31" s="159"/>
      <c r="Y31" s="60"/>
      <c r="Z31" s="140"/>
      <c r="AA31" s="62"/>
    </row>
    <row r="32" spans="1:27" ht="13.5">
      <c r="A32" s="242" t="s">
        <v>182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>
        <v>-6780059</v>
      </c>
      <c r="D33" s="155"/>
      <c r="E33" s="59">
        <v>-9159000</v>
      </c>
      <c r="F33" s="60">
        <v>9159000</v>
      </c>
      <c r="G33" s="60"/>
      <c r="H33" s="60"/>
      <c r="I33" s="60"/>
      <c r="J33" s="60"/>
      <c r="K33" s="60"/>
      <c r="L33" s="60"/>
      <c r="M33" s="60"/>
      <c r="N33" s="60"/>
      <c r="O33" s="60"/>
      <c r="P33" s="60">
        <v>-286307</v>
      </c>
      <c r="Q33" s="60"/>
      <c r="R33" s="60">
        <v>-286307</v>
      </c>
      <c r="S33" s="60">
        <v>-1349135</v>
      </c>
      <c r="T33" s="60">
        <v>-290533</v>
      </c>
      <c r="U33" s="60">
        <v>-3666892</v>
      </c>
      <c r="V33" s="60">
        <v>-5306560</v>
      </c>
      <c r="W33" s="60">
        <v>-5592867</v>
      </c>
      <c r="X33" s="60">
        <v>9159000</v>
      </c>
      <c r="Y33" s="60">
        <v>-14751867</v>
      </c>
      <c r="Z33" s="140">
        <v>-161.06</v>
      </c>
      <c r="AA33" s="62">
        <v>9159000</v>
      </c>
    </row>
    <row r="34" spans="1:27" ht="13.5">
      <c r="A34" s="250" t="s">
        <v>197</v>
      </c>
      <c r="B34" s="251"/>
      <c r="C34" s="168">
        <f aca="true" t="shared" si="2" ref="C34:Y34">SUM(C29:C33)</f>
        <v>-6780059</v>
      </c>
      <c r="D34" s="168">
        <f>SUM(D29:D33)</f>
        <v>0</v>
      </c>
      <c r="E34" s="72">
        <f t="shared" si="2"/>
        <v>10741000</v>
      </c>
      <c r="F34" s="73">
        <f t="shared" si="2"/>
        <v>25159000</v>
      </c>
      <c r="G34" s="73">
        <f t="shared" si="2"/>
        <v>0</v>
      </c>
      <c r="H34" s="73">
        <f t="shared" si="2"/>
        <v>0</v>
      </c>
      <c r="I34" s="73">
        <f t="shared" si="2"/>
        <v>0</v>
      </c>
      <c r="J34" s="73">
        <f t="shared" si="2"/>
        <v>0</v>
      </c>
      <c r="K34" s="73">
        <f t="shared" si="2"/>
        <v>0</v>
      </c>
      <c r="L34" s="73">
        <f t="shared" si="2"/>
        <v>0</v>
      </c>
      <c r="M34" s="73">
        <f t="shared" si="2"/>
        <v>0</v>
      </c>
      <c r="N34" s="73">
        <f t="shared" si="2"/>
        <v>0</v>
      </c>
      <c r="O34" s="73">
        <f t="shared" si="2"/>
        <v>0</v>
      </c>
      <c r="P34" s="73">
        <f t="shared" si="2"/>
        <v>-286307</v>
      </c>
      <c r="Q34" s="73">
        <f t="shared" si="2"/>
        <v>0</v>
      </c>
      <c r="R34" s="73">
        <f t="shared" si="2"/>
        <v>-286307</v>
      </c>
      <c r="S34" s="73">
        <f t="shared" si="2"/>
        <v>-1349135</v>
      </c>
      <c r="T34" s="73">
        <f t="shared" si="2"/>
        <v>-290533</v>
      </c>
      <c r="U34" s="73">
        <f t="shared" si="2"/>
        <v>-3666892</v>
      </c>
      <c r="V34" s="73">
        <f t="shared" si="2"/>
        <v>-5306560</v>
      </c>
      <c r="W34" s="73">
        <f t="shared" si="2"/>
        <v>-5592867</v>
      </c>
      <c r="X34" s="73">
        <f t="shared" si="2"/>
        <v>25159000</v>
      </c>
      <c r="Y34" s="73">
        <f t="shared" si="2"/>
        <v>-30751867</v>
      </c>
      <c r="Z34" s="170">
        <f>+IF(X34&lt;&gt;0,+(Y34/X34)*100,0)</f>
        <v>-122.23008466155252</v>
      </c>
      <c r="AA34" s="74">
        <f>SUM(AA29:AA33)</f>
        <v>25159000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198</v>
      </c>
      <c r="B36" s="182"/>
      <c r="C36" s="153">
        <f aca="true" t="shared" si="3" ref="C36:Y36">+C15+C25+C34</f>
        <v>39659424</v>
      </c>
      <c r="D36" s="153">
        <f>+D15+D25+D34</f>
        <v>0</v>
      </c>
      <c r="E36" s="99">
        <f t="shared" si="3"/>
        <v>3711335</v>
      </c>
      <c r="F36" s="100">
        <f t="shared" si="3"/>
        <v>-78777001</v>
      </c>
      <c r="G36" s="100">
        <f t="shared" si="3"/>
        <v>82401191</v>
      </c>
      <c r="H36" s="100">
        <f t="shared" si="3"/>
        <v>-27703931</v>
      </c>
      <c r="I36" s="100">
        <f t="shared" si="3"/>
        <v>-32350844</v>
      </c>
      <c r="J36" s="100">
        <f t="shared" si="3"/>
        <v>22346416</v>
      </c>
      <c r="K36" s="100">
        <f t="shared" si="3"/>
        <v>8859090</v>
      </c>
      <c r="L36" s="100">
        <f t="shared" si="3"/>
        <v>54043678</v>
      </c>
      <c r="M36" s="100">
        <f t="shared" si="3"/>
        <v>-36526069</v>
      </c>
      <c r="N36" s="100">
        <f t="shared" si="3"/>
        <v>26376699</v>
      </c>
      <c r="O36" s="100">
        <f t="shared" si="3"/>
        <v>-13929429</v>
      </c>
      <c r="P36" s="100">
        <f t="shared" si="3"/>
        <v>-17553839</v>
      </c>
      <c r="Q36" s="100">
        <f t="shared" si="3"/>
        <v>92311559</v>
      </c>
      <c r="R36" s="100">
        <f t="shared" si="3"/>
        <v>60828291</v>
      </c>
      <c r="S36" s="100">
        <f t="shared" si="3"/>
        <v>-32894309</v>
      </c>
      <c r="T36" s="100">
        <f t="shared" si="3"/>
        <v>-22469649</v>
      </c>
      <c r="U36" s="100">
        <f t="shared" si="3"/>
        <v>-81449571</v>
      </c>
      <c r="V36" s="100">
        <f t="shared" si="3"/>
        <v>-136813529</v>
      </c>
      <c r="W36" s="100">
        <f t="shared" si="3"/>
        <v>-27262123</v>
      </c>
      <c r="X36" s="100">
        <f t="shared" si="3"/>
        <v>-78777001</v>
      </c>
      <c r="Y36" s="100">
        <f t="shared" si="3"/>
        <v>51514878</v>
      </c>
      <c r="Z36" s="137">
        <f>+IF(X36&lt;&gt;0,+(Y36/X36)*100,0)</f>
        <v>-65.3932967059764</v>
      </c>
      <c r="AA36" s="102">
        <f>+AA15+AA25+AA34</f>
        <v>-78777001</v>
      </c>
    </row>
    <row r="37" spans="1:27" ht="13.5">
      <c r="A37" s="249" t="s">
        <v>199</v>
      </c>
      <c r="B37" s="182"/>
      <c r="C37" s="153">
        <v>134143930</v>
      </c>
      <c r="D37" s="153"/>
      <c r="E37" s="99">
        <v>21462000</v>
      </c>
      <c r="F37" s="100">
        <v>101637000</v>
      </c>
      <c r="G37" s="100">
        <v>173798745</v>
      </c>
      <c r="H37" s="100">
        <v>256199936</v>
      </c>
      <c r="I37" s="100">
        <v>228496005</v>
      </c>
      <c r="J37" s="100">
        <v>173798745</v>
      </c>
      <c r="K37" s="100">
        <v>196145161</v>
      </c>
      <c r="L37" s="100">
        <v>205004251</v>
      </c>
      <c r="M37" s="100">
        <v>259047929</v>
      </c>
      <c r="N37" s="100">
        <v>196145161</v>
      </c>
      <c r="O37" s="100">
        <v>222521860</v>
      </c>
      <c r="P37" s="100">
        <v>208592431</v>
      </c>
      <c r="Q37" s="100">
        <v>191038592</v>
      </c>
      <c r="R37" s="100">
        <v>222521860</v>
      </c>
      <c r="S37" s="100">
        <v>283350151</v>
      </c>
      <c r="T37" s="100">
        <v>250455842</v>
      </c>
      <c r="U37" s="100">
        <v>227986193</v>
      </c>
      <c r="V37" s="100">
        <v>283350151</v>
      </c>
      <c r="W37" s="100">
        <v>173798745</v>
      </c>
      <c r="X37" s="100">
        <v>101637000</v>
      </c>
      <c r="Y37" s="100">
        <v>72161745</v>
      </c>
      <c r="Z37" s="137">
        <v>71</v>
      </c>
      <c r="AA37" s="102">
        <v>101637000</v>
      </c>
    </row>
    <row r="38" spans="1:27" ht="13.5">
      <c r="A38" s="269" t="s">
        <v>200</v>
      </c>
      <c r="B38" s="256"/>
      <c r="C38" s="257">
        <v>173803354</v>
      </c>
      <c r="D38" s="257"/>
      <c r="E38" s="258">
        <v>25173335</v>
      </c>
      <c r="F38" s="259">
        <v>22859999</v>
      </c>
      <c r="G38" s="259">
        <v>256199936</v>
      </c>
      <c r="H38" s="259">
        <v>228496005</v>
      </c>
      <c r="I38" s="259">
        <v>196145161</v>
      </c>
      <c r="J38" s="259">
        <v>196145161</v>
      </c>
      <c r="K38" s="259">
        <v>205004251</v>
      </c>
      <c r="L38" s="259">
        <v>259047929</v>
      </c>
      <c r="M38" s="259">
        <v>222521860</v>
      </c>
      <c r="N38" s="259">
        <v>222521860</v>
      </c>
      <c r="O38" s="259">
        <v>208592431</v>
      </c>
      <c r="P38" s="259">
        <v>191038592</v>
      </c>
      <c r="Q38" s="259">
        <v>283350151</v>
      </c>
      <c r="R38" s="259">
        <v>208592431</v>
      </c>
      <c r="S38" s="259">
        <v>250455842</v>
      </c>
      <c r="T38" s="259">
        <v>227986193</v>
      </c>
      <c r="U38" s="259">
        <v>146536622</v>
      </c>
      <c r="V38" s="259">
        <v>146536622</v>
      </c>
      <c r="W38" s="259">
        <v>146536622</v>
      </c>
      <c r="X38" s="259">
        <v>22859999</v>
      </c>
      <c r="Y38" s="259">
        <v>123676623</v>
      </c>
      <c r="Z38" s="260">
        <v>541.02</v>
      </c>
      <c r="AA38" s="261">
        <v>22859999</v>
      </c>
    </row>
    <row r="39" spans="1:27" ht="13.5">
      <c r="A39" s="118" t="s">
        <v>287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267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201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202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203</v>
      </c>
      <c r="B5" s="136"/>
      <c r="C5" s="108">
        <f aca="true" t="shared" si="0" ref="C5:Y5">SUM(C11:C18)</f>
        <v>125648800</v>
      </c>
      <c r="D5" s="200">
        <f t="shared" si="0"/>
        <v>0</v>
      </c>
      <c r="E5" s="106">
        <f t="shared" si="0"/>
        <v>146441000</v>
      </c>
      <c r="F5" s="106">
        <f t="shared" si="0"/>
        <v>146441000</v>
      </c>
      <c r="G5" s="106">
        <f t="shared" si="0"/>
        <v>19468769</v>
      </c>
      <c r="H5" s="106">
        <f t="shared" si="0"/>
        <v>13923583</v>
      </c>
      <c r="I5" s="106">
        <f t="shared" si="0"/>
        <v>16159971</v>
      </c>
      <c r="J5" s="106">
        <f t="shared" si="0"/>
        <v>49552323</v>
      </c>
      <c r="K5" s="106">
        <f t="shared" si="0"/>
        <v>7978791</v>
      </c>
      <c r="L5" s="106">
        <f t="shared" si="0"/>
        <v>15003645</v>
      </c>
      <c r="M5" s="106">
        <f t="shared" si="0"/>
        <v>6753148</v>
      </c>
      <c r="N5" s="106">
        <f t="shared" si="0"/>
        <v>29735584</v>
      </c>
      <c r="O5" s="106">
        <f t="shared" si="0"/>
        <v>720626</v>
      </c>
      <c r="P5" s="106">
        <f t="shared" si="0"/>
        <v>4428666</v>
      </c>
      <c r="Q5" s="106">
        <f t="shared" si="0"/>
        <v>1334229</v>
      </c>
      <c r="R5" s="106">
        <f t="shared" si="0"/>
        <v>6483521</v>
      </c>
      <c r="S5" s="106">
        <f t="shared" si="0"/>
        <v>11134453</v>
      </c>
      <c r="T5" s="106">
        <f t="shared" si="0"/>
        <v>0</v>
      </c>
      <c r="U5" s="106">
        <f t="shared" si="0"/>
        <v>32009599</v>
      </c>
      <c r="V5" s="106">
        <f t="shared" si="0"/>
        <v>43144052</v>
      </c>
      <c r="W5" s="106">
        <f t="shared" si="0"/>
        <v>128915480</v>
      </c>
      <c r="X5" s="106">
        <f t="shared" si="0"/>
        <v>146441000</v>
      </c>
      <c r="Y5" s="106">
        <f t="shared" si="0"/>
        <v>-17525520</v>
      </c>
      <c r="Z5" s="201">
        <f>+IF(X5&lt;&gt;0,+(Y5/X5)*100,0)</f>
        <v>-11.967632015624039</v>
      </c>
      <c r="AA5" s="199">
        <f>SUM(AA11:AA18)</f>
        <v>146441000</v>
      </c>
    </row>
    <row r="6" spans="1:27" ht="13.5">
      <c r="A6" s="291" t="s">
        <v>204</v>
      </c>
      <c r="B6" s="142"/>
      <c r="C6" s="62">
        <v>37319560</v>
      </c>
      <c r="D6" s="156"/>
      <c r="E6" s="60">
        <v>43141000</v>
      </c>
      <c r="F6" s="60">
        <v>43141000</v>
      </c>
      <c r="G6" s="60">
        <v>6147378</v>
      </c>
      <c r="H6" s="60">
        <v>6159314</v>
      </c>
      <c r="I6" s="60">
        <v>2943760</v>
      </c>
      <c r="J6" s="60">
        <v>15250452</v>
      </c>
      <c r="K6" s="60">
        <v>3738007</v>
      </c>
      <c r="L6" s="60">
        <v>5054602</v>
      </c>
      <c r="M6" s="60">
        <v>2873376</v>
      </c>
      <c r="N6" s="60">
        <v>11665985</v>
      </c>
      <c r="O6" s="60">
        <v>196872</v>
      </c>
      <c r="P6" s="60">
        <v>892735</v>
      </c>
      <c r="Q6" s="60">
        <v>77700</v>
      </c>
      <c r="R6" s="60">
        <v>1167307</v>
      </c>
      <c r="S6" s="60">
        <v>6992216</v>
      </c>
      <c r="T6" s="60"/>
      <c r="U6" s="60">
        <v>19212186</v>
      </c>
      <c r="V6" s="60">
        <v>26204402</v>
      </c>
      <c r="W6" s="60">
        <v>54288146</v>
      </c>
      <c r="X6" s="60">
        <v>43141000</v>
      </c>
      <c r="Y6" s="60">
        <v>11147146</v>
      </c>
      <c r="Z6" s="140">
        <v>25.84</v>
      </c>
      <c r="AA6" s="155">
        <v>43141000</v>
      </c>
    </row>
    <row r="7" spans="1:27" ht="13.5">
      <c r="A7" s="291" t="s">
        <v>205</v>
      </c>
      <c r="B7" s="142"/>
      <c r="C7" s="62">
        <v>28733461</v>
      </c>
      <c r="D7" s="156"/>
      <c r="E7" s="60">
        <v>4000000</v>
      </c>
      <c r="F7" s="60">
        <v>4000000</v>
      </c>
      <c r="G7" s="60">
        <v>5141510</v>
      </c>
      <c r="H7" s="60">
        <v>3819142</v>
      </c>
      <c r="I7" s="60">
        <v>8345080</v>
      </c>
      <c r="J7" s="60">
        <v>17305732</v>
      </c>
      <c r="K7" s="60">
        <v>1065277</v>
      </c>
      <c r="L7" s="60">
        <v>1534973</v>
      </c>
      <c r="M7" s="60">
        <v>897012</v>
      </c>
      <c r="N7" s="60">
        <v>3497262</v>
      </c>
      <c r="O7" s="60"/>
      <c r="P7" s="60"/>
      <c r="Q7" s="60"/>
      <c r="R7" s="60"/>
      <c r="S7" s="60">
        <v>1064139</v>
      </c>
      <c r="T7" s="60"/>
      <c r="U7" s="60">
        <v>6064844</v>
      </c>
      <c r="V7" s="60">
        <v>7128983</v>
      </c>
      <c r="W7" s="60">
        <v>27931977</v>
      </c>
      <c r="X7" s="60">
        <v>4000000</v>
      </c>
      <c r="Y7" s="60">
        <v>23931977</v>
      </c>
      <c r="Z7" s="140">
        <v>598.3</v>
      </c>
      <c r="AA7" s="155">
        <v>4000000</v>
      </c>
    </row>
    <row r="8" spans="1:27" ht="13.5">
      <c r="A8" s="291" t="s">
        <v>206</v>
      </c>
      <c r="B8" s="142"/>
      <c r="C8" s="62">
        <v>17614945</v>
      </c>
      <c r="D8" s="156"/>
      <c r="E8" s="60">
        <v>31900000</v>
      </c>
      <c r="F8" s="60">
        <v>31900000</v>
      </c>
      <c r="G8" s="60">
        <v>337805</v>
      </c>
      <c r="H8" s="60">
        <v>953818</v>
      </c>
      <c r="I8" s="60">
        <v>1771666</v>
      </c>
      <c r="J8" s="60">
        <v>3063289</v>
      </c>
      <c r="K8" s="60">
        <v>462345</v>
      </c>
      <c r="L8" s="60">
        <v>1382621</v>
      </c>
      <c r="M8" s="60"/>
      <c r="N8" s="60">
        <v>1844966</v>
      </c>
      <c r="O8" s="60"/>
      <c r="P8" s="60">
        <v>1157564</v>
      </c>
      <c r="Q8" s="60">
        <v>88455</v>
      </c>
      <c r="R8" s="60">
        <v>1246019</v>
      </c>
      <c r="S8" s="60">
        <v>535329</v>
      </c>
      <c r="T8" s="60"/>
      <c r="U8" s="60">
        <v>3439397</v>
      </c>
      <c r="V8" s="60">
        <v>3974726</v>
      </c>
      <c r="W8" s="60">
        <v>10129000</v>
      </c>
      <c r="X8" s="60">
        <v>31900000</v>
      </c>
      <c r="Y8" s="60">
        <v>-21771000</v>
      </c>
      <c r="Z8" s="140">
        <v>-68.25</v>
      </c>
      <c r="AA8" s="155">
        <v>31900000</v>
      </c>
    </row>
    <row r="9" spans="1:27" ht="13.5">
      <c r="A9" s="291" t="s">
        <v>207</v>
      </c>
      <c r="B9" s="142"/>
      <c r="C9" s="62">
        <v>15377080</v>
      </c>
      <c r="D9" s="156"/>
      <c r="E9" s="60">
        <v>26500000</v>
      </c>
      <c r="F9" s="60">
        <v>26500000</v>
      </c>
      <c r="G9" s="60">
        <v>2489760</v>
      </c>
      <c r="H9" s="60">
        <v>772571</v>
      </c>
      <c r="I9" s="60">
        <v>822560</v>
      </c>
      <c r="J9" s="60">
        <v>4084891</v>
      </c>
      <c r="K9" s="60">
        <v>820201</v>
      </c>
      <c r="L9" s="60">
        <v>2113427</v>
      </c>
      <c r="M9" s="60">
        <v>551708</v>
      </c>
      <c r="N9" s="60">
        <v>3485336</v>
      </c>
      <c r="O9" s="60">
        <v>215352</v>
      </c>
      <c r="P9" s="60">
        <v>1240910</v>
      </c>
      <c r="Q9" s="60"/>
      <c r="R9" s="60">
        <v>1456262</v>
      </c>
      <c r="S9" s="60"/>
      <c r="T9" s="60"/>
      <c r="U9" s="60">
        <v>1264956</v>
      </c>
      <c r="V9" s="60">
        <v>1264956</v>
      </c>
      <c r="W9" s="60">
        <v>10291445</v>
      </c>
      <c r="X9" s="60">
        <v>26500000</v>
      </c>
      <c r="Y9" s="60">
        <v>-16208555</v>
      </c>
      <c r="Z9" s="140">
        <v>-61.16</v>
      </c>
      <c r="AA9" s="155">
        <v>26500000</v>
      </c>
    </row>
    <row r="10" spans="1:27" ht="13.5">
      <c r="A10" s="291" t="s">
        <v>208</v>
      </c>
      <c r="B10" s="142"/>
      <c r="C10" s="62"/>
      <c r="D10" s="156"/>
      <c r="E10" s="60"/>
      <c r="F10" s="60"/>
      <c r="G10" s="60"/>
      <c r="H10" s="60">
        <v>777033</v>
      </c>
      <c r="I10" s="60"/>
      <c r="J10" s="60">
        <v>777033</v>
      </c>
      <c r="K10" s="60"/>
      <c r="L10" s="60"/>
      <c r="M10" s="60">
        <v>693114</v>
      </c>
      <c r="N10" s="60">
        <v>693114</v>
      </c>
      <c r="O10" s="60">
        <v>10551</v>
      </c>
      <c r="P10" s="60"/>
      <c r="Q10" s="60">
        <v>82993</v>
      </c>
      <c r="R10" s="60">
        <v>93544</v>
      </c>
      <c r="S10" s="60"/>
      <c r="T10" s="60"/>
      <c r="U10" s="60">
        <v>373751</v>
      </c>
      <c r="V10" s="60">
        <v>373751</v>
      </c>
      <c r="W10" s="60">
        <v>1937442</v>
      </c>
      <c r="X10" s="60"/>
      <c r="Y10" s="60">
        <v>1937442</v>
      </c>
      <c r="Z10" s="140"/>
      <c r="AA10" s="155"/>
    </row>
    <row r="11" spans="1:27" ht="13.5">
      <c r="A11" s="292" t="s">
        <v>209</v>
      </c>
      <c r="B11" s="142"/>
      <c r="C11" s="293">
        <f aca="true" t="shared" si="1" ref="C11:Y11">SUM(C6:C10)</f>
        <v>99045046</v>
      </c>
      <c r="D11" s="294">
        <f t="shared" si="1"/>
        <v>0</v>
      </c>
      <c r="E11" s="295">
        <f t="shared" si="1"/>
        <v>105541000</v>
      </c>
      <c r="F11" s="295">
        <f t="shared" si="1"/>
        <v>105541000</v>
      </c>
      <c r="G11" s="295">
        <f t="shared" si="1"/>
        <v>14116453</v>
      </c>
      <c r="H11" s="295">
        <f t="shared" si="1"/>
        <v>12481878</v>
      </c>
      <c r="I11" s="295">
        <f t="shared" si="1"/>
        <v>13883066</v>
      </c>
      <c r="J11" s="295">
        <f t="shared" si="1"/>
        <v>40481397</v>
      </c>
      <c r="K11" s="295">
        <f t="shared" si="1"/>
        <v>6085830</v>
      </c>
      <c r="L11" s="295">
        <f t="shared" si="1"/>
        <v>10085623</v>
      </c>
      <c r="M11" s="295">
        <f t="shared" si="1"/>
        <v>5015210</v>
      </c>
      <c r="N11" s="295">
        <f t="shared" si="1"/>
        <v>21186663</v>
      </c>
      <c r="O11" s="295">
        <f t="shared" si="1"/>
        <v>422775</v>
      </c>
      <c r="P11" s="295">
        <f t="shared" si="1"/>
        <v>3291209</v>
      </c>
      <c r="Q11" s="295">
        <f t="shared" si="1"/>
        <v>249148</v>
      </c>
      <c r="R11" s="295">
        <f t="shared" si="1"/>
        <v>3963132</v>
      </c>
      <c r="S11" s="295">
        <f t="shared" si="1"/>
        <v>8591684</v>
      </c>
      <c r="T11" s="295">
        <f t="shared" si="1"/>
        <v>0</v>
      </c>
      <c r="U11" s="295">
        <f t="shared" si="1"/>
        <v>30355134</v>
      </c>
      <c r="V11" s="295">
        <f t="shared" si="1"/>
        <v>38946818</v>
      </c>
      <c r="W11" s="295">
        <f t="shared" si="1"/>
        <v>104578010</v>
      </c>
      <c r="X11" s="295">
        <f t="shared" si="1"/>
        <v>105541000</v>
      </c>
      <c r="Y11" s="295">
        <f t="shared" si="1"/>
        <v>-962990</v>
      </c>
      <c r="Z11" s="296">
        <f>+IF(X11&lt;&gt;0,+(Y11/X11)*100,0)</f>
        <v>-0.912432135378668</v>
      </c>
      <c r="AA11" s="297">
        <f>SUM(AA6:AA10)</f>
        <v>105541000</v>
      </c>
    </row>
    <row r="12" spans="1:27" ht="13.5">
      <c r="A12" s="298" t="s">
        <v>210</v>
      </c>
      <c r="B12" s="136"/>
      <c r="C12" s="62">
        <v>15007671</v>
      </c>
      <c r="D12" s="156"/>
      <c r="E12" s="60">
        <v>13000000</v>
      </c>
      <c r="F12" s="60">
        <v>13000000</v>
      </c>
      <c r="G12" s="60">
        <v>3654148</v>
      </c>
      <c r="H12" s="60">
        <v>1297232</v>
      </c>
      <c r="I12" s="60">
        <v>1149370</v>
      </c>
      <c r="J12" s="60">
        <v>6100750</v>
      </c>
      <c r="K12" s="60">
        <v>1859873</v>
      </c>
      <c r="L12" s="60">
        <v>1936905</v>
      </c>
      <c r="M12" s="60">
        <v>360164</v>
      </c>
      <c r="N12" s="60">
        <v>4156942</v>
      </c>
      <c r="O12" s="60">
        <v>131691</v>
      </c>
      <c r="P12" s="60">
        <v>453591</v>
      </c>
      <c r="Q12" s="60"/>
      <c r="R12" s="60">
        <v>585282</v>
      </c>
      <c r="S12" s="60">
        <v>698569</v>
      </c>
      <c r="T12" s="60"/>
      <c r="U12" s="60">
        <v>982385</v>
      </c>
      <c r="V12" s="60">
        <v>1680954</v>
      </c>
      <c r="W12" s="60">
        <v>12523928</v>
      </c>
      <c r="X12" s="60">
        <v>13000000</v>
      </c>
      <c r="Y12" s="60">
        <v>-476072</v>
      </c>
      <c r="Z12" s="140">
        <v>-3.66</v>
      </c>
      <c r="AA12" s="155">
        <v>13000000</v>
      </c>
    </row>
    <row r="13" spans="1:27" ht="13.5">
      <c r="A13" s="298" t="s">
        <v>211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212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213</v>
      </c>
      <c r="B15" s="136" t="s">
        <v>138</v>
      </c>
      <c r="C15" s="62">
        <v>11596083</v>
      </c>
      <c r="D15" s="156"/>
      <c r="E15" s="60">
        <v>27900000</v>
      </c>
      <c r="F15" s="60">
        <v>27900000</v>
      </c>
      <c r="G15" s="60">
        <v>1698168</v>
      </c>
      <c r="H15" s="60">
        <v>144473</v>
      </c>
      <c r="I15" s="60">
        <v>1127535</v>
      </c>
      <c r="J15" s="60">
        <v>2970176</v>
      </c>
      <c r="K15" s="60">
        <v>33088</v>
      </c>
      <c r="L15" s="60">
        <v>2981117</v>
      </c>
      <c r="M15" s="60">
        <v>1377774</v>
      </c>
      <c r="N15" s="60">
        <v>4391979</v>
      </c>
      <c r="O15" s="60">
        <v>166160</v>
      </c>
      <c r="P15" s="60">
        <v>683866</v>
      </c>
      <c r="Q15" s="60">
        <v>1085081</v>
      </c>
      <c r="R15" s="60">
        <v>1935107</v>
      </c>
      <c r="S15" s="60">
        <v>1844200</v>
      </c>
      <c r="T15" s="60"/>
      <c r="U15" s="60">
        <v>672080</v>
      </c>
      <c r="V15" s="60">
        <v>2516280</v>
      </c>
      <c r="W15" s="60">
        <v>11813542</v>
      </c>
      <c r="X15" s="60">
        <v>27900000</v>
      </c>
      <c r="Y15" s="60">
        <v>-16086458</v>
      </c>
      <c r="Z15" s="140">
        <v>-57.66</v>
      </c>
      <c r="AA15" s="155">
        <v>27900000</v>
      </c>
    </row>
    <row r="16" spans="1:27" ht="13.5">
      <c r="A16" s="299" t="s">
        <v>214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215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216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217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160228</v>
      </c>
      <c r="H20" s="100">
        <f t="shared" si="2"/>
        <v>1392766</v>
      </c>
      <c r="I20" s="100">
        <f t="shared" si="2"/>
        <v>765721</v>
      </c>
      <c r="J20" s="100">
        <f t="shared" si="2"/>
        <v>2318715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2318715</v>
      </c>
      <c r="X20" s="100">
        <f t="shared" si="2"/>
        <v>0</v>
      </c>
      <c r="Y20" s="100">
        <f t="shared" si="2"/>
        <v>2318715</v>
      </c>
      <c r="Z20" s="137">
        <f>+IF(X20&lt;&gt;0,+(Y20/X20)*100,0)</f>
        <v>0</v>
      </c>
      <c r="AA20" s="153">
        <f>SUM(AA26:AA33)</f>
        <v>0</v>
      </c>
    </row>
    <row r="21" spans="1:27" ht="13.5">
      <c r="A21" s="291" t="s">
        <v>204</v>
      </c>
      <c r="B21" s="142"/>
      <c r="C21" s="62"/>
      <c r="D21" s="156"/>
      <c r="E21" s="60"/>
      <c r="F21" s="60"/>
      <c r="G21" s="60">
        <v>27159</v>
      </c>
      <c r="H21" s="60">
        <v>84732</v>
      </c>
      <c r="I21" s="60"/>
      <c r="J21" s="60">
        <v>111891</v>
      </c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>
        <v>111891</v>
      </c>
      <c r="X21" s="60"/>
      <c r="Y21" s="60">
        <v>111891</v>
      </c>
      <c r="Z21" s="140"/>
      <c r="AA21" s="155"/>
    </row>
    <row r="22" spans="1:27" ht="13.5">
      <c r="A22" s="291" t="s">
        <v>205</v>
      </c>
      <c r="B22" s="142"/>
      <c r="C22" s="62"/>
      <c r="D22" s="156"/>
      <c r="E22" s="60"/>
      <c r="F22" s="60"/>
      <c r="G22" s="60"/>
      <c r="H22" s="60">
        <v>4651</v>
      </c>
      <c r="I22" s="60"/>
      <c r="J22" s="60">
        <v>4651</v>
      </c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>
        <v>4651</v>
      </c>
      <c r="X22" s="60"/>
      <c r="Y22" s="60">
        <v>4651</v>
      </c>
      <c r="Z22" s="140"/>
      <c r="AA22" s="155"/>
    </row>
    <row r="23" spans="1:27" ht="13.5">
      <c r="A23" s="291" t="s">
        <v>206</v>
      </c>
      <c r="B23" s="142"/>
      <c r="C23" s="62"/>
      <c r="D23" s="156"/>
      <c r="E23" s="60"/>
      <c r="F23" s="60"/>
      <c r="G23" s="60">
        <v>57079</v>
      </c>
      <c r="H23" s="60">
        <v>901595</v>
      </c>
      <c r="I23" s="60">
        <v>352958</v>
      </c>
      <c r="J23" s="60">
        <v>1311632</v>
      </c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>
        <v>1311632</v>
      </c>
      <c r="X23" s="60"/>
      <c r="Y23" s="60">
        <v>1311632</v>
      </c>
      <c r="Z23" s="140"/>
      <c r="AA23" s="155"/>
    </row>
    <row r="24" spans="1:27" ht="13.5">
      <c r="A24" s="291" t="s">
        <v>207</v>
      </c>
      <c r="B24" s="142"/>
      <c r="C24" s="62"/>
      <c r="D24" s="156"/>
      <c r="E24" s="60"/>
      <c r="F24" s="60"/>
      <c r="G24" s="60">
        <v>33608</v>
      </c>
      <c r="H24" s="60">
        <v>60603</v>
      </c>
      <c r="I24" s="60">
        <v>1744</v>
      </c>
      <c r="J24" s="60">
        <v>95955</v>
      </c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>
        <v>95955</v>
      </c>
      <c r="X24" s="60"/>
      <c r="Y24" s="60">
        <v>95955</v>
      </c>
      <c r="Z24" s="140"/>
      <c r="AA24" s="155"/>
    </row>
    <row r="25" spans="1:27" ht="13.5">
      <c r="A25" s="291" t="s">
        <v>208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209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117846</v>
      </c>
      <c r="H26" s="295">
        <f t="shared" si="3"/>
        <v>1051581</v>
      </c>
      <c r="I26" s="295">
        <f t="shared" si="3"/>
        <v>354702</v>
      </c>
      <c r="J26" s="295">
        <f t="shared" si="3"/>
        <v>1524129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1524129</v>
      </c>
      <c r="X26" s="295">
        <f t="shared" si="3"/>
        <v>0</v>
      </c>
      <c r="Y26" s="295">
        <f t="shared" si="3"/>
        <v>1524129</v>
      </c>
      <c r="Z26" s="296">
        <f>+IF(X26&lt;&gt;0,+(Y26/X26)*100,0)</f>
        <v>0</v>
      </c>
      <c r="AA26" s="297">
        <f>SUM(AA21:AA25)</f>
        <v>0</v>
      </c>
    </row>
    <row r="27" spans="1:27" ht="13.5">
      <c r="A27" s="298" t="s">
        <v>210</v>
      </c>
      <c r="B27" s="147"/>
      <c r="C27" s="62"/>
      <c r="D27" s="156"/>
      <c r="E27" s="60"/>
      <c r="F27" s="60"/>
      <c r="G27" s="60">
        <v>41225</v>
      </c>
      <c r="H27" s="60">
        <v>24713</v>
      </c>
      <c r="I27" s="60">
        <v>4156</v>
      </c>
      <c r="J27" s="60">
        <v>70094</v>
      </c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>
        <v>70094</v>
      </c>
      <c r="X27" s="60"/>
      <c r="Y27" s="60">
        <v>70094</v>
      </c>
      <c r="Z27" s="140"/>
      <c r="AA27" s="155"/>
    </row>
    <row r="28" spans="1:27" ht="13.5">
      <c r="A28" s="298" t="s">
        <v>211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212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213</v>
      </c>
      <c r="B30" s="136" t="s">
        <v>138</v>
      </c>
      <c r="C30" s="62"/>
      <c r="D30" s="156"/>
      <c r="E30" s="60"/>
      <c r="F30" s="60"/>
      <c r="G30" s="60">
        <v>1157</v>
      </c>
      <c r="H30" s="60">
        <v>316472</v>
      </c>
      <c r="I30" s="60">
        <v>406863</v>
      </c>
      <c r="J30" s="60">
        <v>724492</v>
      </c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>
        <v>724492</v>
      </c>
      <c r="X30" s="60"/>
      <c r="Y30" s="60">
        <v>724492</v>
      </c>
      <c r="Z30" s="140"/>
      <c r="AA30" s="155"/>
    </row>
    <row r="31" spans="1:27" ht="13.5">
      <c r="A31" s="299" t="s">
        <v>214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215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216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218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204</v>
      </c>
      <c r="B36" s="142"/>
      <c r="C36" s="62">
        <f aca="true" t="shared" si="4" ref="C36:Y40">C6+C21</f>
        <v>37319560</v>
      </c>
      <c r="D36" s="156">
        <f t="shared" si="4"/>
        <v>0</v>
      </c>
      <c r="E36" s="60">
        <f t="shared" si="4"/>
        <v>43141000</v>
      </c>
      <c r="F36" s="60">
        <f t="shared" si="4"/>
        <v>43141000</v>
      </c>
      <c r="G36" s="60">
        <f t="shared" si="4"/>
        <v>6174537</v>
      </c>
      <c r="H36" s="60">
        <f t="shared" si="4"/>
        <v>6244046</v>
      </c>
      <c r="I36" s="60">
        <f t="shared" si="4"/>
        <v>2943760</v>
      </c>
      <c r="J36" s="60">
        <f t="shared" si="4"/>
        <v>15362343</v>
      </c>
      <c r="K36" s="60">
        <f t="shared" si="4"/>
        <v>3738007</v>
      </c>
      <c r="L36" s="60">
        <f t="shared" si="4"/>
        <v>5054602</v>
      </c>
      <c r="M36" s="60">
        <f t="shared" si="4"/>
        <v>2873376</v>
      </c>
      <c r="N36" s="60">
        <f t="shared" si="4"/>
        <v>11665985</v>
      </c>
      <c r="O36" s="60">
        <f t="shared" si="4"/>
        <v>196872</v>
      </c>
      <c r="P36" s="60">
        <f t="shared" si="4"/>
        <v>892735</v>
      </c>
      <c r="Q36" s="60">
        <f t="shared" si="4"/>
        <v>77700</v>
      </c>
      <c r="R36" s="60">
        <f t="shared" si="4"/>
        <v>1167307</v>
      </c>
      <c r="S36" s="60">
        <f t="shared" si="4"/>
        <v>6992216</v>
      </c>
      <c r="T36" s="60">
        <f t="shared" si="4"/>
        <v>0</v>
      </c>
      <c r="U36" s="60">
        <f t="shared" si="4"/>
        <v>19212186</v>
      </c>
      <c r="V36" s="60">
        <f t="shared" si="4"/>
        <v>26204402</v>
      </c>
      <c r="W36" s="60">
        <f t="shared" si="4"/>
        <v>54400037</v>
      </c>
      <c r="X36" s="60">
        <f t="shared" si="4"/>
        <v>43141000</v>
      </c>
      <c r="Y36" s="60">
        <f t="shared" si="4"/>
        <v>11259037</v>
      </c>
      <c r="Z36" s="140">
        <f aca="true" t="shared" si="5" ref="Z36:Z49">+IF(X36&lt;&gt;0,+(Y36/X36)*100,0)</f>
        <v>26.098229062840456</v>
      </c>
      <c r="AA36" s="155">
        <f>AA6+AA21</f>
        <v>43141000</v>
      </c>
    </row>
    <row r="37" spans="1:27" ht="13.5">
      <c r="A37" s="291" t="s">
        <v>205</v>
      </c>
      <c r="B37" s="142"/>
      <c r="C37" s="62">
        <f t="shared" si="4"/>
        <v>28733461</v>
      </c>
      <c r="D37" s="156">
        <f t="shared" si="4"/>
        <v>0</v>
      </c>
      <c r="E37" s="60">
        <f t="shared" si="4"/>
        <v>4000000</v>
      </c>
      <c r="F37" s="60">
        <f t="shared" si="4"/>
        <v>4000000</v>
      </c>
      <c r="G37" s="60">
        <f t="shared" si="4"/>
        <v>5141510</v>
      </c>
      <c r="H37" s="60">
        <f t="shared" si="4"/>
        <v>3823793</v>
      </c>
      <c r="I37" s="60">
        <f t="shared" si="4"/>
        <v>8345080</v>
      </c>
      <c r="J37" s="60">
        <f t="shared" si="4"/>
        <v>17310383</v>
      </c>
      <c r="K37" s="60">
        <f t="shared" si="4"/>
        <v>1065277</v>
      </c>
      <c r="L37" s="60">
        <f t="shared" si="4"/>
        <v>1534973</v>
      </c>
      <c r="M37" s="60">
        <f t="shared" si="4"/>
        <v>897012</v>
      </c>
      <c r="N37" s="60">
        <f t="shared" si="4"/>
        <v>3497262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1064139</v>
      </c>
      <c r="T37" s="60">
        <f t="shared" si="4"/>
        <v>0</v>
      </c>
      <c r="U37" s="60">
        <f t="shared" si="4"/>
        <v>6064844</v>
      </c>
      <c r="V37" s="60">
        <f t="shared" si="4"/>
        <v>7128983</v>
      </c>
      <c r="W37" s="60">
        <f t="shared" si="4"/>
        <v>27936628</v>
      </c>
      <c r="X37" s="60">
        <f t="shared" si="4"/>
        <v>4000000</v>
      </c>
      <c r="Y37" s="60">
        <f t="shared" si="4"/>
        <v>23936628</v>
      </c>
      <c r="Z37" s="140">
        <f t="shared" si="5"/>
        <v>598.4157</v>
      </c>
      <c r="AA37" s="155">
        <f>AA7+AA22</f>
        <v>4000000</v>
      </c>
    </row>
    <row r="38" spans="1:27" ht="13.5">
      <c r="A38" s="291" t="s">
        <v>206</v>
      </c>
      <c r="B38" s="142"/>
      <c r="C38" s="62">
        <f t="shared" si="4"/>
        <v>17614945</v>
      </c>
      <c r="D38" s="156">
        <f t="shared" si="4"/>
        <v>0</v>
      </c>
      <c r="E38" s="60">
        <f t="shared" si="4"/>
        <v>31900000</v>
      </c>
      <c r="F38" s="60">
        <f t="shared" si="4"/>
        <v>31900000</v>
      </c>
      <c r="G38" s="60">
        <f t="shared" si="4"/>
        <v>394884</v>
      </c>
      <c r="H38" s="60">
        <f t="shared" si="4"/>
        <v>1855413</v>
      </c>
      <c r="I38" s="60">
        <f t="shared" si="4"/>
        <v>2124624</v>
      </c>
      <c r="J38" s="60">
        <f t="shared" si="4"/>
        <v>4374921</v>
      </c>
      <c r="K38" s="60">
        <f t="shared" si="4"/>
        <v>462345</v>
      </c>
      <c r="L38" s="60">
        <f t="shared" si="4"/>
        <v>1382621</v>
      </c>
      <c r="M38" s="60">
        <f t="shared" si="4"/>
        <v>0</v>
      </c>
      <c r="N38" s="60">
        <f t="shared" si="4"/>
        <v>1844966</v>
      </c>
      <c r="O38" s="60">
        <f t="shared" si="4"/>
        <v>0</v>
      </c>
      <c r="P38" s="60">
        <f t="shared" si="4"/>
        <v>1157564</v>
      </c>
      <c r="Q38" s="60">
        <f t="shared" si="4"/>
        <v>88455</v>
      </c>
      <c r="R38" s="60">
        <f t="shared" si="4"/>
        <v>1246019</v>
      </c>
      <c r="S38" s="60">
        <f t="shared" si="4"/>
        <v>535329</v>
      </c>
      <c r="T38" s="60">
        <f t="shared" si="4"/>
        <v>0</v>
      </c>
      <c r="U38" s="60">
        <f t="shared" si="4"/>
        <v>3439397</v>
      </c>
      <c r="V38" s="60">
        <f t="shared" si="4"/>
        <v>3974726</v>
      </c>
      <c r="W38" s="60">
        <f t="shared" si="4"/>
        <v>11440632</v>
      </c>
      <c r="X38" s="60">
        <f t="shared" si="4"/>
        <v>31900000</v>
      </c>
      <c r="Y38" s="60">
        <f t="shared" si="4"/>
        <v>-20459368</v>
      </c>
      <c r="Z38" s="140">
        <f t="shared" si="5"/>
        <v>-64.13594984326019</v>
      </c>
      <c r="AA38" s="155">
        <f>AA8+AA23</f>
        <v>31900000</v>
      </c>
    </row>
    <row r="39" spans="1:27" ht="13.5">
      <c r="A39" s="291" t="s">
        <v>207</v>
      </c>
      <c r="B39" s="142"/>
      <c r="C39" s="62">
        <f t="shared" si="4"/>
        <v>15377080</v>
      </c>
      <c r="D39" s="156">
        <f t="shared" si="4"/>
        <v>0</v>
      </c>
      <c r="E39" s="60">
        <f t="shared" si="4"/>
        <v>26500000</v>
      </c>
      <c r="F39" s="60">
        <f t="shared" si="4"/>
        <v>26500000</v>
      </c>
      <c r="G39" s="60">
        <f t="shared" si="4"/>
        <v>2523368</v>
      </c>
      <c r="H39" s="60">
        <f t="shared" si="4"/>
        <v>833174</v>
      </c>
      <c r="I39" s="60">
        <f t="shared" si="4"/>
        <v>824304</v>
      </c>
      <c r="J39" s="60">
        <f t="shared" si="4"/>
        <v>4180846</v>
      </c>
      <c r="K39" s="60">
        <f t="shared" si="4"/>
        <v>820201</v>
      </c>
      <c r="L39" s="60">
        <f t="shared" si="4"/>
        <v>2113427</v>
      </c>
      <c r="M39" s="60">
        <f t="shared" si="4"/>
        <v>551708</v>
      </c>
      <c r="N39" s="60">
        <f t="shared" si="4"/>
        <v>3485336</v>
      </c>
      <c r="O39" s="60">
        <f t="shared" si="4"/>
        <v>215352</v>
      </c>
      <c r="P39" s="60">
        <f t="shared" si="4"/>
        <v>1240910</v>
      </c>
      <c r="Q39" s="60">
        <f t="shared" si="4"/>
        <v>0</v>
      </c>
      <c r="R39" s="60">
        <f t="shared" si="4"/>
        <v>1456262</v>
      </c>
      <c r="S39" s="60">
        <f t="shared" si="4"/>
        <v>0</v>
      </c>
      <c r="T39" s="60">
        <f t="shared" si="4"/>
        <v>0</v>
      </c>
      <c r="U39" s="60">
        <f t="shared" si="4"/>
        <v>1264956</v>
      </c>
      <c r="V39" s="60">
        <f t="shared" si="4"/>
        <v>1264956</v>
      </c>
      <c r="W39" s="60">
        <f t="shared" si="4"/>
        <v>10387400</v>
      </c>
      <c r="X39" s="60">
        <f t="shared" si="4"/>
        <v>26500000</v>
      </c>
      <c r="Y39" s="60">
        <f t="shared" si="4"/>
        <v>-16112600</v>
      </c>
      <c r="Z39" s="140">
        <f t="shared" si="5"/>
        <v>-60.802264150943394</v>
      </c>
      <c r="AA39" s="155">
        <f>AA9+AA24</f>
        <v>26500000</v>
      </c>
    </row>
    <row r="40" spans="1:27" ht="13.5">
      <c r="A40" s="291" t="s">
        <v>208</v>
      </c>
      <c r="B40" s="142"/>
      <c r="C40" s="62">
        <f t="shared" si="4"/>
        <v>0</v>
      </c>
      <c r="D40" s="156">
        <f t="shared" si="4"/>
        <v>0</v>
      </c>
      <c r="E40" s="60">
        <f t="shared" si="4"/>
        <v>0</v>
      </c>
      <c r="F40" s="60">
        <f t="shared" si="4"/>
        <v>0</v>
      </c>
      <c r="G40" s="60">
        <f t="shared" si="4"/>
        <v>0</v>
      </c>
      <c r="H40" s="60">
        <f t="shared" si="4"/>
        <v>777033</v>
      </c>
      <c r="I40" s="60">
        <f t="shared" si="4"/>
        <v>0</v>
      </c>
      <c r="J40" s="60">
        <f t="shared" si="4"/>
        <v>777033</v>
      </c>
      <c r="K40" s="60">
        <f t="shared" si="4"/>
        <v>0</v>
      </c>
      <c r="L40" s="60">
        <f t="shared" si="4"/>
        <v>0</v>
      </c>
      <c r="M40" s="60">
        <f t="shared" si="4"/>
        <v>693114</v>
      </c>
      <c r="N40" s="60">
        <f t="shared" si="4"/>
        <v>693114</v>
      </c>
      <c r="O40" s="60">
        <f t="shared" si="4"/>
        <v>10551</v>
      </c>
      <c r="P40" s="60">
        <f t="shared" si="4"/>
        <v>0</v>
      </c>
      <c r="Q40" s="60">
        <f t="shared" si="4"/>
        <v>82993</v>
      </c>
      <c r="R40" s="60">
        <f t="shared" si="4"/>
        <v>93544</v>
      </c>
      <c r="S40" s="60">
        <f t="shared" si="4"/>
        <v>0</v>
      </c>
      <c r="T40" s="60">
        <f t="shared" si="4"/>
        <v>0</v>
      </c>
      <c r="U40" s="60">
        <f t="shared" si="4"/>
        <v>373751</v>
      </c>
      <c r="V40" s="60">
        <f t="shared" si="4"/>
        <v>373751</v>
      </c>
      <c r="W40" s="60">
        <f t="shared" si="4"/>
        <v>1937442</v>
      </c>
      <c r="X40" s="60">
        <f t="shared" si="4"/>
        <v>0</v>
      </c>
      <c r="Y40" s="60">
        <f t="shared" si="4"/>
        <v>1937442</v>
      </c>
      <c r="Z40" s="140">
        <f t="shared" si="5"/>
        <v>0</v>
      </c>
      <c r="AA40" s="155">
        <f>AA10+AA25</f>
        <v>0</v>
      </c>
    </row>
    <row r="41" spans="1:27" ht="13.5">
      <c r="A41" s="292" t="s">
        <v>209</v>
      </c>
      <c r="B41" s="142"/>
      <c r="C41" s="293">
        <f aca="true" t="shared" si="6" ref="C41:Y41">SUM(C36:C40)</f>
        <v>99045046</v>
      </c>
      <c r="D41" s="294">
        <f t="shared" si="6"/>
        <v>0</v>
      </c>
      <c r="E41" s="295">
        <f t="shared" si="6"/>
        <v>105541000</v>
      </c>
      <c r="F41" s="295">
        <f t="shared" si="6"/>
        <v>105541000</v>
      </c>
      <c r="G41" s="295">
        <f t="shared" si="6"/>
        <v>14234299</v>
      </c>
      <c r="H41" s="295">
        <f t="shared" si="6"/>
        <v>13533459</v>
      </c>
      <c r="I41" s="295">
        <f t="shared" si="6"/>
        <v>14237768</v>
      </c>
      <c r="J41" s="295">
        <f t="shared" si="6"/>
        <v>42005526</v>
      </c>
      <c r="K41" s="295">
        <f t="shared" si="6"/>
        <v>6085830</v>
      </c>
      <c r="L41" s="295">
        <f t="shared" si="6"/>
        <v>10085623</v>
      </c>
      <c r="M41" s="295">
        <f t="shared" si="6"/>
        <v>5015210</v>
      </c>
      <c r="N41" s="295">
        <f t="shared" si="6"/>
        <v>21186663</v>
      </c>
      <c r="O41" s="295">
        <f t="shared" si="6"/>
        <v>422775</v>
      </c>
      <c r="P41" s="295">
        <f t="shared" si="6"/>
        <v>3291209</v>
      </c>
      <c r="Q41" s="295">
        <f t="shared" si="6"/>
        <v>249148</v>
      </c>
      <c r="R41" s="295">
        <f t="shared" si="6"/>
        <v>3963132</v>
      </c>
      <c r="S41" s="295">
        <f t="shared" si="6"/>
        <v>8591684</v>
      </c>
      <c r="T41" s="295">
        <f t="shared" si="6"/>
        <v>0</v>
      </c>
      <c r="U41" s="295">
        <f t="shared" si="6"/>
        <v>30355134</v>
      </c>
      <c r="V41" s="295">
        <f t="shared" si="6"/>
        <v>38946818</v>
      </c>
      <c r="W41" s="295">
        <f t="shared" si="6"/>
        <v>106102139</v>
      </c>
      <c r="X41" s="295">
        <f t="shared" si="6"/>
        <v>105541000</v>
      </c>
      <c r="Y41" s="295">
        <f t="shared" si="6"/>
        <v>561139</v>
      </c>
      <c r="Z41" s="296">
        <f t="shared" si="5"/>
        <v>0.531678684113283</v>
      </c>
      <c r="AA41" s="297">
        <f>SUM(AA36:AA40)</f>
        <v>105541000</v>
      </c>
    </row>
    <row r="42" spans="1:27" ht="13.5">
      <c r="A42" s="298" t="s">
        <v>210</v>
      </c>
      <c r="B42" s="136"/>
      <c r="C42" s="95">
        <f aca="true" t="shared" si="7" ref="C42:Y48">C12+C27</f>
        <v>15007671</v>
      </c>
      <c r="D42" s="129">
        <f t="shared" si="7"/>
        <v>0</v>
      </c>
      <c r="E42" s="54">
        <f t="shared" si="7"/>
        <v>13000000</v>
      </c>
      <c r="F42" s="54">
        <f t="shared" si="7"/>
        <v>13000000</v>
      </c>
      <c r="G42" s="54">
        <f t="shared" si="7"/>
        <v>3695373</v>
      </c>
      <c r="H42" s="54">
        <f t="shared" si="7"/>
        <v>1321945</v>
      </c>
      <c r="I42" s="54">
        <f t="shared" si="7"/>
        <v>1153526</v>
      </c>
      <c r="J42" s="54">
        <f t="shared" si="7"/>
        <v>6170844</v>
      </c>
      <c r="K42" s="54">
        <f t="shared" si="7"/>
        <v>1859873</v>
      </c>
      <c r="L42" s="54">
        <f t="shared" si="7"/>
        <v>1936905</v>
      </c>
      <c r="M42" s="54">
        <f t="shared" si="7"/>
        <v>360164</v>
      </c>
      <c r="N42" s="54">
        <f t="shared" si="7"/>
        <v>4156942</v>
      </c>
      <c r="O42" s="54">
        <f t="shared" si="7"/>
        <v>131691</v>
      </c>
      <c r="P42" s="54">
        <f t="shared" si="7"/>
        <v>453591</v>
      </c>
      <c r="Q42" s="54">
        <f t="shared" si="7"/>
        <v>0</v>
      </c>
      <c r="R42" s="54">
        <f t="shared" si="7"/>
        <v>585282</v>
      </c>
      <c r="S42" s="54">
        <f t="shared" si="7"/>
        <v>698569</v>
      </c>
      <c r="T42" s="54">
        <f t="shared" si="7"/>
        <v>0</v>
      </c>
      <c r="U42" s="54">
        <f t="shared" si="7"/>
        <v>982385</v>
      </c>
      <c r="V42" s="54">
        <f t="shared" si="7"/>
        <v>1680954</v>
      </c>
      <c r="W42" s="54">
        <f t="shared" si="7"/>
        <v>12594022</v>
      </c>
      <c r="X42" s="54">
        <f t="shared" si="7"/>
        <v>13000000</v>
      </c>
      <c r="Y42" s="54">
        <f t="shared" si="7"/>
        <v>-405978</v>
      </c>
      <c r="Z42" s="184">
        <f t="shared" si="5"/>
        <v>-3.122907692307692</v>
      </c>
      <c r="AA42" s="130">
        <f aca="true" t="shared" si="8" ref="AA42:AA48">AA12+AA27</f>
        <v>13000000</v>
      </c>
    </row>
    <row r="43" spans="1:27" ht="13.5">
      <c r="A43" s="298" t="s">
        <v>211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212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213</v>
      </c>
      <c r="B45" s="136" t="s">
        <v>138</v>
      </c>
      <c r="C45" s="95">
        <f t="shared" si="7"/>
        <v>11596083</v>
      </c>
      <c r="D45" s="129">
        <f t="shared" si="7"/>
        <v>0</v>
      </c>
      <c r="E45" s="54">
        <f t="shared" si="7"/>
        <v>27900000</v>
      </c>
      <c r="F45" s="54">
        <f t="shared" si="7"/>
        <v>27900000</v>
      </c>
      <c r="G45" s="54">
        <f t="shared" si="7"/>
        <v>1699325</v>
      </c>
      <c r="H45" s="54">
        <f t="shared" si="7"/>
        <v>460945</v>
      </c>
      <c r="I45" s="54">
        <f t="shared" si="7"/>
        <v>1534398</v>
      </c>
      <c r="J45" s="54">
        <f t="shared" si="7"/>
        <v>3694668</v>
      </c>
      <c r="K45" s="54">
        <f t="shared" si="7"/>
        <v>33088</v>
      </c>
      <c r="L45" s="54">
        <f t="shared" si="7"/>
        <v>2981117</v>
      </c>
      <c r="M45" s="54">
        <f t="shared" si="7"/>
        <v>1377774</v>
      </c>
      <c r="N45" s="54">
        <f t="shared" si="7"/>
        <v>4391979</v>
      </c>
      <c r="O45" s="54">
        <f t="shared" si="7"/>
        <v>166160</v>
      </c>
      <c r="P45" s="54">
        <f t="shared" si="7"/>
        <v>683866</v>
      </c>
      <c r="Q45" s="54">
        <f t="shared" si="7"/>
        <v>1085081</v>
      </c>
      <c r="R45" s="54">
        <f t="shared" si="7"/>
        <v>1935107</v>
      </c>
      <c r="S45" s="54">
        <f t="shared" si="7"/>
        <v>1844200</v>
      </c>
      <c r="T45" s="54">
        <f t="shared" si="7"/>
        <v>0</v>
      </c>
      <c r="U45" s="54">
        <f t="shared" si="7"/>
        <v>672080</v>
      </c>
      <c r="V45" s="54">
        <f t="shared" si="7"/>
        <v>2516280</v>
      </c>
      <c r="W45" s="54">
        <f t="shared" si="7"/>
        <v>12538034</v>
      </c>
      <c r="X45" s="54">
        <f t="shared" si="7"/>
        <v>27900000</v>
      </c>
      <c r="Y45" s="54">
        <f t="shared" si="7"/>
        <v>-15361966</v>
      </c>
      <c r="Z45" s="184">
        <f t="shared" si="5"/>
        <v>-55.06081003584229</v>
      </c>
      <c r="AA45" s="130">
        <f t="shared" si="8"/>
        <v>27900000</v>
      </c>
    </row>
    <row r="46" spans="1:27" ht="13.5">
      <c r="A46" s="299" t="s">
        <v>214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215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216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3.5">
      <c r="A49" s="308" t="s">
        <v>219</v>
      </c>
      <c r="B49" s="149"/>
      <c r="C49" s="239">
        <f aca="true" t="shared" si="9" ref="C49:Y49">SUM(C41:C48)</f>
        <v>125648800</v>
      </c>
      <c r="D49" s="218">
        <f t="shared" si="9"/>
        <v>0</v>
      </c>
      <c r="E49" s="220">
        <f t="shared" si="9"/>
        <v>146441000</v>
      </c>
      <c r="F49" s="220">
        <f t="shared" si="9"/>
        <v>146441000</v>
      </c>
      <c r="G49" s="220">
        <f t="shared" si="9"/>
        <v>19628997</v>
      </c>
      <c r="H49" s="220">
        <f t="shared" si="9"/>
        <v>15316349</v>
      </c>
      <c r="I49" s="220">
        <f t="shared" si="9"/>
        <v>16925692</v>
      </c>
      <c r="J49" s="220">
        <f t="shared" si="9"/>
        <v>51871038</v>
      </c>
      <c r="K49" s="220">
        <f t="shared" si="9"/>
        <v>7978791</v>
      </c>
      <c r="L49" s="220">
        <f t="shared" si="9"/>
        <v>15003645</v>
      </c>
      <c r="M49" s="220">
        <f t="shared" si="9"/>
        <v>6753148</v>
      </c>
      <c r="N49" s="220">
        <f t="shared" si="9"/>
        <v>29735584</v>
      </c>
      <c r="O49" s="220">
        <f t="shared" si="9"/>
        <v>720626</v>
      </c>
      <c r="P49" s="220">
        <f t="shared" si="9"/>
        <v>4428666</v>
      </c>
      <c r="Q49" s="220">
        <f t="shared" si="9"/>
        <v>1334229</v>
      </c>
      <c r="R49" s="220">
        <f t="shared" si="9"/>
        <v>6483521</v>
      </c>
      <c r="S49" s="220">
        <f t="shared" si="9"/>
        <v>11134453</v>
      </c>
      <c r="T49" s="220">
        <f t="shared" si="9"/>
        <v>0</v>
      </c>
      <c r="U49" s="220">
        <f t="shared" si="9"/>
        <v>32009599</v>
      </c>
      <c r="V49" s="220">
        <f t="shared" si="9"/>
        <v>43144052</v>
      </c>
      <c r="W49" s="220">
        <f t="shared" si="9"/>
        <v>131234195</v>
      </c>
      <c r="X49" s="220">
        <f t="shared" si="9"/>
        <v>146441000</v>
      </c>
      <c r="Y49" s="220">
        <f t="shared" si="9"/>
        <v>-15206805</v>
      </c>
      <c r="Z49" s="221">
        <f t="shared" si="5"/>
        <v>-10.384253726756851</v>
      </c>
      <c r="AA49" s="222">
        <f>SUM(AA41:AA48)</f>
        <v>146441000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220</v>
      </c>
      <c r="B51" s="136"/>
      <c r="C51" s="95">
        <f aca="true" t="shared" si="10" ref="C51:Y51">SUM(C57:C61)</f>
        <v>21567960</v>
      </c>
      <c r="D51" s="129">
        <f t="shared" si="10"/>
        <v>0</v>
      </c>
      <c r="E51" s="54">
        <f t="shared" si="10"/>
        <v>24117000</v>
      </c>
      <c r="F51" s="54">
        <f t="shared" si="10"/>
        <v>24117000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1001362</v>
      </c>
      <c r="L51" s="54">
        <f t="shared" si="10"/>
        <v>1457241</v>
      </c>
      <c r="M51" s="54">
        <f t="shared" si="10"/>
        <v>6169929</v>
      </c>
      <c r="N51" s="54">
        <f t="shared" si="10"/>
        <v>8628532</v>
      </c>
      <c r="O51" s="54">
        <f t="shared" si="10"/>
        <v>-563713</v>
      </c>
      <c r="P51" s="54">
        <f t="shared" si="10"/>
        <v>373971</v>
      </c>
      <c r="Q51" s="54">
        <f t="shared" si="10"/>
        <v>1597898</v>
      </c>
      <c r="R51" s="54">
        <f t="shared" si="10"/>
        <v>1408156</v>
      </c>
      <c r="S51" s="54">
        <f t="shared" si="10"/>
        <v>2030409</v>
      </c>
      <c r="T51" s="54">
        <f t="shared" si="10"/>
        <v>0</v>
      </c>
      <c r="U51" s="54">
        <f t="shared" si="10"/>
        <v>3311703</v>
      </c>
      <c r="V51" s="54">
        <f t="shared" si="10"/>
        <v>5342112</v>
      </c>
      <c r="W51" s="54">
        <f t="shared" si="10"/>
        <v>15378800</v>
      </c>
      <c r="X51" s="54">
        <f t="shared" si="10"/>
        <v>24117000</v>
      </c>
      <c r="Y51" s="54">
        <f t="shared" si="10"/>
        <v>-8738200</v>
      </c>
      <c r="Z51" s="184">
        <f>+IF(X51&lt;&gt;0,+(Y51/X51)*100,0)</f>
        <v>-36.23253306796036</v>
      </c>
      <c r="AA51" s="130">
        <f>SUM(AA57:AA61)</f>
        <v>24117000</v>
      </c>
    </row>
    <row r="52" spans="1:27" ht="13.5">
      <c r="A52" s="310" t="s">
        <v>204</v>
      </c>
      <c r="B52" s="142"/>
      <c r="C52" s="62">
        <v>2970591</v>
      </c>
      <c r="D52" s="156"/>
      <c r="E52" s="60">
        <v>6213000</v>
      </c>
      <c r="F52" s="60">
        <v>6213000</v>
      </c>
      <c r="G52" s="60"/>
      <c r="H52" s="60"/>
      <c r="I52" s="60"/>
      <c r="J52" s="60"/>
      <c r="K52" s="60"/>
      <c r="L52" s="60"/>
      <c r="M52" s="60">
        <v>1433248</v>
      </c>
      <c r="N52" s="60">
        <v>1433248</v>
      </c>
      <c r="O52" s="60">
        <v>6865</v>
      </c>
      <c r="P52" s="60">
        <v>8184</v>
      </c>
      <c r="Q52" s="60">
        <v>431789</v>
      </c>
      <c r="R52" s="60">
        <v>446838</v>
      </c>
      <c r="S52" s="60"/>
      <c r="T52" s="60"/>
      <c r="U52" s="60">
        <v>219312</v>
      </c>
      <c r="V52" s="60">
        <v>219312</v>
      </c>
      <c r="W52" s="60">
        <v>2099398</v>
      </c>
      <c r="X52" s="60">
        <v>6213000</v>
      </c>
      <c r="Y52" s="60">
        <v>-4113602</v>
      </c>
      <c r="Z52" s="140">
        <v>-66.21</v>
      </c>
      <c r="AA52" s="155">
        <v>6213000</v>
      </c>
    </row>
    <row r="53" spans="1:27" ht="13.5">
      <c r="A53" s="310" t="s">
        <v>205</v>
      </c>
      <c r="B53" s="142"/>
      <c r="C53" s="62">
        <v>144692</v>
      </c>
      <c r="D53" s="156"/>
      <c r="E53" s="60">
        <v>535000</v>
      </c>
      <c r="F53" s="60">
        <v>535000</v>
      </c>
      <c r="G53" s="60"/>
      <c r="H53" s="60"/>
      <c r="I53" s="60"/>
      <c r="J53" s="60"/>
      <c r="K53" s="60"/>
      <c r="L53" s="60">
        <v>44556</v>
      </c>
      <c r="M53" s="60">
        <v>58829</v>
      </c>
      <c r="N53" s="60">
        <v>103385</v>
      </c>
      <c r="O53" s="60"/>
      <c r="P53" s="60"/>
      <c r="Q53" s="60">
        <v>32064</v>
      </c>
      <c r="R53" s="60">
        <v>32064</v>
      </c>
      <c r="S53" s="60">
        <v>26305</v>
      </c>
      <c r="T53" s="60"/>
      <c r="U53" s="60"/>
      <c r="V53" s="60">
        <v>26305</v>
      </c>
      <c r="W53" s="60">
        <v>161754</v>
      </c>
      <c r="X53" s="60">
        <v>535000</v>
      </c>
      <c r="Y53" s="60">
        <v>-373246</v>
      </c>
      <c r="Z53" s="140">
        <v>-69.77</v>
      </c>
      <c r="AA53" s="155">
        <v>535000</v>
      </c>
    </row>
    <row r="54" spans="1:27" ht="13.5">
      <c r="A54" s="310" t="s">
        <v>206</v>
      </c>
      <c r="B54" s="142"/>
      <c r="C54" s="62">
        <v>12812563</v>
      </c>
      <c r="D54" s="156"/>
      <c r="E54" s="60">
        <v>6777000</v>
      </c>
      <c r="F54" s="60">
        <v>6777000</v>
      </c>
      <c r="G54" s="60"/>
      <c r="H54" s="60"/>
      <c r="I54" s="60"/>
      <c r="J54" s="60"/>
      <c r="K54" s="60">
        <v>171131</v>
      </c>
      <c r="L54" s="60">
        <v>455502</v>
      </c>
      <c r="M54" s="60">
        <v>3170811</v>
      </c>
      <c r="N54" s="60">
        <v>3797444</v>
      </c>
      <c r="O54" s="60">
        <v>197532</v>
      </c>
      <c r="P54" s="60">
        <v>148350</v>
      </c>
      <c r="Q54" s="60">
        <v>815517</v>
      </c>
      <c r="R54" s="60">
        <v>1161399</v>
      </c>
      <c r="S54" s="60">
        <v>1446253</v>
      </c>
      <c r="T54" s="60"/>
      <c r="U54" s="60">
        <v>2013092</v>
      </c>
      <c r="V54" s="60">
        <v>3459345</v>
      </c>
      <c r="W54" s="60">
        <v>8418188</v>
      </c>
      <c r="X54" s="60">
        <v>6777000</v>
      </c>
      <c r="Y54" s="60">
        <v>1641188</v>
      </c>
      <c r="Z54" s="140">
        <v>24.22</v>
      </c>
      <c r="AA54" s="155">
        <v>6777000</v>
      </c>
    </row>
    <row r="55" spans="1:27" ht="13.5">
      <c r="A55" s="310" t="s">
        <v>207</v>
      </c>
      <c r="B55" s="142"/>
      <c r="C55" s="62">
        <v>351560</v>
      </c>
      <c r="D55" s="156"/>
      <c r="E55" s="60">
        <v>890000</v>
      </c>
      <c r="F55" s="60">
        <v>890000</v>
      </c>
      <c r="G55" s="60"/>
      <c r="H55" s="60"/>
      <c r="I55" s="60"/>
      <c r="J55" s="60"/>
      <c r="K55" s="60">
        <v>154800</v>
      </c>
      <c r="L55" s="60">
        <v>100733</v>
      </c>
      <c r="M55" s="60">
        <v>45852</v>
      </c>
      <c r="N55" s="60">
        <v>301385</v>
      </c>
      <c r="O55" s="60">
        <v>62000</v>
      </c>
      <c r="P55" s="60"/>
      <c r="Q55" s="60">
        <v>48668</v>
      </c>
      <c r="R55" s="60">
        <v>110668</v>
      </c>
      <c r="S55" s="60">
        <v>25736</v>
      </c>
      <c r="T55" s="60"/>
      <c r="U55" s="60">
        <v>900</v>
      </c>
      <c r="V55" s="60">
        <v>26636</v>
      </c>
      <c r="W55" s="60">
        <v>438689</v>
      </c>
      <c r="X55" s="60">
        <v>890000</v>
      </c>
      <c r="Y55" s="60">
        <v>-451311</v>
      </c>
      <c r="Z55" s="140">
        <v>-50.71</v>
      </c>
      <c r="AA55" s="155">
        <v>890000</v>
      </c>
    </row>
    <row r="56" spans="1:27" ht="13.5">
      <c r="A56" s="310" t="s">
        <v>208</v>
      </c>
      <c r="B56" s="142"/>
      <c r="C56" s="62">
        <v>404971</v>
      </c>
      <c r="D56" s="156"/>
      <c r="E56" s="60">
        <v>2490000</v>
      </c>
      <c r="F56" s="60">
        <v>2490000</v>
      </c>
      <c r="G56" s="60"/>
      <c r="H56" s="60"/>
      <c r="I56" s="60"/>
      <c r="J56" s="60"/>
      <c r="K56" s="60"/>
      <c r="L56" s="60"/>
      <c r="M56" s="60">
        <v>1227109</v>
      </c>
      <c r="N56" s="60">
        <v>1227109</v>
      </c>
      <c r="O56" s="60">
        <v>-1227109</v>
      </c>
      <c r="P56" s="60"/>
      <c r="Q56" s="60"/>
      <c r="R56" s="60">
        <v>-1227109</v>
      </c>
      <c r="S56" s="60"/>
      <c r="T56" s="60"/>
      <c r="U56" s="60">
        <v>118750</v>
      </c>
      <c r="V56" s="60">
        <v>118750</v>
      </c>
      <c r="W56" s="60">
        <v>118750</v>
      </c>
      <c r="X56" s="60">
        <v>2490000</v>
      </c>
      <c r="Y56" s="60">
        <v>-2371250</v>
      </c>
      <c r="Z56" s="140">
        <v>-95.23</v>
      </c>
      <c r="AA56" s="155">
        <v>2490000</v>
      </c>
    </row>
    <row r="57" spans="1:27" ht="13.5">
      <c r="A57" s="138" t="s">
        <v>209</v>
      </c>
      <c r="B57" s="142"/>
      <c r="C57" s="293">
        <f aca="true" t="shared" si="11" ref="C57:Y57">SUM(C52:C56)</f>
        <v>16684377</v>
      </c>
      <c r="D57" s="294">
        <f t="shared" si="11"/>
        <v>0</v>
      </c>
      <c r="E57" s="295">
        <f t="shared" si="11"/>
        <v>16905000</v>
      </c>
      <c r="F57" s="295">
        <f t="shared" si="11"/>
        <v>16905000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325931</v>
      </c>
      <c r="L57" s="295">
        <f t="shared" si="11"/>
        <v>600791</v>
      </c>
      <c r="M57" s="295">
        <f t="shared" si="11"/>
        <v>5935849</v>
      </c>
      <c r="N57" s="295">
        <f t="shared" si="11"/>
        <v>6862571</v>
      </c>
      <c r="O57" s="295">
        <f t="shared" si="11"/>
        <v>-960712</v>
      </c>
      <c r="P57" s="295">
        <f t="shared" si="11"/>
        <v>156534</v>
      </c>
      <c r="Q57" s="295">
        <f t="shared" si="11"/>
        <v>1328038</v>
      </c>
      <c r="R57" s="295">
        <f t="shared" si="11"/>
        <v>523860</v>
      </c>
      <c r="S57" s="295">
        <f t="shared" si="11"/>
        <v>1498294</v>
      </c>
      <c r="T57" s="295">
        <f t="shared" si="11"/>
        <v>0</v>
      </c>
      <c r="U57" s="295">
        <f t="shared" si="11"/>
        <v>2352054</v>
      </c>
      <c r="V57" s="295">
        <f t="shared" si="11"/>
        <v>3850348</v>
      </c>
      <c r="W57" s="295">
        <f t="shared" si="11"/>
        <v>11236779</v>
      </c>
      <c r="X57" s="295">
        <f t="shared" si="11"/>
        <v>16905000</v>
      </c>
      <c r="Y57" s="295">
        <f t="shared" si="11"/>
        <v>-5668221</v>
      </c>
      <c r="Z57" s="296">
        <f>+IF(X57&lt;&gt;0,+(Y57/X57)*100,0)</f>
        <v>-33.52984915705412</v>
      </c>
      <c r="AA57" s="297">
        <f>SUM(AA52:AA56)</f>
        <v>16905000</v>
      </c>
    </row>
    <row r="58" spans="1:27" ht="13.5">
      <c r="A58" s="311" t="s">
        <v>210</v>
      </c>
      <c r="B58" s="136"/>
      <c r="C58" s="62">
        <v>363919</v>
      </c>
      <c r="D58" s="156"/>
      <c r="E58" s="60">
        <v>2313000</v>
      </c>
      <c r="F58" s="60">
        <v>2313000</v>
      </c>
      <c r="G58" s="60"/>
      <c r="H58" s="60"/>
      <c r="I58" s="60"/>
      <c r="J58" s="60"/>
      <c r="K58" s="60">
        <v>15465</v>
      </c>
      <c r="L58" s="60">
        <v>27247</v>
      </c>
      <c r="M58" s="60">
        <v>19458</v>
      </c>
      <c r="N58" s="60">
        <v>62170</v>
      </c>
      <c r="O58" s="60">
        <v>44616</v>
      </c>
      <c r="P58" s="60">
        <v>1250</v>
      </c>
      <c r="Q58" s="60">
        <v>2634</v>
      </c>
      <c r="R58" s="60">
        <v>48500</v>
      </c>
      <c r="S58" s="60">
        <v>882</v>
      </c>
      <c r="T58" s="60"/>
      <c r="U58" s="60">
        <v>201642</v>
      </c>
      <c r="V58" s="60">
        <v>202524</v>
      </c>
      <c r="W58" s="60">
        <v>313194</v>
      </c>
      <c r="X58" s="60">
        <v>2313000</v>
      </c>
      <c r="Y58" s="60">
        <v>-1999806</v>
      </c>
      <c r="Z58" s="140">
        <v>-86.46</v>
      </c>
      <c r="AA58" s="155">
        <v>2313000</v>
      </c>
    </row>
    <row r="59" spans="1:27" ht="13.5">
      <c r="A59" s="311" t="s">
        <v>211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212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213</v>
      </c>
      <c r="B61" s="136" t="s">
        <v>221</v>
      </c>
      <c r="C61" s="62">
        <v>4519664</v>
      </c>
      <c r="D61" s="156"/>
      <c r="E61" s="60">
        <v>4899000</v>
      </c>
      <c r="F61" s="60">
        <v>4899000</v>
      </c>
      <c r="G61" s="60"/>
      <c r="H61" s="60"/>
      <c r="I61" s="60"/>
      <c r="J61" s="60"/>
      <c r="K61" s="60">
        <v>659966</v>
      </c>
      <c r="L61" s="60">
        <v>829203</v>
      </c>
      <c r="M61" s="60">
        <v>214622</v>
      </c>
      <c r="N61" s="60">
        <v>1703791</v>
      </c>
      <c r="O61" s="60">
        <v>352383</v>
      </c>
      <c r="P61" s="60">
        <v>216187</v>
      </c>
      <c r="Q61" s="60">
        <v>267226</v>
      </c>
      <c r="R61" s="60">
        <v>835796</v>
      </c>
      <c r="S61" s="60">
        <v>531233</v>
      </c>
      <c r="T61" s="60"/>
      <c r="U61" s="60">
        <v>758007</v>
      </c>
      <c r="V61" s="60">
        <v>1289240</v>
      </c>
      <c r="W61" s="60">
        <v>3828827</v>
      </c>
      <c r="X61" s="60">
        <v>4899000</v>
      </c>
      <c r="Y61" s="60">
        <v>-1070173</v>
      </c>
      <c r="Z61" s="140">
        <v>-21.84</v>
      </c>
      <c r="AA61" s="155">
        <v>4899000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222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>
        <v>11793000</v>
      </c>
      <c r="D65" s="156">
        <v>16234000</v>
      </c>
      <c r="E65" s="60">
        <v>9652941</v>
      </c>
      <c r="F65" s="60">
        <v>16234000</v>
      </c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>
        <v>16234000</v>
      </c>
      <c r="Y65" s="60">
        <v>-16234000</v>
      </c>
      <c r="Z65" s="140">
        <v>-100</v>
      </c>
      <c r="AA65" s="155"/>
    </row>
    <row r="66" spans="1:27" ht="13.5">
      <c r="A66" s="311" t="s">
        <v>223</v>
      </c>
      <c r="B66" s="316"/>
      <c r="C66" s="273">
        <v>6861000</v>
      </c>
      <c r="D66" s="274">
        <v>9445000</v>
      </c>
      <c r="E66" s="275">
        <v>12164000</v>
      </c>
      <c r="F66" s="275">
        <v>9445000</v>
      </c>
      <c r="G66" s="275">
        <v>160228</v>
      </c>
      <c r="H66" s="275">
        <v>1392767</v>
      </c>
      <c r="I66" s="275">
        <v>765721</v>
      </c>
      <c r="J66" s="275">
        <v>2318716</v>
      </c>
      <c r="K66" s="275">
        <v>1001362</v>
      </c>
      <c r="L66" s="275">
        <v>1457241</v>
      </c>
      <c r="M66" s="275">
        <v>6169929</v>
      </c>
      <c r="N66" s="275">
        <v>8628532</v>
      </c>
      <c r="O66" s="275">
        <v>-563713</v>
      </c>
      <c r="P66" s="275">
        <v>373971</v>
      </c>
      <c r="Q66" s="275">
        <v>1597897</v>
      </c>
      <c r="R66" s="275">
        <v>1408155</v>
      </c>
      <c r="S66" s="275">
        <v>2030409</v>
      </c>
      <c r="T66" s="275">
        <v>1528811</v>
      </c>
      <c r="U66" s="275">
        <v>3311703</v>
      </c>
      <c r="V66" s="275">
        <v>6870923</v>
      </c>
      <c r="W66" s="275">
        <v>19226326</v>
      </c>
      <c r="X66" s="275">
        <v>9445000</v>
      </c>
      <c r="Y66" s="275">
        <v>9781326</v>
      </c>
      <c r="Z66" s="140">
        <v>103.56</v>
      </c>
      <c r="AA66" s="277"/>
    </row>
    <row r="67" spans="1:27" ht="13.5">
      <c r="A67" s="311" t="s">
        <v>224</v>
      </c>
      <c r="B67" s="316"/>
      <c r="C67" s="62">
        <v>2788000</v>
      </c>
      <c r="D67" s="156">
        <v>3838000</v>
      </c>
      <c r="E67" s="60">
        <v>2300000</v>
      </c>
      <c r="F67" s="60">
        <v>3838000</v>
      </c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>
        <v>3838000</v>
      </c>
      <c r="Y67" s="60">
        <v>-3838000</v>
      </c>
      <c r="Z67" s="140">
        <v>-100</v>
      </c>
      <c r="AA67" s="155"/>
    </row>
    <row r="68" spans="1:27" ht="13.5">
      <c r="A68" s="311" t="s">
        <v>43</v>
      </c>
      <c r="B68" s="316"/>
      <c r="C68" s="62"/>
      <c r="D68" s="156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140"/>
      <c r="AA68" s="155"/>
    </row>
    <row r="69" spans="1:27" ht="13.5">
      <c r="A69" s="238" t="s">
        <v>225</v>
      </c>
      <c r="B69" s="149"/>
      <c r="C69" s="239">
        <f aca="true" t="shared" si="12" ref="C69:Y69">SUM(C65:C68)</f>
        <v>21442000</v>
      </c>
      <c r="D69" s="218">
        <f t="shared" si="12"/>
        <v>29517000</v>
      </c>
      <c r="E69" s="220">
        <f t="shared" si="12"/>
        <v>24116941</v>
      </c>
      <c r="F69" s="220">
        <f t="shared" si="12"/>
        <v>29517000</v>
      </c>
      <c r="G69" s="220">
        <f t="shared" si="12"/>
        <v>160228</v>
      </c>
      <c r="H69" s="220">
        <f t="shared" si="12"/>
        <v>1392767</v>
      </c>
      <c r="I69" s="220">
        <f t="shared" si="12"/>
        <v>765721</v>
      </c>
      <c r="J69" s="220">
        <f t="shared" si="12"/>
        <v>2318716</v>
      </c>
      <c r="K69" s="220">
        <f t="shared" si="12"/>
        <v>1001362</v>
      </c>
      <c r="L69" s="220">
        <f t="shared" si="12"/>
        <v>1457241</v>
      </c>
      <c r="M69" s="220">
        <f t="shared" si="12"/>
        <v>6169929</v>
      </c>
      <c r="N69" s="220">
        <f t="shared" si="12"/>
        <v>8628532</v>
      </c>
      <c r="O69" s="220">
        <f t="shared" si="12"/>
        <v>-563713</v>
      </c>
      <c r="P69" s="220">
        <f t="shared" si="12"/>
        <v>373971</v>
      </c>
      <c r="Q69" s="220">
        <f t="shared" si="12"/>
        <v>1597897</v>
      </c>
      <c r="R69" s="220">
        <f t="shared" si="12"/>
        <v>1408155</v>
      </c>
      <c r="S69" s="220">
        <f t="shared" si="12"/>
        <v>2030409</v>
      </c>
      <c r="T69" s="220">
        <f t="shared" si="12"/>
        <v>1528811</v>
      </c>
      <c r="U69" s="220">
        <f t="shared" si="12"/>
        <v>3311703</v>
      </c>
      <c r="V69" s="220">
        <f t="shared" si="12"/>
        <v>6870923</v>
      </c>
      <c r="W69" s="220">
        <f t="shared" si="12"/>
        <v>19226326</v>
      </c>
      <c r="X69" s="220">
        <f t="shared" si="12"/>
        <v>29517000</v>
      </c>
      <c r="Y69" s="220">
        <f t="shared" si="12"/>
        <v>-10290674</v>
      </c>
      <c r="Z69" s="221">
        <f>+IF(X69&lt;&gt;0,+(Y69/X69)*100,0)</f>
        <v>-34.86354981874852</v>
      </c>
      <c r="AA69" s="222">
        <f>SUM(AA65:AA68)</f>
        <v>0</v>
      </c>
    </row>
    <row r="70" spans="1:27" ht="13.5">
      <c r="A70" s="272" t="s">
        <v>287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298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299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300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226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99045046</v>
      </c>
      <c r="D5" s="357">
        <f t="shared" si="0"/>
        <v>0</v>
      </c>
      <c r="E5" s="356">
        <f t="shared" si="0"/>
        <v>105541000</v>
      </c>
      <c r="F5" s="358">
        <f t="shared" si="0"/>
        <v>105541000</v>
      </c>
      <c r="G5" s="358">
        <f t="shared" si="0"/>
        <v>14116453</v>
      </c>
      <c r="H5" s="356">
        <f t="shared" si="0"/>
        <v>12481878</v>
      </c>
      <c r="I5" s="356">
        <f t="shared" si="0"/>
        <v>13883066</v>
      </c>
      <c r="J5" s="358">
        <f t="shared" si="0"/>
        <v>40481397</v>
      </c>
      <c r="K5" s="358">
        <f t="shared" si="0"/>
        <v>6085830</v>
      </c>
      <c r="L5" s="356">
        <f t="shared" si="0"/>
        <v>10085623</v>
      </c>
      <c r="M5" s="356">
        <f t="shared" si="0"/>
        <v>5015210</v>
      </c>
      <c r="N5" s="358">
        <f t="shared" si="0"/>
        <v>21186663</v>
      </c>
      <c r="O5" s="358">
        <f t="shared" si="0"/>
        <v>422775</v>
      </c>
      <c r="P5" s="356">
        <f t="shared" si="0"/>
        <v>3291209</v>
      </c>
      <c r="Q5" s="356">
        <f t="shared" si="0"/>
        <v>249148</v>
      </c>
      <c r="R5" s="358">
        <f t="shared" si="0"/>
        <v>3963132</v>
      </c>
      <c r="S5" s="358">
        <f t="shared" si="0"/>
        <v>8591684</v>
      </c>
      <c r="T5" s="356">
        <f t="shared" si="0"/>
        <v>0</v>
      </c>
      <c r="U5" s="356">
        <f t="shared" si="0"/>
        <v>30355134</v>
      </c>
      <c r="V5" s="358">
        <f t="shared" si="0"/>
        <v>38946818</v>
      </c>
      <c r="W5" s="358">
        <f t="shared" si="0"/>
        <v>104578010</v>
      </c>
      <c r="X5" s="356">
        <f t="shared" si="0"/>
        <v>105541000</v>
      </c>
      <c r="Y5" s="358">
        <f t="shared" si="0"/>
        <v>-962990</v>
      </c>
      <c r="Z5" s="359">
        <f>+IF(X5&lt;&gt;0,+(Y5/X5)*100,0)</f>
        <v>-0.912432135378668</v>
      </c>
      <c r="AA5" s="360">
        <f>+AA6+AA8+AA11+AA13+AA15</f>
        <v>105541000</v>
      </c>
    </row>
    <row r="6" spans="1:27" ht="13.5">
      <c r="A6" s="361" t="s">
        <v>204</v>
      </c>
      <c r="B6" s="142"/>
      <c r="C6" s="60">
        <f>+C7</f>
        <v>37319560</v>
      </c>
      <c r="D6" s="340">
        <f aca="true" t="shared" si="1" ref="D6:AA6">+D7</f>
        <v>0</v>
      </c>
      <c r="E6" s="60">
        <f t="shared" si="1"/>
        <v>43141000</v>
      </c>
      <c r="F6" s="59">
        <f t="shared" si="1"/>
        <v>43141000</v>
      </c>
      <c r="G6" s="59">
        <f t="shared" si="1"/>
        <v>6147378</v>
      </c>
      <c r="H6" s="60">
        <f t="shared" si="1"/>
        <v>6159314</v>
      </c>
      <c r="I6" s="60">
        <f t="shared" si="1"/>
        <v>2943760</v>
      </c>
      <c r="J6" s="59">
        <f t="shared" si="1"/>
        <v>15250452</v>
      </c>
      <c r="K6" s="59">
        <f t="shared" si="1"/>
        <v>3738007</v>
      </c>
      <c r="L6" s="60">
        <f t="shared" si="1"/>
        <v>5054602</v>
      </c>
      <c r="M6" s="60">
        <f t="shared" si="1"/>
        <v>2873376</v>
      </c>
      <c r="N6" s="59">
        <f t="shared" si="1"/>
        <v>11665985</v>
      </c>
      <c r="O6" s="59">
        <f t="shared" si="1"/>
        <v>196872</v>
      </c>
      <c r="P6" s="60">
        <f t="shared" si="1"/>
        <v>892735</v>
      </c>
      <c r="Q6" s="60">
        <f t="shared" si="1"/>
        <v>77700</v>
      </c>
      <c r="R6" s="59">
        <f t="shared" si="1"/>
        <v>1167307</v>
      </c>
      <c r="S6" s="59">
        <f t="shared" si="1"/>
        <v>6992216</v>
      </c>
      <c r="T6" s="60">
        <f t="shared" si="1"/>
        <v>0</v>
      </c>
      <c r="U6" s="60">
        <f t="shared" si="1"/>
        <v>19212186</v>
      </c>
      <c r="V6" s="59">
        <f t="shared" si="1"/>
        <v>26204402</v>
      </c>
      <c r="W6" s="59">
        <f t="shared" si="1"/>
        <v>54288146</v>
      </c>
      <c r="X6" s="60">
        <f t="shared" si="1"/>
        <v>43141000</v>
      </c>
      <c r="Y6" s="59">
        <f t="shared" si="1"/>
        <v>11147146</v>
      </c>
      <c r="Z6" s="61">
        <f>+IF(X6&lt;&gt;0,+(Y6/X6)*100,0)</f>
        <v>25.83886789828701</v>
      </c>
      <c r="AA6" s="62">
        <f t="shared" si="1"/>
        <v>43141000</v>
      </c>
    </row>
    <row r="7" spans="1:27" ht="13.5">
      <c r="A7" s="291" t="s">
        <v>228</v>
      </c>
      <c r="B7" s="142"/>
      <c r="C7" s="60">
        <v>37319560</v>
      </c>
      <c r="D7" s="340"/>
      <c r="E7" s="60">
        <v>43141000</v>
      </c>
      <c r="F7" s="59">
        <v>43141000</v>
      </c>
      <c r="G7" s="59">
        <v>6147378</v>
      </c>
      <c r="H7" s="60">
        <v>6159314</v>
      </c>
      <c r="I7" s="60">
        <v>2943760</v>
      </c>
      <c r="J7" s="59">
        <v>15250452</v>
      </c>
      <c r="K7" s="59">
        <v>3738007</v>
      </c>
      <c r="L7" s="60">
        <v>5054602</v>
      </c>
      <c r="M7" s="60">
        <v>2873376</v>
      </c>
      <c r="N7" s="59">
        <v>11665985</v>
      </c>
      <c r="O7" s="59">
        <v>196872</v>
      </c>
      <c r="P7" s="60">
        <v>892735</v>
      </c>
      <c r="Q7" s="60">
        <v>77700</v>
      </c>
      <c r="R7" s="59">
        <v>1167307</v>
      </c>
      <c r="S7" s="59">
        <v>6992216</v>
      </c>
      <c r="T7" s="60"/>
      <c r="U7" s="60">
        <v>19212186</v>
      </c>
      <c r="V7" s="59">
        <v>26204402</v>
      </c>
      <c r="W7" s="59">
        <v>54288146</v>
      </c>
      <c r="X7" s="60">
        <v>43141000</v>
      </c>
      <c r="Y7" s="59">
        <v>11147146</v>
      </c>
      <c r="Z7" s="61">
        <v>25.84</v>
      </c>
      <c r="AA7" s="62">
        <v>43141000</v>
      </c>
    </row>
    <row r="8" spans="1:27" ht="13.5">
      <c r="A8" s="361" t="s">
        <v>205</v>
      </c>
      <c r="B8" s="142"/>
      <c r="C8" s="60">
        <f aca="true" t="shared" si="2" ref="C8:Y8">SUM(C9:C10)</f>
        <v>28733461</v>
      </c>
      <c r="D8" s="340">
        <f t="shared" si="2"/>
        <v>0</v>
      </c>
      <c r="E8" s="60">
        <f t="shared" si="2"/>
        <v>4000000</v>
      </c>
      <c r="F8" s="59">
        <f t="shared" si="2"/>
        <v>4000000</v>
      </c>
      <c r="G8" s="59">
        <f t="shared" si="2"/>
        <v>5141510</v>
      </c>
      <c r="H8" s="60">
        <f t="shared" si="2"/>
        <v>3819142</v>
      </c>
      <c r="I8" s="60">
        <f t="shared" si="2"/>
        <v>8345080</v>
      </c>
      <c r="J8" s="59">
        <f t="shared" si="2"/>
        <v>17305732</v>
      </c>
      <c r="K8" s="59">
        <f t="shared" si="2"/>
        <v>1065277</v>
      </c>
      <c r="L8" s="60">
        <f t="shared" si="2"/>
        <v>1534973</v>
      </c>
      <c r="M8" s="60">
        <f t="shared" si="2"/>
        <v>897012</v>
      </c>
      <c r="N8" s="59">
        <f t="shared" si="2"/>
        <v>3497262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1064139</v>
      </c>
      <c r="T8" s="60">
        <f t="shared" si="2"/>
        <v>0</v>
      </c>
      <c r="U8" s="60">
        <f t="shared" si="2"/>
        <v>6064844</v>
      </c>
      <c r="V8" s="59">
        <f t="shared" si="2"/>
        <v>7128983</v>
      </c>
      <c r="W8" s="59">
        <f t="shared" si="2"/>
        <v>27931977</v>
      </c>
      <c r="X8" s="60">
        <f t="shared" si="2"/>
        <v>4000000</v>
      </c>
      <c r="Y8" s="59">
        <f t="shared" si="2"/>
        <v>23931977</v>
      </c>
      <c r="Z8" s="61">
        <f>+IF(X8&lt;&gt;0,+(Y8/X8)*100,0)</f>
        <v>598.299425</v>
      </c>
      <c r="AA8" s="62">
        <f>SUM(AA9:AA10)</f>
        <v>4000000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>
        <v>28733461</v>
      </c>
      <c r="D10" s="340"/>
      <c r="E10" s="60">
        <v>4000000</v>
      </c>
      <c r="F10" s="59">
        <v>4000000</v>
      </c>
      <c r="G10" s="59">
        <v>5141510</v>
      </c>
      <c r="H10" s="60">
        <v>3819142</v>
      </c>
      <c r="I10" s="60">
        <v>8345080</v>
      </c>
      <c r="J10" s="59">
        <v>17305732</v>
      </c>
      <c r="K10" s="59">
        <v>1065277</v>
      </c>
      <c r="L10" s="60">
        <v>1534973</v>
      </c>
      <c r="M10" s="60">
        <v>897012</v>
      </c>
      <c r="N10" s="59">
        <v>3497262</v>
      </c>
      <c r="O10" s="59"/>
      <c r="P10" s="60"/>
      <c r="Q10" s="60"/>
      <c r="R10" s="59"/>
      <c r="S10" s="59">
        <v>1064139</v>
      </c>
      <c r="T10" s="60"/>
      <c r="U10" s="60">
        <v>6064844</v>
      </c>
      <c r="V10" s="59">
        <v>7128983</v>
      </c>
      <c r="W10" s="59">
        <v>27931977</v>
      </c>
      <c r="X10" s="60">
        <v>4000000</v>
      </c>
      <c r="Y10" s="59">
        <v>23931977</v>
      </c>
      <c r="Z10" s="61">
        <v>598.3</v>
      </c>
      <c r="AA10" s="62">
        <v>4000000</v>
      </c>
    </row>
    <row r="11" spans="1:27" ht="13.5">
      <c r="A11" s="361" t="s">
        <v>206</v>
      </c>
      <c r="B11" s="142"/>
      <c r="C11" s="362">
        <f>+C12</f>
        <v>17614945</v>
      </c>
      <c r="D11" s="363">
        <f aca="true" t="shared" si="3" ref="D11:AA11">+D12</f>
        <v>0</v>
      </c>
      <c r="E11" s="362">
        <f t="shared" si="3"/>
        <v>31900000</v>
      </c>
      <c r="F11" s="364">
        <f t="shared" si="3"/>
        <v>31900000</v>
      </c>
      <c r="G11" s="364">
        <f t="shared" si="3"/>
        <v>337805</v>
      </c>
      <c r="H11" s="362">
        <f t="shared" si="3"/>
        <v>953818</v>
      </c>
      <c r="I11" s="362">
        <f t="shared" si="3"/>
        <v>1771666</v>
      </c>
      <c r="J11" s="364">
        <f t="shared" si="3"/>
        <v>3063289</v>
      </c>
      <c r="K11" s="364">
        <f t="shared" si="3"/>
        <v>462345</v>
      </c>
      <c r="L11" s="362">
        <f t="shared" si="3"/>
        <v>1382621</v>
      </c>
      <c r="M11" s="362">
        <f t="shared" si="3"/>
        <v>0</v>
      </c>
      <c r="N11" s="364">
        <f t="shared" si="3"/>
        <v>1844966</v>
      </c>
      <c r="O11" s="364">
        <f t="shared" si="3"/>
        <v>0</v>
      </c>
      <c r="P11" s="362">
        <f t="shared" si="3"/>
        <v>1157564</v>
      </c>
      <c r="Q11" s="362">
        <f t="shared" si="3"/>
        <v>88455</v>
      </c>
      <c r="R11" s="364">
        <f t="shared" si="3"/>
        <v>1246019</v>
      </c>
      <c r="S11" s="364">
        <f t="shared" si="3"/>
        <v>535329</v>
      </c>
      <c r="T11" s="362">
        <f t="shared" si="3"/>
        <v>0</v>
      </c>
      <c r="U11" s="362">
        <f t="shared" si="3"/>
        <v>3439397</v>
      </c>
      <c r="V11" s="364">
        <f t="shared" si="3"/>
        <v>3974726</v>
      </c>
      <c r="W11" s="364">
        <f t="shared" si="3"/>
        <v>10129000</v>
      </c>
      <c r="X11" s="362">
        <f t="shared" si="3"/>
        <v>31900000</v>
      </c>
      <c r="Y11" s="364">
        <f t="shared" si="3"/>
        <v>-21771000</v>
      </c>
      <c r="Z11" s="365">
        <f>+IF(X11&lt;&gt;0,+(Y11/X11)*100,0)</f>
        <v>-68.24764890282131</v>
      </c>
      <c r="AA11" s="366">
        <f t="shared" si="3"/>
        <v>31900000</v>
      </c>
    </row>
    <row r="12" spans="1:27" ht="13.5">
      <c r="A12" s="291" t="s">
        <v>231</v>
      </c>
      <c r="B12" s="136"/>
      <c r="C12" s="60">
        <v>17614945</v>
      </c>
      <c r="D12" s="340"/>
      <c r="E12" s="60">
        <v>31900000</v>
      </c>
      <c r="F12" s="59">
        <v>31900000</v>
      </c>
      <c r="G12" s="59">
        <v>337805</v>
      </c>
      <c r="H12" s="60">
        <v>953818</v>
      </c>
      <c r="I12" s="60">
        <v>1771666</v>
      </c>
      <c r="J12" s="59">
        <v>3063289</v>
      </c>
      <c r="K12" s="59">
        <v>462345</v>
      </c>
      <c r="L12" s="60">
        <v>1382621</v>
      </c>
      <c r="M12" s="60"/>
      <c r="N12" s="59">
        <v>1844966</v>
      </c>
      <c r="O12" s="59"/>
      <c r="P12" s="60">
        <v>1157564</v>
      </c>
      <c r="Q12" s="60">
        <v>88455</v>
      </c>
      <c r="R12" s="59">
        <v>1246019</v>
      </c>
      <c r="S12" s="59">
        <v>535329</v>
      </c>
      <c r="T12" s="60"/>
      <c r="U12" s="60">
        <v>3439397</v>
      </c>
      <c r="V12" s="59">
        <v>3974726</v>
      </c>
      <c r="W12" s="59">
        <v>10129000</v>
      </c>
      <c r="X12" s="60">
        <v>31900000</v>
      </c>
      <c r="Y12" s="59">
        <v>-21771000</v>
      </c>
      <c r="Z12" s="61">
        <v>-68.25</v>
      </c>
      <c r="AA12" s="62">
        <v>31900000</v>
      </c>
    </row>
    <row r="13" spans="1:27" ht="13.5">
      <c r="A13" s="361" t="s">
        <v>207</v>
      </c>
      <c r="B13" s="136"/>
      <c r="C13" s="275">
        <f>+C14</f>
        <v>15377080</v>
      </c>
      <c r="D13" s="341">
        <f aca="true" t="shared" si="4" ref="D13:AA13">+D14</f>
        <v>0</v>
      </c>
      <c r="E13" s="275">
        <f t="shared" si="4"/>
        <v>26500000</v>
      </c>
      <c r="F13" s="342">
        <f t="shared" si="4"/>
        <v>26500000</v>
      </c>
      <c r="G13" s="342">
        <f t="shared" si="4"/>
        <v>2489760</v>
      </c>
      <c r="H13" s="275">
        <f t="shared" si="4"/>
        <v>772571</v>
      </c>
      <c r="I13" s="275">
        <f t="shared" si="4"/>
        <v>822560</v>
      </c>
      <c r="J13" s="342">
        <f t="shared" si="4"/>
        <v>4084891</v>
      </c>
      <c r="K13" s="342">
        <f t="shared" si="4"/>
        <v>820201</v>
      </c>
      <c r="L13" s="275">
        <f t="shared" si="4"/>
        <v>2113427</v>
      </c>
      <c r="M13" s="275">
        <f t="shared" si="4"/>
        <v>551708</v>
      </c>
      <c r="N13" s="342">
        <f t="shared" si="4"/>
        <v>3485336</v>
      </c>
      <c r="O13" s="342">
        <f t="shared" si="4"/>
        <v>215352</v>
      </c>
      <c r="P13" s="275">
        <f t="shared" si="4"/>
        <v>1240910</v>
      </c>
      <c r="Q13" s="275">
        <f t="shared" si="4"/>
        <v>0</v>
      </c>
      <c r="R13" s="342">
        <f t="shared" si="4"/>
        <v>1456262</v>
      </c>
      <c r="S13" s="342">
        <f t="shared" si="4"/>
        <v>0</v>
      </c>
      <c r="T13" s="275">
        <f t="shared" si="4"/>
        <v>0</v>
      </c>
      <c r="U13" s="275">
        <f t="shared" si="4"/>
        <v>1264956</v>
      </c>
      <c r="V13" s="342">
        <f t="shared" si="4"/>
        <v>1264956</v>
      </c>
      <c r="W13" s="342">
        <f t="shared" si="4"/>
        <v>10291445</v>
      </c>
      <c r="X13" s="275">
        <f t="shared" si="4"/>
        <v>26500000</v>
      </c>
      <c r="Y13" s="342">
        <f t="shared" si="4"/>
        <v>-16208555</v>
      </c>
      <c r="Z13" s="335">
        <f>+IF(X13&lt;&gt;0,+(Y13/X13)*100,0)</f>
        <v>-61.16435849056604</v>
      </c>
      <c r="AA13" s="273">
        <f t="shared" si="4"/>
        <v>26500000</v>
      </c>
    </row>
    <row r="14" spans="1:27" ht="13.5">
      <c r="A14" s="291" t="s">
        <v>232</v>
      </c>
      <c r="B14" s="136"/>
      <c r="C14" s="60">
        <v>15377080</v>
      </c>
      <c r="D14" s="340"/>
      <c r="E14" s="60">
        <v>26500000</v>
      </c>
      <c r="F14" s="59">
        <v>26500000</v>
      </c>
      <c r="G14" s="59">
        <v>2489760</v>
      </c>
      <c r="H14" s="60">
        <v>772571</v>
      </c>
      <c r="I14" s="60">
        <v>822560</v>
      </c>
      <c r="J14" s="59">
        <v>4084891</v>
      </c>
      <c r="K14" s="59">
        <v>820201</v>
      </c>
      <c r="L14" s="60">
        <v>2113427</v>
      </c>
      <c r="M14" s="60">
        <v>551708</v>
      </c>
      <c r="N14" s="59">
        <v>3485336</v>
      </c>
      <c r="O14" s="59">
        <v>215352</v>
      </c>
      <c r="P14" s="60">
        <v>1240910</v>
      </c>
      <c r="Q14" s="60"/>
      <c r="R14" s="59">
        <v>1456262</v>
      </c>
      <c r="S14" s="59"/>
      <c r="T14" s="60"/>
      <c r="U14" s="60">
        <v>1264956</v>
      </c>
      <c r="V14" s="59">
        <v>1264956</v>
      </c>
      <c r="W14" s="59">
        <v>10291445</v>
      </c>
      <c r="X14" s="60">
        <v>26500000</v>
      </c>
      <c r="Y14" s="59">
        <v>-16208555</v>
      </c>
      <c r="Z14" s="61">
        <v>-61.16</v>
      </c>
      <c r="AA14" s="62">
        <v>26500000</v>
      </c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777033</v>
      </c>
      <c r="I15" s="60">
        <f t="shared" si="5"/>
        <v>0</v>
      </c>
      <c r="J15" s="59">
        <f t="shared" si="5"/>
        <v>777033</v>
      </c>
      <c r="K15" s="59">
        <f t="shared" si="5"/>
        <v>0</v>
      </c>
      <c r="L15" s="60">
        <f t="shared" si="5"/>
        <v>0</v>
      </c>
      <c r="M15" s="60">
        <f t="shared" si="5"/>
        <v>693114</v>
      </c>
      <c r="N15" s="59">
        <f t="shared" si="5"/>
        <v>693114</v>
      </c>
      <c r="O15" s="59">
        <f t="shared" si="5"/>
        <v>10551</v>
      </c>
      <c r="P15" s="60">
        <f t="shared" si="5"/>
        <v>0</v>
      </c>
      <c r="Q15" s="60">
        <f t="shared" si="5"/>
        <v>82993</v>
      </c>
      <c r="R15" s="59">
        <f t="shared" si="5"/>
        <v>93544</v>
      </c>
      <c r="S15" s="59">
        <f t="shared" si="5"/>
        <v>0</v>
      </c>
      <c r="T15" s="60">
        <f t="shared" si="5"/>
        <v>0</v>
      </c>
      <c r="U15" s="60">
        <f t="shared" si="5"/>
        <v>373751</v>
      </c>
      <c r="V15" s="59">
        <f t="shared" si="5"/>
        <v>373751</v>
      </c>
      <c r="W15" s="59">
        <f t="shared" si="5"/>
        <v>1937442</v>
      </c>
      <c r="X15" s="60">
        <f t="shared" si="5"/>
        <v>0</v>
      </c>
      <c r="Y15" s="59">
        <f t="shared" si="5"/>
        <v>1937442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>
        <v>777033</v>
      </c>
      <c r="I16" s="60"/>
      <c r="J16" s="59">
        <v>777033</v>
      </c>
      <c r="K16" s="59"/>
      <c r="L16" s="60"/>
      <c r="M16" s="60">
        <v>693114</v>
      </c>
      <c r="N16" s="59">
        <v>693114</v>
      </c>
      <c r="O16" s="59">
        <v>10551</v>
      </c>
      <c r="P16" s="60"/>
      <c r="Q16" s="60">
        <v>82993</v>
      </c>
      <c r="R16" s="59">
        <v>93544</v>
      </c>
      <c r="S16" s="59"/>
      <c r="T16" s="60"/>
      <c r="U16" s="60">
        <v>373751</v>
      </c>
      <c r="V16" s="59">
        <v>373751</v>
      </c>
      <c r="W16" s="59">
        <v>1937442</v>
      </c>
      <c r="X16" s="60"/>
      <c r="Y16" s="59">
        <v>1937442</v>
      </c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15007671</v>
      </c>
      <c r="D22" s="344">
        <f t="shared" si="6"/>
        <v>0</v>
      </c>
      <c r="E22" s="343">
        <f t="shared" si="6"/>
        <v>13000000</v>
      </c>
      <c r="F22" s="345">
        <f t="shared" si="6"/>
        <v>13000000</v>
      </c>
      <c r="G22" s="345">
        <f t="shared" si="6"/>
        <v>3654148</v>
      </c>
      <c r="H22" s="343">
        <f t="shared" si="6"/>
        <v>1297232</v>
      </c>
      <c r="I22" s="343">
        <f t="shared" si="6"/>
        <v>1149370</v>
      </c>
      <c r="J22" s="345">
        <f t="shared" si="6"/>
        <v>6100750</v>
      </c>
      <c r="K22" s="345">
        <f t="shared" si="6"/>
        <v>1859873</v>
      </c>
      <c r="L22" s="343">
        <f t="shared" si="6"/>
        <v>1936905</v>
      </c>
      <c r="M22" s="343">
        <f t="shared" si="6"/>
        <v>360164</v>
      </c>
      <c r="N22" s="345">
        <f t="shared" si="6"/>
        <v>4156942</v>
      </c>
      <c r="O22" s="345">
        <f t="shared" si="6"/>
        <v>131691</v>
      </c>
      <c r="P22" s="343">
        <f t="shared" si="6"/>
        <v>453591</v>
      </c>
      <c r="Q22" s="343">
        <f t="shared" si="6"/>
        <v>0</v>
      </c>
      <c r="R22" s="345">
        <f t="shared" si="6"/>
        <v>585282</v>
      </c>
      <c r="S22" s="345">
        <f t="shared" si="6"/>
        <v>698569</v>
      </c>
      <c r="T22" s="343">
        <f t="shared" si="6"/>
        <v>0</v>
      </c>
      <c r="U22" s="343">
        <f t="shared" si="6"/>
        <v>982385</v>
      </c>
      <c r="V22" s="345">
        <f t="shared" si="6"/>
        <v>1680954</v>
      </c>
      <c r="W22" s="345">
        <f t="shared" si="6"/>
        <v>12523928</v>
      </c>
      <c r="X22" s="343">
        <f t="shared" si="6"/>
        <v>13000000</v>
      </c>
      <c r="Y22" s="345">
        <f t="shared" si="6"/>
        <v>-476072</v>
      </c>
      <c r="Z22" s="336">
        <f>+IF(X22&lt;&gt;0,+(Y22/X22)*100,0)</f>
        <v>-3.662092307692308</v>
      </c>
      <c r="AA22" s="350">
        <f>SUM(AA23:AA32)</f>
        <v>13000000</v>
      </c>
    </row>
    <row r="23" spans="1:27" ht="13.5">
      <c r="A23" s="361" t="s">
        <v>236</v>
      </c>
      <c r="B23" s="142"/>
      <c r="C23" s="60">
        <v>3841980</v>
      </c>
      <c r="D23" s="340"/>
      <c r="E23" s="60">
        <v>9000000</v>
      </c>
      <c r="F23" s="59">
        <v>9000000</v>
      </c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>
        <v>9000000</v>
      </c>
      <c r="Y23" s="59">
        <v>-9000000</v>
      </c>
      <c r="Z23" s="61">
        <v>-100</v>
      </c>
      <c r="AA23" s="62">
        <v>9000000</v>
      </c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>
        <v>7817414</v>
      </c>
      <c r="D25" s="340"/>
      <c r="E25" s="60">
        <v>4000000</v>
      </c>
      <c r="F25" s="59">
        <v>4000000</v>
      </c>
      <c r="G25" s="59">
        <v>3654148</v>
      </c>
      <c r="H25" s="60">
        <v>1297232</v>
      </c>
      <c r="I25" s="60">
        <v>1149370</v>
      </c>
      <c r="J25" s="59">
        <v>6100750</v>
      </c>
      <c r="K25" s="59">
        <v>1859873</v>
      </c>
      <c r="L25" s="60">
        <v>1936905</v>
      </c>
      <c r="M25" s="60">
        <v>360164</v>
      </c>
      <c r="N25" s="59">
        <v>4156942</v>
      </c>
      <c r="O25" s="59">
        <v>131691</v>
      </c>
      <c r="P25" s="60">
        <v>453591</v>
      </c>
      <c r="Q25" s="60"/>
      <c r="R25" s="59">
        <v>585282</v>
      </c>
      <c r="S25" s="59">
        <v>698569</v>
      </c>
      <c r="T25" s="60"/>
      <c r="U25" s="60">
        <v>982385</v>
      </c>
      <c r="V25" s="59">
        <v>1680954</v>
      </c>
      <c r="W25" s="59">
        <v>12523928</v>
      </c>
      <c r="X25" s="60">
        <v>4000000</v>
      </c>
      <c r="Y25" s="59">
        <v>8523928</v>
      </c>
      <c r="Z25" s="61">
        <v>213.1</v>
      </c>
      <c r="AA25" s="62">
        <v>4000000</v>
      </c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>
        <v>31265</v>
      </c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>
        <v>3317012</v>
      </c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11596083</v>
      </c>
      <c r="D40" s="344">
        <f t="shared" si="9"/>
        <v>0</v>
      </c>
      <c r="E40" s="343">
        <f t="shared" si="9"/>
        <v>27900000</v>
      </c>
      <c r="F40" s="345">
        <f t="shared" si="9"/>
        <v>27900000</v>
      </c>
      <c r="G40" s="345">
        <f t="shared" si="9"/>
        <v>1698168</v>
      </c>
      <c r="H40" s="343">
        <f t="shared" si="9"/>
        <v>144473</v>
      </c>
      <c r="I40" s="343">
        <f t="shared" si="9"/>
        <v>1127535</v>
      </c>
      <c r="J40" s="345">
        <f t="shared" si="9"/>
        <v>2970176</v>
      </c>
      <c r="K40" s="345">
        <f t="shared" si="9"/>
        <v>33088</v>
      </c>
      <c r="L40" s="343">
        <f t="shared" si="9"/>
        <v>2981117</v>
      </c>
      <c r="M40" s="343">
        <f t="shared" si="9"/>
        <v>1377774</v>
      </c>
      <c r="N40" s="345">
        <f t="shared" si="9"/>
        <v>4391979</v>
      </c>
      <c r="O40" s="345">
        <f t="shared" si="9"/>
        <v>166160</v>
      </c>
      <c r="P40" s="343">
        <f t="shared" si="9"/>
        <v>683866</v>
      </c>
      <c r="Q40" s="343">
        <f t="shared" si="9"/>
        <v>1085081</v>
      </c>
      <c r="R40" s="345">
        <f t="shared" si="9"/>
        <v>1935107</v>
      </c>
      <c r="S40" s="345">
        <f t="shared" si="9"/>
        <v>1844200</v>
      </c>
      <c r="T40" s="343">
        <f t="shared" si="9"/>
        <v>0</v>
      </c>
      <c r="U40" s="343">
        <f t="shared" si="9"/>
        <v>672080</v>
      </c>
      <c r="V40" s="345">
        <f t="shared" si="9"/>
        <v>2516280</v>
      </c>
      <c r="W40" s="345">
        <f t="shared" si="9"/>
        <v>11813542</v>
      </c>
      <c r="X40" s="343">
        <f t="shared" si="9"/>
        <v>27900000</v>
      </c>
      <c r="Y40" s="345">
        <f t="shared" si="9"/>
        <v>-16086458</v>
      </c>
      <c r="Z40" s="336">
        <f>+IF(X40&lt;&gt;0,+(Y40/X40)*100,0)</f>
        <v>-57.657555555555554</v>
      </c>
      <c r="AA40" s="350">
        <f>SUM(AA41:AA49)</f>
        <v>27900000</v>
      </c>
    </row>
    <row r="41" spans="1:27" ht="13.5">
      <c r="A41" s="361" t="s">
        <v>247</v>
      </c>
      <c r="B41" s="142"/>
      <c r="C41" s="362">
        <v>4292800</v>
      </c>
      <c r="D41" s="363"/>
      <c r="E41" s="362">
        <v>9400000</v>
      </c>
      <c r="F41" s="364">
        <v>9400000</v>
      </c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>
        <v>9400000</v>
      </c>
      <c r="Y41" s="364">
        <v>-9400000</v>
      </c>
      <c r="Z41" s="365">
        <v>-100</v>
      </c>
      <c r="AA41" s="366">
        <v>9400000</v>
      </c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>
        <v>396341</v>
      </c>
      <c r="D43" s="369"/>
      <c r="E43" s="305">
        <v>820000</v>
      </c>
      <c r="F43" s="370">
        <v>820000</v>
      </c>
      <c r="G43" s="370"/>
      <c r="H43" s="305"/>
      <c r="I43" s="305"/>
      <c r="J43" s="370"/>
      <c r="K43" s="370"/>
      <c r="L43" s="305">
        <v>6052</v>
      </c>
      <c r="M43" s="305"/>
      <c r="N43" s="370">
        <v>6052</v>
      </c>
      <c r="O43" s="370"/>
      <c r="P43" s="305"/>
      <c r="Q43" s="305"/>
      <c r="R43" s="370"/>
      <c r="S43" s="370"/>
      <c r="T43" s="305"/>
      <c r="U43" s="305"/>
      <c r="V43" s="370"/>
      <c r="W43" s="370">
        <v>6052</v>
      </c>
      <c r="X43" s="305">
        <v>820000</v>
      </c>
      <c r="Y43" s="370">
        <v>-813948</v>
      </c>
      <c r="Z43" s="371">
        <v>-99.26</v>
      </c>
      <c r="AA43" s="303">
        <v>820000</v>
      </c>
    </row>
    <row r="44" spans="1:27" ht="13.5">
      <c r="A44" s="361" t="s">
        <v>250</v>
      </c>
      <c r="B44" s="136"/>
      <c r="C44" s="60">
        <v>514351</v>
      </c>
      <c r="D44" s="368"/>
      <c r="E44" s="54">
        <v>1680000</v>
      </c>
      <c r="F44" s="53">
        <v>1680000</v>
      </c>
      <c r="G44" s="53">
        <v>16313</v>
      </c>
      <c r="H44" s="54">
        <v>59119</v>
      </c>
      <c r="I44" s="54">
        <v>5798</v>
      </c>
      <c r="J44" s="53">
        <v>81230</v>
      </c>
      <c r="K44" s="53">
        <v>33088</v>
      </c>
      <c r="L44" s="54">
        <v>132666</v>
      </c>
      <c r="M44" s="54">
        <v>44597</v>
      </c>
      <c r="N44" s="53">
        <v>210351</v>
      </c>
      <c r="O44" s="53">
        <v>166160</v>
      </c>
      <c r="P44" s="54"/>
      <c r="Q44" s="54">
        <v>20943</v>
      </c>
      <c r="R44" s="53">
        <v>187103</v>
      </c>
      <c r="S44" s="53">
        <v>69809</v>
      </c>
      <c r="T44" s="54"/>
      <c r="U44" s="54">
        <v>59109</v>
      </c>
      <c r="V44" s="53">
        <v>128918</v>
      </c>
      <c r="W44" s="53">
        <v>607602</v>
      </c>
      <c r="X44" s="54">
        <v>1680000</v>
      </c>
      <c r="Y44" s="53">
        <v>-1072398</v>
      </c>
      <c r="Z44" s="94">
        <v>-63.83</v>
      </c>
      <c r="AA44" s="95">
        <v>1680000</v>
      </c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>
        <v>4704623</v>
      </c>
      <c r="D47" s="368"/>
      <c r="E47" s="54">
        <v>16000000</v>
      </c>
      <c r="F47" s="53">
        <v>16000000</v>
      </c>
      <c r="G47" s="53">
        <v>1681855</v>
      </c>
      <c r="H47" s="54">
        <v>85354</v>
      </c>
      <c r="I47" s="54">
        <v>1121737</v>
      </c>
      <c r="J47" s="53">
        <v>2888946</v>
      </c>
      <c r="K47" s="53"/>
      <c r="L47" s="54">
        <v>2842399</v>
      </c>
      <c r="M47" s="54">
        <v>1333177</v>
      </c>
      <c r="N47" s="53">
        <v>4175576</v>
      </c>
      <c r="O47" s="53"/>
      <c r="P47" s="54">
        <v>683866</v>
      </c>
      <c r="Q47" s="54">
        <v>1064138</v>
      </c>
      <c r="R47" s="53">
        <v>1748004</v>
      </c>
      <c r="S47" s="53">
        <v>1774391</v>
      </c>
      <c r="T47" s="54"/>
      <c r="U47" s="54">
        <v>612971</v>
      </c>
      <c r="V47" s="53">
        <v>2387362</v>
      </c>
      <c r="W47" s="53">
        <v>11199888</v>
      </c>
      <c r="X47" s="54">
        <v>16000000</v>
      </c>
      <c r="Y47" s="53">
        <v>-4800112</v>
      </c>
      <c r="Z47" s="94">
        <v>-30</v>
      </c>
      <c r="AA47" s="95">
        <v>16000000</v>
      </c>
    </row>
    <row r="48" spans="1:27" ht="13.5">
      <c r="A48" s="361" t="s">
        <v>254</v>
      </c>
      <c r="B48" s="136"/>
      <c r="C48" s="60">
        <v>1687968</v>
      </c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257</v>
      </c>
      <c r="B60" s="149" t="s">
        <v>72</v>
      </c>
      <c r="C60" s="219">
        <f aca="true" t="shared" si="14" ref="C60:Y60">+C57+C54+C51+C40+C37+C34+C22+C5</f>
        <v>125648800</v>
      </c>
      <c r="D60" s="346">
        <f t="shared" si="14"/>
        <v>0</v>
      </c>
      <c r="E60" s="219">
        <f t="shared" si="14"/>
        <v>146441000</v>
      </c>
      <c r="F60" s="264">
        <f t="shared" si="14"/>
        <v>146441000</v>
      </c>
      <c r="G60" s="264">
        <f t="shared" si="14"/>
        <v>19468769</v>
      </c>
      <c r="H60" s="219">
        <f t="shared" si="14"/>
        <v>13923583</v>
      </c>
      <c r="I60" s="219">
        <f t="shared" si="14"/>
        <v>16159971</v>
      </c>
      <c r="J60" s="264">
        <f t="shared" si="14"/>
        <v>49552323</v>
      </c>
      <c r="K60" s="264">
        <f t="shared" si="14"/>
        <v>7978791</v>
      </c>
      <c r="L60" s="219">
        <f t="shared" si="14"/>
        <v>15003645</v>
      </c>
      <c r="M60" s="219">
        <f t="shared" si="14"/>
        <v>6753148</v>
      </c>
      <c r="N60" s="264">
        <f t="shared" si="14"/>
        <v>29735584</v>
      </c>
      <c r="O60" s="264">
        <f t="shared" si="14"/>
        <v>720626</v>
      </c>
      <c r="P60" s="219">
        <f t="shared" si="14"/>
        <v>4428666</v>
      </c>
      <c r="Q60" s="219">
        <f t="shared" si="14"/>
        <v>1334229</v>
      </c>
      <c r="R60" s="264">
        <f t="shared" si="14"/>
        <v>6483521</v>
      </c>
      <c r="S60" s="264">
        <f t="shared" si="14"/>
        <v>11134453</v>
      </c>
      <c r="T60" s="219">
        <f t="shared" si="14"/>
        <v>0</v>
      </c>
      <c r="U60" s="219">
        <f t="shared" si="14"/>
        <v>32009599</v>
      </c>
      <c r="V60" s="264">
        <f t="shared" si="14"/>
        <v>43144052</v>
      </c>
      <c r="W60" s="264">
        <f t="shared" si="14"/>
        <v>128915480</v>
      </c>
      <c r="X60" s="219">
        <f t="shared" si="14"/>
        <v>146441000</v>
      </c>
      <c r="Y60" s="264">
        <f t="shared" si="14"/>
        <v>-17525520</v>
      </c>
      <c r="Z60" s="337">
        <f>+IF(X60&lt;&gt;0,+(Y60/X60)*100,0)</f>
        <v>-11.967632015624039</v>
      </c>
      <c r="AA60" s="232">
        <f>+AA57+AA54+AA51+AA40+AA37+AA34+AA22+AA5</f>
        <v>146441000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262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263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117846</v>
      </c>
      <c r="H5" s="356">
        <f t="shared" si="0"/>
        <v>1051581</v>
      </c>
      <c r="I5" s="356">
        <f t="shared" si="0"/>
        <v>354702</v>
      </c>
      <c r="J5" s="358">
        <f t="shared" si="0"/>
        <v>1524129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1524129</v>
      </c>
      <c r="X5" s="356">
        <f t="shared" si="0"/>
        <v>0</v>
      </c>
      <c r="Y5" s="358">
        <f t="shared" si="0"/>
        <v>1524129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27159</v>
      </c>
      <c r="H6" s="60">
        <f t="shared" si="1"/>
        <v>84732</v>
      </c>
      <c r="I6" s="60">
        <f t="shared" si="1"/>
        <v>0</v>
      </c>
      <c r="J6" s="59">
        <f t="shared" si="1"/>
        <v>111891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111891</v>
      </c>
      <c r="X6" s="60">
        <f t="shared" si="1"/>
        <v>0</v>
      </c>
      <c r="Y6" s="59">
        <f t="shared" si="1"/>
        <v>111891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>
        <v>27159</v>
      </c>
      <c r="H7" s="60">
        <v>84732</v>
      </c>
      <c r="I7" s="60"/>
      <c r="J7" s="59">
        <v>111891</v>
      </c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>
        <v>111891</v>
      </c>
      <c r="X7" s="60"/>
      <c r="Y7" s="59">
        <v>111891</v>
      </c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4651</v>
      </c>
      <c r="I8" s="60">
        <f t="shared" si="2"/>
        <v>0</v>
      </c>
      <c r="J8" s="59">
        <f t="shared" si="2"/>
        <v>4651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4651</v>
      </c>
      <c r="X8" s="60">
        <f t="shared" si="2"/>
        <v>0</v>
      </c>
      <c r="Y8" s="59">
        <f t="shared" si="2"/>
        <v>4651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>
        <v>4651</v>
      </c>
      <c r="I10" s="60"/>
      <c r="J10" s="59">
        <v>4651</v>
      </c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>
        <v>4651</v>
      </c>
      <c r="X10" s="60"/>
      <c r="Y10" s="59">
        <v>4651</v>
      </c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57079</v>
      </c>
      <c r="H11" s="362">
        <f t="shared" si="3"/>
        <v>901595</v>
      </c>
      <c r="I11" s="362">
        <f t="shared" si="3"/>
        <v>352958</v>
      </c>
      <c r="J11" s="364">
        <f t="shared" si="3"/>
        <v>1311632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1311632</v>
      </c>
      <c r="X11" s="362">
        <f t="shared" si="3"/>
        <v>0</v>
      </c>
      <c r="Y11" s="364">
        <f t="shared" si="3"/>
        <v>1311632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>
        <v>57079</v>
      </c>
      <c r="H12" s="60">
        <v>901595</v>
      </c>
      <c r="I12" s="60">
        <v>352958</v>
      </c>
      <c r="J12" s="59">
        <v>1311632</v>
      </c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>
        <v>1311632</v>
      </c>
      <c r="X12" s="60"/>
      <c r="Y12" s="59">
        <v>1311632</v>
      </c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33608</v>
      </c>
      <c r="H13" s="275">
        <f t="shared" si="4"/>
        <v>60603</v>
      </c>
      <c r="I13" s="275">
        <f t="shared" si="4"/>
        <v>1744</v>
      </c>
      <c r="J13" s="342">
        <f t="shared" si="4"/>
        <v>95955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95955</v>
      </c>
      <c r="X13" s="275">
        <f t="shared" si="4"/>
        <v>0</v>
      </c>
      <c r="Y13" s="342">
        <f t="shared" si="4"/>
        <v>95955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>
        <v>33608</v>
      </c>
      <c r="H14" s="60">
        <v>60603</v>
      </c>
      <c r="I14" s="60">
        <v>1744</v>
      </c>
      <c r="J14" s="59">
        <v>95955</v>
      </c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>
        <v>95955</v>
      </c>
      <c r="X14" s="60"/>
      <c r="Y14" s="59">
        <v>95955</v>
      </c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41225</v>
      </c>
      <c r="H22" s="343">
        <f t="shared" si="6"/>
        <v>24713</v>
      </c>
      <c r="I22" s="343">
        <f t="shared" si="6"/>
        <v>4156</v>
      </c>
      <c r="J22" s="345">
        <f t="shared" si="6"/>
        <v>70094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70094</v>
      </c>
      <c r="X22" s="343">
        <f t="shared" si="6"/>
        <v>0</v>
      </c>
      <c r="Y22" s="345">
        <f t="shared" si="6"/>
        <v>70094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>
        <v>41225</v>
      </c>
      <c r="H23" s="60">
        <v>7950</v>
      </c>
      <c r="I23" s="60">
        <v>4156</v>
      </c>
      <c r="J23" s="59">
        <v>53331</v>
      </c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>
        <v>53331</v>
      </c>
      <c r="X23" s="60"/>
      <c r="Y23" s="59">
        <v>53331</v>
      </c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>
        <v>16763</v>
      </c>
      <c r="I24" s="60"/>
      <c r="J24" s="59">
        <v>16763</v>
      </c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>
        <v>16763</v>
      </c>
      <c r="X24" s="60"/>
      <c r="Y24" s="59">
        <v>16763</v>
      </c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1157</v>
      </c>
      <c r="H40" s="343">
        <f t="shared" si="9"/>
        <v>316472</v>
      </c>
      <c r="I40" s="343">
        <f t="shared" si="9"/>
        <v>406863</v>
      </c>
      <c r="J40" s="345">
        <f t="shared" si="9"/>
        <v>724492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724492</v>
      </c>
      <c r="X40" s="343">
        <f t="shared" si="9"/>
        <v>0</v>
      </c>
      <c r="Y40" s="345">
        <f t="shared" si="9"/>
        <v>724492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>
        <v>170864</v>
      </c>
      <c r="I41" s="362">
        <v>177363</v>
      </c>
      <c r="J41" s="364">
        <v>348227</v>
      </c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>
        <v>348227</v>
      </c>
      <c r="X41" s="362"/>
      <c r="Y41" s="364">
        <v>348227</v>
      </c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>
        <v>199535</v>
      </c>
      <c r="J43" s="370">
        <v>199535</v>
      </c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>
        <v>199535</v>
      </c>
      <c r="X43" s="305"/>
      <c r="Y43" s="370">
        <v>199535</v>
      </c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>
        <v>99449</v>
      </c>
      <c r="I44" s="54">
        <v>2255</v>
      </c>
      <c r="J44" s="53">
        <v>101704</v>
      </c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>
        <v>101704</v>
      </c>
      <c r="X44" s="54"/>
      <c r="Y44" s="53">
        <v>101704</v>
      </c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>
        <v>1157</v>
      </c>
      <c r="H47" s="54">
        <v>46159</v>
      </c>
      <c r="I47" s="54">
        <v>27710</v>
      </c>
      <c r="J47" s="53">
        <v>75026</v>
      </c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>
        <v>75026</v>
      </c>
      <c r="X47" s="54"/>
      <c r="Y47" s="53">
        <v>75026</v>
      </c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264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160228</v>
      </c>
      <c r="H60" s="219">
        <f t="shared" si="14"/>
        <v>1392766</v>
      </c>
      <c r="I60" s="219">
        <f t="shared" si="14"/>
        <v>765721</v>
      </c>
      <c r="J60" s="264">
        <f t="shared" si="14"/>
        <v>2318715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2318715</v>
      </c>
      <c r="X60" s="219">
        <f t="shared" si="14"/>
        <v>0</v>
      </c>
      <c r="Y60" s="264">
        <f t="shared" si="14"/>
        <v>2318715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2014-08-06T07:53:55Z</dcterms:created>
  <dcterms:modified xsi:type="dcterms:W3CDTF">2014-08-06T07:54:00Z</dcterms:modified>
  <cp:category/>
  <cp:version/>
  <cp:contentType/>
  <cp:contentStatus/>
</cp:coreProperties>
</file>