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<sst xmlns="http://schemas.openxmlformats.org/spreadsheetml/2006/main" count="855" uniqueCount="302">
  <si>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Mafikeng(NW383)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</si>
  <si>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</si>
  <si>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</si>
  <si>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</si>
  <si>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</si>
  <si>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</si>
  <si>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</si>
  <si>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</si>
  <si>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</si>
  <si>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</si>
  <si>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</si>
  <si>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</si>
  <si>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</si>
  <si>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</si>
  <si>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</si>
  <si>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</si>
  <si>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</si>
  <si>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</si>
  <si>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</si>
  <si>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</si>
  <si>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</si>
  <si>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</si>
  <si>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</si>
  <si>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</si>
  <si>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</si>
  <si>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</si>
  <si>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</si>
  <si>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</si>
  <si>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</si>
  <si>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</si>
  <si>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</si>
  <si>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</si>
  <si>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</si>
  <si>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</si>
  <si>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</si>
  <si>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</si>
  <si>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</si>
  <si>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</si>
  <si>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</si>
  <si>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</si>
  <si>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</si>
  <si>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</si>
  <si>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</si>
  <si>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</si>
  <si>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</si>
  <si>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</si>
  <si>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</si>
  <si>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</si>
  <si>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</si>
  <si>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</si>
  <si>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</si>
  <si>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</si>
  <si>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</si>
  <si>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</si>
  <si>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</si>
  <si>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</si>
  <si>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</si>
  <si>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</si>
  <si>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</si>
  <si>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</si>
  <si>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</si>
  <si>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</si>
  <si>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</si>
  <si>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</si>
  <si>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</si>
  <si>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</si>
  <si>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</si>
  <si>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</si>
  <si>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</si>
  <si>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</si>
  <si>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Mafikeng(NW383)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</si>
  <si>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</si>
  <si>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</si>
  <si>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</si>
  <si>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</si>
  <si>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</si>
  <si>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</si>
  <si>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</si>
  <si>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</si>
  <si>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</si>
  <si>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</si>
  <si>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</si>
  <si>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</si>
  <si>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</si>
  <si>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</si>
  <si>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</si>
  <si>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</si>
  <si>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</si>
  <si>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</si>
  <si>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</si>
  <si>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</si>
  <si>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</si>
  <si>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</si>
  <si>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</si>
  <si>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</si>
  <si>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</si>
  <si>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</si>
  <si>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</si>
  <si>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</si>
  <si>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</si>
  <si>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Mafikeng(NW383)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</si>
  <si>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</si>
  <si>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</si>
  <si>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</si>
  <si>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</si>
  <si>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</si>
  <si>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</si>
  <si>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</si>
  <si>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</si>
  <si>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</si>
  <si>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</si>
  <si>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</si>
  <si>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</si>
  <si>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</si>
  <si>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</si>
  <si>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</si>
  <si>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</si>
  <si>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</si>
  <si>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</si>
  <si>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</si>
  <si>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</si>
  <si>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</si>
  <si>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</si>
  <si>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</si>
  <si>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</si>
  <si>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</si>
  <si>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</si>
  <si>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</si>
  <si>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</si>
  <si>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Mafikeng(NW383)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</si>
  <si>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</si>
  <si>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</si>
  <si>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</si>
  <si>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</si>
  <si>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</si>
  <si>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</si>
  <si>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</si>
  <si>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</si>
  <si>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</si>
  <si>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</si>
  <si>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Mafikeng(NW383)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</si>
  <si>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</si>
  <si>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</si>
  <si>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</si>
  <si>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</si>
  <si>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</si>
  <si>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</si>
  <si>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</si>
  <si>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</si>
  <si>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</si>
  <si>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</si>
  <si>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</si>
  <si>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</si>
  <si>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</si>
  <si>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</si>
  <si>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</si>
  <si>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</si>
  <si>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</si>
  <si>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</si>
  <si>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</si>
  <si>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</si>
  <si>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</si>
  <si>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</si>
  <si>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</si>
  <si>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</si>
  <si>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</si>
  <si>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</si>
  <si>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</si>
  <si>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</si>
  <si>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</si>
  <si>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</si>
  <si>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</si>
  <si>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</si>
  <si>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</si>
  <si>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Mafikeng(NW383)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</si>
  <si>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</si>
  <si>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</si>
  <si>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</si>
  <si>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</si>
  <si>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</si>
  <si>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</si>
  <si>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</si>
  <si>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</si>
  <si>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</si>
  <si>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</si>
  <si>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</si>
  <si>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</si>
  <si>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</si>
  <si>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</si>
  <si>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</si>
  <si>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</si>
  <si>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</si>
  <si>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</si>
  <si>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</si>
  <si>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</si>
  <si>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</si>
  <si>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</si>
  <si>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</si>
  <si>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</si>
  <si>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</si>
  <si>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</si>
  <si>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Mafikeng(NW383)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</si>
  <si>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</si>
  <si>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</si>
  <si>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</si>
  <si>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</si>
  <si>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</si>
  <si>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</si>
  <si>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</si>
  <si>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</si>
  <si>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</si>
  <si>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</si>
  <si>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</si>
  <si>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</si>
  <si>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</si>
  <si>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</si>
  <si>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</si>
  <si>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</si>
  <si>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</si>
  <si>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</si>
  <si>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</si>
  <si>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</si>
  <si>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</si>
  <si>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</si>
  <si>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</si>
  <si>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</si>
  <si>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Mafikeng(NW383)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</si>
  <si>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</si>
  <si>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</si>
  <si>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</si>
  <si>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</si>
  <si>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</si>
  <si>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</si>
  <si>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</si>
  <si>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</si>
  <si>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</si>
  <si>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</si>
  <si>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</si>
  <si>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</si>
  <si>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</si>
  <si>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</si>
  <si>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</si>
  <si>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</si>
  <si>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</si>
  <si>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</si>
  <si>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</si>
  <si>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</si>
  <si>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</si>
  <si>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</si>
  <si>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</si>
  <si>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</si>
  <si>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</si>
  <si>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</si>
  <si>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</si>
  <si>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</si>
  <si>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</si>
  <si>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</si>
  <si>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</si>
  <si>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</si>
  <si>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</si>
  <si>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</si>
  <si>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</si>
  <si>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Mafikeng(NW383)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</si>
  <si>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</si>
  <si>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</si>
  <si>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 West: Mafikeng(NW383)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</si>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</sst>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-29586</v>
      </c>
      <c r="C5" s="19">
        <v>0</v>
      </c>
      <c r="D5" s="59">
        <v>142882788</v>
      </c>
      <c r="E5" s="60">
        <v>142361465</v>
      </c>
      <c r="F5" s="60">
        <v>11299088</v>
      </c>
      <c r="G5" s="60">
        <v>11661207</v>
      </c>
      <c r="H5" s="60">
        <v>11429027</v>
      </c>
      <c r="I5" s="60">
        <v>34389322</v>
      </c>
      <c r="J5" s="60">
        <v>11729588</v>
      </c>
      <c r="K5" s="60">
        <v>11290067</v>
      </c>
      <c r="L5" s="60">
        <v>11736959</v>
      </c>
      <c r="M5" s="60">
        <v>34756614</v>
      </c>
      <c r="N5" s="60">
        <v>11534353</v>
      </c>
      <c r="O5" s="60">
        <v>12781580</v>
      </c>
      <c r="P5" s="60">
        <v>12860117</v>
      </c>
      <c r="Q5" s="60">
        <v>37176050</v>
      </c>
      <c r="R5" s="60">
        <v>12701726</v>
      </c>
      <c r="S5" s="60">
        <v>12848620</v>
      </c>
      <c r="T5" s="60">
        <v>12887062</v>
      </c>
      <c r="U5" s="60">
        <v>38437408</v>
      </c>
      <c r="V5" s="60">
        <v>144759394</v>
      </c>
      <c r="W5" s="60">
        <v>142361465</v>
      </c>
      <c r="X5" s="60">
        <v>2397929</v>
      </c>
      <c r="Y5" s="61">
        <v>1.68</v>
      </c>
      <c r="Z5" s="62">
        <v>142361465</v>
      </c>
    </row>
    <row r="6" spans="1:26" ht="13.5">
      <c r="A6" s="58" t="s">
        <v>32</v>
      </c>
      <c r="B6" s="19">
        <v>106523940</v>
      </c>
      <c r="C6" s="19">
        <v>0</v>
      </c>
      <c r="D6" s="59">
        <v>164980047</v>
      </c>
      <c r="E6" s="60">
        <v>148329809</v>
      </c>
      <c r="F6" s="60">
        <v>9945612</v>
      </c>
      <c r="G6" s="60">
        <v>7765002</v>
      </c>
      <c r="H6" s="60">
        <v>10880554</v>
      </c>
      <c r="I6" s="60">
        <v>28591168</v>
      </c>
      <c r="J6" s="60">
        <v>10931014</v>
      </c>
      <c r="K6" s="60">
        <v>6439659</v>
      </c>
      <c r="L6" s="60">
        <v>10071070</v>
      </c>
      <c r="M6" s="60">
        <v>27441743</v>
      </c>
      <c r="N6" s="60">
        <v>9535909</v>
      </c>
      <c r="O6" s="60">
        <v>11674021</v>
      </c>
      <c r="P6" s="60">
        <v>9247034</v>
      </c>
      <c r="Q6" s="60">
        <v>30456964</v>
      </c>
      <c r="R6" s="60">
        <v>9021256</v>
      </c>
      <c r="S6" s="60">
        <v>9159675</v>
      </c>
      <c r="T6" s="60">
        <v>9556487</v>
      </c>
      <c r="U6" s="60">
        <v>27737418</v>
      </c>
      <c r="V6" s="60">
        <v>114227293</v>
      </c>
      <c r="W6" s="60">
        <v>148329809</v>
      </c>
      <c r="X6" s="60">
        <v>-34102516</v>
      </c>
      <c r="Y6" s="61">
        <v>-22.99</v>
      </c>
      <c r="Z6" s="62">
        <v>148329809</v>
      </c>
    </row>
    <row r="7" spans="1:26" ht="13.5">
      <c r="A7" s="58" t="s">
        <v>33</v>
      </c>
      <c r="B7" s="19">
        <v>2917571</v>
      </c>
      <c r="C7" s="19">
        <v>0</v>
      </c>
      <c r="D7" s="59">
        <v>1000100</v>
      </c>
      <c r="E7" s="60">
        <v>1000100</v>
      </c>
      <c r="F7" s="60">
        <v>0</v>
      </c>
      <c r="G7" s="60">
        <v>0</v>
      </c>
      <c r="H7" s="60">
        <v>17126</v>
      </c>
      <c r="I7" s="60">
        <v>17126</v>
      </c>
      <c r="J7" s="60">
        <v>13925</v>
      </c>
      <c r="K7" s="60">
        <v>9588</v>
      </c>
      <c r="L7" s="60">
        <v>0</v>
      </c>
      <c r="M7" s="60">
        <v>23513</v>
      </c>
      <c r="N7" s="60">
        <v>9114</v>
      </c>
      <c r="O7" s="60">
        <v>177607</v>
      </c>
      <c r="P7" s="60">
        <v>145073</v>
      </c>
      <c r="Q7" s="60">
        <v>331794</v>
      </c>
      <c r="R7" s="60">
        <v>0</v>
      </c>
      <c r="S7" s="60">
        <v>594844</v>
      </c>
      <c r="T7" s="60">
        <v>173066</v>
      </c>
      <c r="U7" s="60">
        <v>767910</v>
      </c>
      <c r="V7" s="60">
        <v>1140343</v>
      </c>
      <c r="W7" s="60">
        <v>1000100</v>
      </c>
      <c r="X7" s="60">
        <v>140243</v>
      </c>
      <c r="Y7" s="61">
        <v>14.02</v>
      </c>
      <c r="Z7" s="62">
        <v>1000100</v>
      </c>
    </row>
    <row r="8" spans="1:26" ht="13.5">
      <c r="A8" s="58" t="s">
        <v>34</v>
      </c>
      <c r="B8" s="19">
        <v>155872511</v>
      </c>
      <c r="C8" s="19">
        <v>0</v>
      </c>
      <c r="D8" s="59">
        <v>162916000</v>
      </c>
      <c r="E8" s="60">
        <v>159504000</v>
      </c>
      <c r="F8" s="60">
        <v>39118000</v>
      </c>
      <c r="G8" s="60">
        <v>2378000</v>
      </c>
      <c r="H8" s="60">
        <v>17039000</v>
      </c>
      <c r="I8" s="60">
        <v>58535000</v>
      </c>
      <c r="J8" s="60">
        <v>0</v>
      </c>
      <c r="K8" s="60">
        <v>1116000</v>
      </c>
      <c r="L8" s="60">
        <v>40274000</v>
      </c>
      <c r="M8" s="60">
        <v>41390000</v>
      </c>
      <c r="N8" s="60">
        <v>0</v>
      </c>
      <c r="O8" s="60">
        <v>1116000</v>
      </c>
      <c r="P8" s="60">
        <v>30796000</v>
      </c>
      <c r="Q8" s="60">
        <v>31912000</v>
      </c>
      <c r="R8" s="60">
        <v>0</v>
      </c>
      <c r="S8" s="60">
        <v>0</v>
      </c>
      <c r="T8" s="60">
        <v>0</v>
      </c>
      <c r="U8" s="60">
        <v>0</v>
      </c>
      <c r="V8" s="60">
        <v>131837000</v>
      </c>
      <c r="W8" s="60">
        <v>159504000</v>
      </c>
      <c r="X8" s="60">
        <v>-27667000</v>
      </c>
      <c r="Y8" s="61">
        <v>-17.35</v>
      </c>
      <c r="Z8" s="62">
        <v>159504000</v>
      </c>
    </row>
    <row r="9" spans="1:26" ht="13.5">
      <c r="A9" s="58" t="s">
        <v>35</v>
      </c>
      <c r="B9" s="19">
        <v>44684164</v>
      </c>
      <c r="C9" s="19">
        <v>0</v>
      </c>
      <c r="D9" s="59">
        <v>28092300</v>
      </c>
      <c r="E9" s="60">
        <v>27535931</v>
      </c>
      <c r="F9" s="60">
        <v>2897768</v>
      </c>
      <c r="G9" s="60">
        <v>2372055</v>
      </c>
      <c r="H9" s="60">
        <v>1734862</v>
      </c>
      <c r="I9" s="60">
        <v>7004685</v>
      </c>
      <c r="J9" s="60">
        <v>2142532</v>
      </c>
      <c r="K9" s="60">
        <v>2907466</v>
      </c>
      <c r="L9" s="60">
        <v>2061914</v>
      </c>
      <c r="M9" s="60">
        <v>7111912</v>
      </c>
      <c r="N9" s="60">
        <v>2259398</v>
      </c>
      <c r="O9" s="60">
        <v>3500570</v>
      </c>
      <c r="P9" s="60">
        <v>2251271</v>
      </c>
      <c r="Q9" s="60">
        <v>8011239</v>
      </c>
      <c r="R9" s="60">
        <v>2313084</v>
      </c>
      <c r="S9" s="60">
        <v>2258000</v>
      </c>
      <c r="T9" s="60">
        <v>2080332</v>
      </c>
      <c r="U9" s="60">
        <v>6651416</v>
      </c>
      <c r="V9" s="60">
        <v>28779252</v>
      </c>
      <c r="W9" s="60">
        <v>27535931</v>
      </c>
      <c r="X9" s="60">
        <v>1243321</v>
      </c>
      <c r="Y9" s="61">
        <v>4.52</v>
      </c>
      <c r="Z9" s="62">
        <v>27535931</v>
      </c>
    </row>
    <row r="10" spans="1:26" ht="25.5">
      <c r="A10" s="63" t="s">
        <v>277</v>
      </c>
      <c r="B10" s="64">
        <f>SUM(B5:B9)</f>
        <v>309968600</v>
      </c>
      <c r="C10" s="64">
        <f>SUM(C5:C9)</f>
        <v>0</v>
      </c>
      <c r="D10" s="65">
        <f aca="true" t="shared" si="0" ref="D10:Z10">SUM(D5:D9)</f>
        <v>499871235</v>
      </c>
      <c r="E10" s="66">
        <f t="shared" si="0"/>
        <v>478731305</v>
      </c>
      <c r="F10" s="66">
        <f t="shared" si="0"/>
        <v>63260468</v>
      </c>
      <c r="G10" s="66">
        <f t="shared" si="0"/>
        <v>24176264</v>
      </c>
      <c r="H10" s="66">
        <f t="shared" si="0"/>
        <v>41100569</v>
      </c>
      <c r="I10" s="66">
        <f t="shared" si="0"/>
        <v>128537301</v>
      </c>
      <c r="J10" s="66">
        <f t="shared" si="0"/>
        <v>24817059</v>
      </c>
      <c r="K10" s="66">
        <f t="shared" si="0"/>
        <v>21762780</v>
      </c>
      <c r="L10" s="66">
        <f t="shared" si="0"/>
        <v>64143943</v>
      </c>
      <c r="M10" s="66">
        <f t="shared" si="0"/>
        <v>110723782</v>
      </c>
      <c r="N10" s="66">
        <f t="shared" si="0"/>
        <v>23338774</v>
      </c>
      <c r="O10" s="66">
        <f t="shared" si="0"/>
        <v>29249778</v>
      </c>
      <c r="P10" s="66">
        <f t="shared" si="0"/>
        <v>55299495</v>
      </c>
      <c r="Q10" s="66">
        <f t="shared" si="0"/>
        <v>107888047</v>
      </c>
      <c r="R10" s="66">
        <f t="shared" si="0"/>
        <v>24036066</v>
      </c>
      <c r="S10" s="66">
        <f t="shared" si="0"/>
        <v>24861139</v>
      </c>
      <c r="T10" s="66">
        <f t="shared" si="0"/>
        <v>24696947</v>
      </c>
      <c r="U10" s="66">
        <f t="shared" si="0"/>
        <v>73594152</v>
      </c>
      <c r="V10" s="66">
        <f t="shared" si="0"/>
        <v>420743282</v>
      </c>
      <c r="W10" s="66">
        <f t="shared" si="0"/>
        <v>478731305</v>
      </c>
      <c r="X10" s="66">
        <f t="shared" si="0"/>
        <v>-57988023</v>
      </c>
      <c r="Y10" s="67">
        <f>+IF(W10&lt;&gt;0,(X10/W10)*100,0)</f>
        <v>-12.112853785486202</v>
      </c>
      <c r="Z10" s="68">
        <f t="shared" si="0"/>
        <v>478731305</v>
      </c>
    </row>
    <row r="11" spans="1:26" ht="13.5">
      <c r="A11" s="58" t="s">
        <v>37</v>
      </c>
      <c r="B11" s="19">
        <v>173184393</v>
      </c>
      <c r="C11" s="19">
        <v>0</v>
      </c>
      <c r="D11" s="59">
        <v>196177116</v>
      </c>
      <c r="E11" s="60">
        <v>201244271</v>
      </c>
      <c r="F11" s="60">
        <v>14983045</v>
      </c>
      <c r="G11" s="60">
        <v>14395658</v>
      </c>
      <c r="H11" s="60">
        <v>14964617</v>
      </c>
      <c r="I11" s="60">
        <v>44343320</v>
      </c>
      <c r="J11" s="60">
        <v>14775473</v>
      </c>
      <c r="K11" s="60">
        <v>23115337</v>
      </c>
      <c r="L11" s="60">
        <v>14692767</v>
      </c>
      <c r="M11" s="60">
        <v>52583577</v>
      </c>
      <c r="N11" s="60">
        <v>16136204</v>
      </c>
      <c r="O11" s="60">
        <v>16409010</v>
      </c>
      <c r="P11" s="60">
        <v>14307382</v>
      </c>
      <c r="Q11" s="60">
        <v>46852596</v>
      </c>
      <c r="R11" s="60">
        <v>15084742</v>
      </c>
      <c r="S11" s="60">
        <v>13950877</v>
      </c>
      <c r="T11" s="60">
        <v>14253569</v>
      </c>
      <c r="U11" s="60">
        <v>43289188</v>
      </c>
      <c r="V11" s="60">
        <v>187068681</v>
      </c>
      <c r="W11" s="60">
        <v>201244271</v>
      </c>
      <c r="X11" s="60">
        <v>-14175590</v>
      </c>
      <c r="Y11" s="61">
        <v>-7.04</v>
      </c>
      <c r="Z11" s="62">
        <v>201244271</v>
      </c>
    </row>
    <row r="12" spans="1:26" ht="13.5">
      <c r="A12" s="58" t="s">
        <v>38</v>
      </c>
      <c r="B12" s="19">
        <v>18304390</v>
      </c>
      <c r="C12" s="19">
        <v>0</v>
      </c>
      <c r="D12" s="59">
        <v>19401944</v>
      </c>
      <c r="E12" s="60">
        <v>19067845</v>
      </c>
      <c r="F12" s="60">
        <v>1499316</v>
      </c>
      <c r="G12" s="60">
        <v>1499316</v>
      </c>
      <c r="H12" s="60">
        <v>1538800</v>
      </c>
      <c r="I12" s="60">
        <v>4537432</v>
      </c>
      <c r="J12" s="60">
        <v>1503096</v>
      </c>
      <c r="K12" s="60">
        <v>1503096</v>
      </c>
      <c r="L12" s="60">
        <v>1503129</v>
      </c>
      <c r="M12" s="60">
        <v>4509321</v>
      </c>
      <c r="N12" s="60">
        <v>1490874</v>
      </c>
      <c r="O12" s="60">
        <v>1472471</v>
      </c>
      <c r="P12" s="60">
        <v>2551545</v>
      </c>
      <c r="Q12" s="60">
        <v>5514890</v>
      </c>
      <c r="R12" s="60">
        <v>1551774</v>
      </c>
      <c r="S12" s="60">
        <v>1585678</v>
      </c>
      <c r="T12" s="60">
        <v>1538897</v>
      </c>
      <c r="U12" s="60">
        <v>4676349</v>
      </c>
      <c r="V12" s="60">
        <v>19237992</v>
      </c>
      <c r="W12" s="60">
        <v>19067845</v>
      </c>
      <c r="X12" s="60">
        <v>170147</v>
      </c>
      <c r="Y12" s="61">
        <v>0.89</v>
      </c>
      <c r="Z12" s="62">
        <v>19067845</v>
      </c>
    </row>
    <row r="13" spans="1:26" ht="13.5">
      <c r="A13" s="58" t="s">
        <v>278</v>
      </c>
      <c r="B13" s="19">
        <v>27764413</v>
      </c>
      <c r="C13" s="19">
        <v>0</v>
      </c>
      <c r="D13" s="59">
        <v>13504000</v>
      </c>
      <c r="E13" s="60">
        <v>7753950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7753950</v>
      </c>
      <c r="X13" s="60">
        <v>-7753950</v>
      </c>
      <c r="Y13" s="61">
        <v>-100</v>
      </c>
      <c r="Z13" s="62">
        <v>7753950</v>
      </c>
    </row>
    <row r="14" spans="1:26" ht="13.5">
      <c r="A14" s="58" t="s">
        <v>40</v>
      </c>
      <c r="B14" s="19">
        <v>5818088</v>
      </c>
      <c r="C14" s="19">
        <v>0</v>
      </c>
      <c r="D14" s="59">
        <v>3400000</v>
      </c>
      <c r="E14" s="60">
        <v>3600000</v>
      </c>
      <c r="F14" s="60">
        <v>996943</v>
      </c>
      <c r="G14" s="60">
        <v>135425</v>
      </c>
      <c r="H14" s="60">
        <v>-825034</v>
      </c>
      <c r="I14" s="60">
        <v>307334</v>
      </c>
      <c r="J14" s="60">
        <v>0</v>
      </c>
      <c r="K14" s="60">
        <v>0</v>
      </c>
      <c r="L14" s="60">
        <v>79073</v>
      </c>
      <c r="M14" s="60">
        <v>79073</v>
      </c>
      <c r="N14" s="60">
        <v>984405</v>
      </c>
      <c r="O14" s="60">
        <v>55187</v>
      </c>
      <c r="P14" s="60">
        <v>0</v>
      </c>
      <c r="Q14" s="60">
        <v>1039592</v>
      </c>
      <c r="R14" s="60">
        <v>84326</v>
      </c>
      <c r="S14" s="60">
        <v>57419</v>
      </c>
      <c r="T14" s="60">
        <v>0</v>
      </c>
      <c r="U14" s="60">
        <v>141745</v>
      </c>
      <c r="V14" s="60">
        <v>1567744</v>
      </c>
      <c r="W14" s="60">
        <v>3600000</v>
      </c>
      <c r="X14" s="60">
        <v>-2032256</v>
      </c>
      <c r="Y14" s="61">
        <v>-56.45</v>
      </c>
      <c r="Z14" s="62">
        <v>3600000</v>
      </c>
    </row>
    <row r="15" spans="1:26" ht="13.5">
      <c r="A15" s="58" t="s">
        <v>41</v>
      </c>
      <c r="B15" s="19">
        <v>71823923</v>
      </c>
      <c r="C15" s="19">
        <v>0</v>
      </c>
      <c r="D15" s="59">
        <v>60400000</v>
      </c>
      <c r="E15" s="60">
        <v>100882529</v>
      </c>
      <c r="F15" s="60">
        <v>354684</v>
      </c>
      <c r="G15" s="60">
        <v>1312070</v>
      </c>
      <c r="H15" s="60">
        <v>2777323</v>
      </c>
      <c r="I15" s="60">
        <v>4444077</v>
      </c>
      <c r="J15" s="60">
        <v>3565476</v>
      </c>
      <c r="K15" s="60">
        <v>2069945</v>
      </c>
      <c r="L15" s="60">
        <v>9688147</v>
      </c>
      <c r="M15" s="60">
        <v>15323568</v>
      </c>
      <c r="N15" s="60">
        <v>1361373</v>
      </c>
      <c r="O15" s="60">
        <v>6266900</v>
      </c>
      <c r="P15" s="60">
        <v>523741</v>
      </c>
      <c r="Q15" s="60">
        <v>8152014</v>
      </c>
      <c r="R15" s="60">
        <v>2616730</v>
      </c>
      <c r="S15" s="60">
        <v>924051</v>
      </c>
      <c r="T15" s="60">
        <v>1400472</v>
      </c>
      <c r="U15" s="60">
        <v>4941253</v>
      </c>
      <c r="V15" s="60">
        <v>32860912</v>
      </c>
      <c r="W15" s="60">
        <v>100882529</v>
      </c>
      <c r="X15" s="60">
        <v>-68021617</v>
      </c>
      <c r="Y15" s="61">
        <v>-67.43</v>
      </c>
      <c r="Z15" s="62">
        <v>100882529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109579178</v>
      </c>
      <c r="C17" s="19">
        <v>0</v>
      </c>
      <c r="D17" s="59">
        <v>186759000</v>
      </c>
      <c r="E17" s="60">
        <v>163766277</v>
      </c>
      <c r="F17" s="60">
        <v>3419308</v>
      </c>
      <c r="G17" s="60">
        <v>6600413</v>
      </c>
      <c r="H17" s="60">
        <v>9677926</v>
      </c>
      <c r="I17" s="60">
        <v>19697647</v>
      </c>
      <c r="J17" s="60">
        <v>9609414</v>
      </c>
      <c r="K17" s="60">
        <v>7619204</v>
      </c>
      <c r="L17" s="60">
        <v>7619719</v>
      </c>
      <c r="M17" s="60">
        <v>24848337</v>
      </c>
      <c r="N17" s="60">
        <v>8807565</v>
      </c>
      <c r="O17" s="60">
        <v>6862262</v>
      </c>
      <c r="P17" s="60">
        <v>4532628</v>
      </c>
      <c r="Q17" s="60">
        <v>20202455</v>
      </c>
      <c r="R17" s="60">
        <v>7672879</v>
      </c>
      <c r="S17" s="60">
        <v>4113616</v>
      </c>
      <c r="T17" s="60">
        <v>6784804</v>
      </c>
      <c r="U17" s="60">
        <v>18571299</v>
      </c>
      <c r="V17" s="60">
        <v>83319738</v>
      </c>
      <c r="W17" s="60">
        <v>163766277</v>
      </c>
      <c r="X17" s="60">
        <v>-80446539</v>
      </c>
      <c r="Y17" s="61">
        <v>-49.12</v>
      </c>
      <c r="Z17" s="62">
        <v>163766277</v>
      </c>
    </row>
    <row r="18" spans="1:26" ht="13.5">
      <c r="A18" s="70" t="s">
        <v>44</v>
      </c>
      <c r="B18" s="71">
        <f>SUM(B11:B17)</f>
        <v>406474385</v>
      </c>
      <c r="C18" s="71">
        <f>SUM(C11:C17)</f>
        <v>0</v>
      </c>
      <c r="D18" s="72">
        <f aca="true" t="shared" si="1" ref="D18:Z18">SUM(D11:D17)</f>
        <v>479642060</v>
      </c>
      <c r="E18" s="73">
        <f t="shared" si="1"/>
        <v>496314872</v>
      </c>
      <c r="F18" s="73">
        <f t="shared" si="1"/>
        <v>21253296</v>
      </c>
      <c r="G18" s="73">
        <f t="shared" si="1"/>
        <v>23942882</v>
      </c>
      <c r="H18" s="73">
        <f t="shared" si="1"/>
        <v>28133632</v>
      </c>
      <c r="I18" s="73">
        <f t="shared" si="1"/>
        <v>73329810</v>
      </c>
      <c r="J18" s="73">
        <f t="shared" si="1"/>
        <v>29453459</v>
      </c>
      <c r="K18" s="73">
        <f t="shared" si="1"/>
        <v>34307582</v>
      </c>
      <c r="L18" s="73">
        <f t="shared" si="1"/>
        <v>33582835</v>
      </c>
      <c r="M18" s="73">
        <f t="shared" si="1"/>
        <v>97343876</v>
      </c>
      <c r="N18" s="73">
        <f t="shared" si="1"/>
        <v>28780421</v>
      </c>
      <c r="O18" s="73">
        <f t="shared" si="1"/>
        <v>31065830</v>
      </c>
      <c r="P18" s="73">
        <f t="shared" si="1"/>
        <v>21915296</v>
      </c>
      <c r="Q18" s="73">
        <f t="shared" si="1"/>
        <v>81761547</v>
      </c>
      <c r="R18" s="73">
        <f t="shared" si="1"/>
        <v>27010451</v>
      </c>
      <c r="S18" s="73">
        <f t="shared" si="1"/>
        <v>20631641</v>
      </c>
      <c r="T18" s="73">
        <f t="shared" si="1"/>
        <v>23977742</v>
      </c>
      <c r="U18" s="73">
        <f t="shared" si="1"/>
        <v>71619834</v>
      </c>
      <c r="V18" s="73">
        <f t="shared" si="1"/>
        <v>324055067</v>
      </c>
      <c r="W18" s="73">
        <f t="shared" si="1"/>
        <v>496314872</v>
      </c>
      <c r="X18" s="73">
        <f t="shared" si="1"/>
        <v>-172259805</v>
      </c>
      <c r="Y18" s="67">
        <f>+IF(W18&lt;&gt;0,(X18/W18)*100,0)</f>
        <v>-34.70776612150361</v>
      </c>
      <c r="Z18" s="74">
        <f t="shared" si="1"/>
        <v>496314872</v>
      </c>
    </row>
    <row r="19" spans="1:26" ht="13.5">
      <c r="A19" s="70" t="s">
        <v>45</v>
      </c>
      <c r="B19" s="75">
        <f>+B10-B18</f>
        <v>-96505785</v>
      </c>
      <c r="C19" s="75">
        <f>+C10-C18</f>
        <v>0</v>
      </c>
      <c r="D19" s="76">
        <f aca="true" t="shared" si="2" ref="D19:Z19">+D10-D18</f>
        <v>20229175</v>
      </c>
      <c r="E19" s="77">
        <f t="shared" si="2"/>
        <v>-17583567</v>
      </c>
      <c r="F19" s="77">
        <f t="shared" si="2"/>
        <v>42007172</v>
      </c>
      <c r="G19" s="77">
        <f t="shared" si="2"/>
        <v>233382</v>
      </c>
      <c r="H19" s="77">
        <f t="shared" si="2"/>
        <v>12966937</v>
      </c>
      <c r="I19" s="77">
        <f t="shared" si="2"/>
        <v>55207491</v>
      </c>
      <c r="J19" s="77">
        <f t="shared" si="2"/>
        <v>-4636400</v>
      </c>
      <c r="K19" s="77">
        <f t="shared" si="2"/>
        <v>-12544802</v>
      </c>
      <c r="L19" s="77">
        <f t="shared" si="2"/>
        <v>30561108</v>
      </c>
      <c r="M19" s="77">
        <f t="shared" si="2"/>
        <v>13379906</v>
      </c>
      <c r="N19" s="77">
        <f t="shared" si="2"/>
        <v>-5441647</v>
      </c>
      <c r="O19" s="77">
        <f t="shared" si="2"/>
        <v>-1816052</v>
      </c>
      <c r="P19" s="77">
        <f t="shared" si="2"/>
        <v>33384199</v>
      </c>
      <c r="Q19" s="77">
        <f t="shared" si="2"/>
        <v>26126500</v>
      </c>
      <c r="R19" s="77">
        <f t="shared" si="2"/>
        <v>-2974385</v>
      </c>
      <c r="S19" s="77">
        <f t="shared" si="2"/>
        <v>4229498</v>
      </c>
      <c r="T19" s="77">
        <f t="shared" si="2"/>
        <v>719205</v>
      </c>
      <c r="U19" s="77">
        <f t="shared" si="2"/>
        <v>1974318</v>
      </c>
      <c r="V19" s="77">
        <f t="shared" si="2"/>
        <v>96688215</v>
      </c>
      <c r="W19" s="77">
        <f>IF(E10=E18,0,W10-W18)</f>
        <v>-17583567</v>
      </c>
      <c r="X19" s="77">
        <f t="shared" si="2"/>
        <v>114271782</v>
      </c>
      <c r="Y19" s="78">
        <f>+IF(W19&lt;&gt;0,(X19/W19)*100,0)</f>
        <v>-649.8782755512576</v>
      </c>
      <c r="Z19" s="79">
        <f t="shared" si="2"/>
        <v>-17583567</v>
      </c>
    </row>
    <row r="20" spans="1:26" ht="13.5">
      <c r="A20" s="58" t="s">
        <v>46</v>
      </c>
      <c r="B20" s="19">
        <v>67560</v>
      </c>
      <c r="C20" s="19">
        <v>0</v>
      </c>
      <c r="D20" s="59">
        <v>55039000</v>
      </c>
      <c r="E20" s="60">
        <v>12872581</v>
      </c>
      <c r="F20" s="60">
        <v>4000000</v>
      </c>
      <c r="G20" s="60">
        <v>0</v>
      </c>
      <c r="H20" s="60">
        <v>0</v>
      </c>
      <c r="I20" s="60">
        <v>4000000</v>
      </c>
      <c r="J20" s="60">
        <v>12000000</v>
      </c>
      <c r="K20" s="60">
        <v>0</v>
      </c>
      <c r="L20" s="60">
        <v>0</v>
      </c>
      <c r="M20" s="60">
        <v>12000000</v>
      </c>
      <c r="N20" s="60">
        <v>0</v>
      </c>
      <c r="O20" s="60">
        <v>0</v>
      </c>
      <c r="P20" s="60">
        <v>34039000</v>
      </c>
      <c r="Q20" s="60">
        <v>34039000</v>
      </c>
      <c r="R20" s="60">
        <v>0</v>
      </c>
      <c r="S20" s="60">
        <v>0</v>
      </c>
      <c r="T20" s="60">
        <v>0</v>
      </c>
      <c r="U20" s="60">
        <v>0</v>
      </c>
      <c r="V20" s="60">
        <v>50039000</v>
      </c>
      <c r="W20" s="60">
        <v>12872581</v>
      </c>
      <c r="X20" s="60">
        <v>37166419</v>
      </c>
      <c r="Y20" s="61">
        <v>288.73</v>
      </c>
      <c r="Z20" s="62">
        <v>12872581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-96438225</v>
      </c>
      <c r="C22" s="86">
        <f>SUM(C19:C21)</f>
        <v>0</v>
      </c>
      <c r="D22" s="87">
        <f aca="true" t="shared" si="3" ref="D22:Z22">SUM(D19:D21)</f>
        <v>75268175</v>
      </c>
      <c r="E22" s="88">
        <f t="shared" si="3"/>
        <v>-4710986</v>
      </c>
      <c r="F22" s="88">
        <f t="shared" si="3"/>
        <v>46007172</v>
      </c>
      <c r="G22" s="88">
        <f t="shared" si="3"/>
        <v>233382</v>
      </c>
      <c r="H22" s="88">
        <f t="shared" si="3"/>
        <v>12966937</v>
      </c>
      <c r="I22" s="88">
        <f t="shared" si="3"/>
        <v>59207491</v>
      </c>
      <c r="J22" s="88">
        <f t="shared" si="3"/>
        <v>7363600</v>
      </c>
      <c r="K22" s="88">
        <f t="shared" si="3"/>
        <v>-12544802</v>
      </c>
      <c r="L22" s="88">
        <f t="shared" si="3"/>
        <v>30561108</v>
      </c>
      <c r="M22" s="88">
        <f t="shared" si="3"/>
        <v>25379906</v>
      </c>
      <c r="N22" s="88">
        <f t="shared" si="3"/>
        <v>-5441647</v>
      </c>
      <c r="O22" s="88">
        <f t="shared" si="3"/>
        <v>-1816052</v>
      </c>
      <c r="P22" s="88">
        <f t="shared" si="3"/>
        <v>67423199</v>
      </c>
      <c r="Q22" s="88">
        <f t="shared" si="3"/>
        <v>60165500</v>
      </c>
      <c r="R22" s="88">
        <f t="shared" si="3"/>
        <v>-2974385</v>
      </c>
      <c r="S22" s="88">
        <f t="shared" si="3"/>
        <v>4229498</v>
      </c>
      <c r="T22" s="88">
        <f t="shared" si="3"/>
        <v>719205</v>
      </c>
      <c r="U22" s="88">
        <f t="shared" si="3"/>
        <v>1974318</v>
      </c>
      <c r="V22" s="88">
        <f t="shared" si="3"/>
        <v>146727215</v>
      </c>
      <c r="W22" s="88">
        <f t="shared" si="3"/>
        <v>-4710986</v>
      </c>
      <c r="X22" s="88">
        <f t="shared" si="3"/>
        <v>151438201</v>
      </c>
      <c r="Y22" s="89">
        <f>+IF(W22&lt;&gt;0,(X22/W22)*100,0)</f>
        <v>-3214.5754837734607</v>
      </c>
      <c r="Z22" s="90">
        <f t="shared" si="3"/>
        <v>-4710986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-96438225</v>
      </c>
      <c r="C24" s="75">
        <f>SUM(C22:C23)</f>
        <v>0</v>
      </c>
      <c r="D24" s="76">
        <f aca="true" t="shared" si="4" ref="D24:Z24">SUM(D22:D23)</f>
        <v>75268175</v>
      </c>
      <c r="E24" s="77">
        <f t="shared" si="4"/>
        <v>-4710986</v>
      </c>
      <c r="F24" s="77">
        <f t="shared" si="4"/>
        <v>46007172</v>
      </c>
      <c r="G24" s="77">
        <f t="shared" si="4"/>
        <v>233382</v>
      </c>
      <c r="H24" s="77">
        <f t="shared" si="4"/>
        <v>12966937</v>
      </c>
      <c r="I24" s="77">
        <f t="shared" si="4"/>
        <v>59207491</v>
      </c>
      <c r="J24" s="77">
        <f t="shared" si="4"/>
        <v>7363600</v>
      </c>
      <c r="K24" s="77">
        <f t="shared" si="4"/>
        <v>-12544802</v>
      </c>
      <c r="L24" s="77">
        <f t="shared" si="4"/>
        <v>30561108</v>
      </c>
      <c r="M24" s="77">
        <f t="shared" si="4"/>
        <v>25379906</v>
      </c>
      <c r="N24" s="77">
        <f t="shared" si="4"/>
        <v>-5441647</v>
      </c>
      <c r="O24" s="77">
        <f t="shared" si="4"/>
        <v>-1816052</v>
      </c>
      <c r="P24" s="77">
        <f t="shared" si="4"/>
        <v>67423199</v>
      </c>
      <c r="Q24" s="77">
        <f t="shared" si="4"/>
        <v>60165500</v>
      </c>
      <c r="R24" s="77">
        <f t="shared" si="4"/>
        <v>-2974385</v>
      </c>
      <c r="S24" s="77">
        <f t="shared" si="4"/>
        <v>4229498</v>
      </c>
      <c r="T24" s="77">
        <f t="shared" si="4"/>
        <v>719205</v>
      </c>
      <c r="U24" s="77">
        <f t="shared" si="4"/>
        <v>1974318</v>
      </c>
      <c r="V24" s="77">
        <f t="shared" si="4"/>
        <v>146727215</v>
      </c>
      <c r="W24" s="77">
        <f t="shared" si="4"/>
        <v>-4710986</v>
      </c>
      <c r="X24" s="77">
        <f t="shared" si="4"/>
        <v>151438201</v>
      </c>
      <c r="Y24" s="78">
        <f>+IF(W24&lt;&gt;0,(X24/W24)*100,0)</f>
        <v>-3214.5754837734607</v>
      </c>
      <c r="Z24" s="79">
        <f t="shared" si="4"/>
        <v>-4710986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18983630</v>
      </c>
      <c r="C27" s="22">
        <v>0</v>
      </c>
      <c r="D27" s="99">
        <v>78268000</v>
      </c>
      <c r="E27" s="100">
        <v>92829000</v>
      </c>
      <c r="F27" s="100">
        <v>285008</v>
      </c>
      <c r="G27" s="100">
        <v>2646620</v>
      </c>
      <c r="H27" s="100">
        <v>5295277</v>
      </c>
      <c r="I27" s="100">
        <v>8226905</v>
      </c>
      <c r="J27" s="100">
        <v>5003728</v>
      </c>
      <c r="K27" s="100">
        <v>2893043</v>
      </c>
      <c r="L27" s="100">
        <v>0</v>
      </c>
      <c r="M27" s="100">
        <v>7896771</v>
      </c>
      <c r="N27" s="100">
        <v>1217883</v>
      </c>
      <c r="O27" s="100">
        <v>1936410</v>
      </c>
      <c r="P27" s="100">
        <v>5376889</v>
      </c>
      <c r="Q27" s="100">
        <v>8531182</v>
      </c>
      <c r="R27" s="100">
        <v>6512762</v>
      </c>
      <c r="S27" s="100">
        <v>9868215</v>
      </c>
      <c r="T27" s="100">
        <v>10502076</v>
      </c>
      <c r="U27" s="100">
        <v>26883053</v>
      </c>
      <c r="V27" s="100">
        <v>51537911</v>
      </c>
      <c r="W27" s="100">
        <v>92829000</v>
      </c>
      <c r="X27" s="100">
        <v>-41291089</v>
      </c>
      <c r="Y27" s="101">
        <v>-44.48</v>
      </c>
      <c r="Z27" s="102">
        <v>92829000</v>
      </c>
    </row>
    <row r="28" spans="1:26" ht="13.5">
      <c r="A28" s="103" t="s">
        <v>46</v>
      </c>
      <c r="B28" s="19">
        <v>17443139</v>
      </c>
      <c r="C28" s="19">
        <v>0</v>
      </c>
      <c r="D28" s="59">
        <v>55039000</v>
      </c>
      <c r="E28" s="60">
        <v>62150000</v>
      </c>
      <c r="F28" s="60">
        <v>285008</v>
      </c>
      <c r="G28" s="60">
        <v>2646620</v>
      </c>
      <c r="H28" s="60">
        <v>5212927</v>
      </c>
      <c r="I28" s="60">
        <v>8144555</v>
      </c>
      <c r="J28" s="60">
        <v>3703273</v>
      </c>
      <c r="K28" s="60">
        <v>2891265</v>
      </c>
      <c r="L28" s="60">
        <v>0</v>
      </c>
      <c r="M28" s="60">
        <v>6594538</v>
      </c>
      <c r="N28" s="60">
        <v>1006353</v>
      </c>
      <c r="O28" s="60">
        <v>1936410</v>
      </c>
      <c r="P28" s="60">
        <v>5361629</v>
      </c>
      <c r="Q28" s="60">
        <v>8304392</v>
      </c>
      <c r="R28" s="60">
        <v>5856187</v>
      </c>
      <c r="S28" s="60">
        <v>7306816</v>
      </c>
      <c r="T28" s="60">
        <v>9184820</v>
      </c>
      <c r="U28" s="60">
        <v>22347823</v>
      </c>
      <c r="V28" s="60">
        <v>45391308</v>
      </c>
      <c r="W28" s="60">
        <v>62150000</v>
      </c>
      <c r="X28" s="60">
        <v>-16758692</v>
      </c>
      <c r="Y28" s="61">
        <v>-26.96</v>
      </c>
      <c r="Z28" s="62">
        <v>62150000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888875</v>
      </c>
      <c r="C30" s="19">
        <v>0</v>
      </c>
      <c r="D30" s="59">
        <v>3000000</v>
      </c>
      <c r="E30" s="60">
        <v>1450000</v>
      </c>
      <c r="F30" s="60">
        <v>0</v>
      </c>
      <c r="G30" s="60">
        <v>0</v>
      </c>
      <c r="H30" s="60">
        <v>0</v>
      </c>
      <c r="I30" s="60">
        <v>0</v>
      </c>
      <c r="J30" s="60">
        <v>439804</v>
      </c>
      <c r="K30" s="60">
        <v>0</v>
      </c>
      <c r="L30" s="60">
        <v>0</v>
      </c>
      <c r="M30" s="60">
        <v>439804</v>
      </c>
      <c r="N30" s="60">
        <v>0</v>
      </c>
      <c r="O30" s="60">
        <v>0</v>
      </c>
      <c r="P30" s="60">
        <v>0</v>
      </c>
      <c r="Q30" s="60">
        <v>0</v>
      </c>
      <c r="R30" s="60">
        <v>439390</v>
      </c>
      <c r="S30" s="60">
        <v>0</v>
      </c>
      <c r="T30" s="60">
        <v>0</v>
      </c>
      <c r="U30" s="60">
        <v>439390</v>
      </c>
      <c r="V30" s="60">
        <v>879194</v>
      </c>
      <c r="W30" s="60">
        <v>1450000</v>
      </c>
      <c r="X30" s="60">
        <v>-570806</v>
      </c>
      <c r="Y30" s="61">
        <v>-39.37</v>
      </c>
      <c r="Z30" s="62">
        <v>1450000</v>
      </c>
    </row>
    <row r="31" spans="1:26" ht="13.5">
      <c r="A31" s="58" t="s">
        <v>53</v>
      </c>
      <c r="B31" s="19">
        <v>651616</v>
      </c>
      <c r="C31" s="19">
        <v>0</v>
      </c>
      <c r="D31" s="59">
        <v>20229000</v>
      </c>
      <c r="E31" s="60">
        <v>29229000</v>
      </c>
      <c r="F31" s="60">
        <v>0</v>
      </c>
      <c r="G31" s="60">
        <v>0</v>
      </c>
      <c r="H31" s="60">
        <v>82350</v>
      </c>
      <c r="I31" s="60">
        <v>82350</v>
      </c>
      <c r="J31" s="60">
        <v>860650</v>
      </c>
      <c r="K31" s="60">
        <v>1778</v>
      </c>
      <c r="L31" s="60">
        <v>0</v>
      </c>
      <c r="M31" s="60">
        <v>862428</v>
      </c>
      <c r="N31" s="60">
        <v>211530</v>
      </c>
      <c r="O31" s="60">
        <v>0</v>
      </c>
      <c r="P31" s="60">
        <v>15260</v>
      </c>
      <c r="Q31" s="60">
        <v>226790</v>
      </c>
      <c r="R31" s="60">
        <v>217185</v>
      </c>
      <c r="S31" s="60">
        <v>2561399</v>
      </c>
      <c r="T31" s="60">
        <v>1317255</v>
      </c>
      <c r="U31" s="60">
        <v>4095839</v>
      </c>
      <c r="V31" s="60">
        <v>5267407</v>
      </c>
      <c r="W31" s="60">
        <v>29229000</v>
      </c>
      <c r="X31" s="60">
        <v>-23961593</v>
      </c>
      <c r="Y31" s="61">
        <v>-81.98</v>
      </c>
      <c r="Z31" s="62">
        <v>29229000</v>
      </c>
    </row>
    <row r="32" spans="1:26" ht="13.5">
      <c r="A32" s="70" t="s">
        <v>54</v>
      </c>
      <c r="B32" s="22">
        <f>SUM(B28:B31)</f>
        <v>18983630</v>
      </c>
      <c r="C32" s="22">
        <f>SUM(C28:C31)</f>
        <v>0</v>
      </c>
      <c r="D32" s="99">
        <f aca="true" t="shared" si="5" ref="D32:Z32">SUM(D28:D31)</f>
        <v>78268000</v>
      </c>
      <c r="E32" s="100">
        <f t="shared" si="5"/>
        <v>92829000</v>
      </c>
      <c r="F32" s="100">
        <f t="shared" si="5"/>
        <v>285008</v>
      </c>
      <c r="G32" s="100">
        <f t="shared" si="5"/>
        <v>2646620</v>
      </c>
      <c r="H32" s="100">
        <f t="shared" si="5"/>
        <v>5295277</v>
      </c>
      <c r="I32" s="100">
        <f t="shared" si="5"/>
        <v>8226905</v>
      </c>
      <c r="J32" s="100">
        <f t="shared" si="5"/>
        <v>5003727</v>
      </c>
      <c r="K32" s="100">
        <f t="shared" si="5"/>
        <v>2893043</v>
      </c>
      <c r="L32" s="100">
        <f t="shared" si="5"/>
        <v>0</v>
      </c>
      <c r="M32" s="100">
        <f t="shared" si="5"/>
        <v>7896770</v>
      </c>
      <c r="N32" s="100">
        <f t="shared" si="5"/>
        <v>1217883</v>
      </c>
      <c r="O32" s="100">
        <f t="shared" si="5"/>
        <v>1936410</v>
      </c>
      <c r="P32" s="100">
        <f t="shared" si="5"/>
        <v>5376889</v>
      </c>
      <c r="Q32" s="100">
        <f t="shared" si="5"/>
        <v>8531182</v>
      </c>
      <c r="R32" s="100">
        <f t="shared" si="5"/>
        <v>6512762</v>
      </c>
      <c r="S32" s="100">
        <f t="shared" si="5"/>
        <v>9868215</v>
      </c>
      <c r="T32" s="100">
        <f t="shared" si="5"/>
        <v>10502075</v>
      </c>
      <c r="U32" s="100">
        <f t="shared" si="5"/>
        <v>26883052</v>
      </c>
      <c r="V32" s="100">
        <f t="shared" si="5"/>
        <v>51537909</v>
      </c>
      <c r="W32" s="100">
        <f t="shared" si="5"/>
        <v>92829000</v>
      </c>
      <c r="X32" s="100">
        <f t="shared" si="5"/>
        <v>-41291091</v>
      </c>
      <c r="Y32" s="101">
        <f>+IF(W32&lt;&gt;0,(X32/W32)*100,0)</f>
        <v>-44.48080987622403</v>
      </c>
      <c r="Z32" s="102">
        <f t="shared" si="5"/>
        <v>92829000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145624645</v>
      </c>
      <c r="C35" s="19">
        <v>0</v>
      </c>
      <c r="D35" s="59">
        <v>223433838</v>
      </c>
      <c r="E35" s="60">
        <v>223433838</v>
      </c>
      <c r="F35" s="60">
        <v>0</v>
      </c>
      <c r="G35" s="60">
        <v>0</v>
      </c>
      <c r="H35" s="60">
        <v>229904911</v>
      </c>
      <c r="I35" s="60">
        <v>229904911</v>
      </c>
      <c r="J35" s="60">
        <v>188490363</v>
      </c>
      <c r="K35" s="60">
        <v>181377763</v>
      </c>
      <c r="L35" s="60">
        <v>219977875</v>
      </c>
      <c r="M35" s="60">
        <v>219977875</v>
      </c>
      <c r="N35" s="60">
        <v>229342551</v>
      </c>
      <c r="O35" s="60">
        <v>221759464</v>
      </c>
      <c r="P35" s="60">
        <v>228910804</v>
      </c>
      <c r="Q35" s="60">
        <v>228910804</v>
      </c>
      <c r="R35" s="60">
        <v>297138644</v>
      </c>
      <c r="S35" s="60">
        <v>237761559</v>
      </c>
      <c r="T35" s="60">
        <v>254646613</v>
      </c>
      <c r="U35" s="60">
        <v>254646613</v>
      </c>
      <c r="V35" s="60">
        <v>254646613</v>
      </c>
      <c r="W35" s="60">
        <v>223433838</v>
      </c>
      <c r="X35" s="60">
        <v>31212775</v>
      </c>
      <c r="Y35" s="61">
        <v>13.97</v>
      </c>
      <c r="Z35" s="62">
        <v>223433838</v>
      </c>
    </row>
    <row r="36" spans="1:26" ht="13.5">
      <c r="A36" s="58" t="s">
        <v>57</v>
      </c>
      <c r="B36" s="19">
        <v>498383653</v>
      </c>
      <c r="C36" s="19">
        <v>0</v>
      </c>
      <c r="D36" s="59">
        <v>900813531</v>
      </c>
      <c r="E36" s="60">
        <v>900813531</v>
      </c>
      <c r="F36" s="60">
        <v>0</v>
      </c>
      <c r="G36" s="60">
        <v>0</v>
      </c>
      <c r="H36" s="60">
        <v>819878590</v>
      </c>
      <c r="I36" s="60">
        <v>819878590</v>
      </c>
      <c r="J36" s="60">
        <v>832954780</v>
      </c>
      <c r="K36" s="60">
        <v>821189630</v>
      </c>
      <c r="L36" s="60">
        <v>821189630</v>
      </c>
      <c r="M36" s="60">
        <v>821189630</v>
      </c>
      <c r="N36" s="60">
        <v>800952297</v>
      </c>
      <c r="O36" s="60">
        <v>822809211</v>
      </c>
      <c r="P36" s="60">
        <v>822809211</v>
      </c>
      <c r="Q36" s="60">
        <v>822809211</v>
      </c>
      <c r="R36" s="60">
        <v>822809211</v>
      </c>
      <c r="S36" s="60">
        <v>860229302</v>
      </c>
      <c r="T36" s="60">
        <v>824420105</v>
      </c>
      <c r="U36" s="60">
        <v>824420105</v>
      </c>
      <c r="V36" s="60">
        <v>824420105</v>
      </c>
      <c r="W36" s="60">
        <v>900813531</v>
      </c>
      <c r="X36" s="60">
        <v>-76393426</v>
      </c>
      <c r="Y36" s="61">
        <v>-8.48</v>
      </c>
      <c r="Z36" s="62">
        <v>900813531</v>
      </c>
    </row>
    <row r="37" spans="1:26" ht="13.5">
      <c r="A37" s="58" t="s">
        <v>58</v>
      </c>
      <c r="B37" s="19">
        <v>212485565</v>
      </c>
      <c r="C37" s="19">
        <v>0</v>
      </c>
      <c r="D37" s="59">
        <v>173521000</v>
      </c>
      <c r="E37" s="60">
        <v>173521000</v>
      </c>
      <c r="F37" s="60">
        <v>0</v>
      </c>
      <c r="G37" s="60">
        <v>0</v>
      </c>
      <c r="H37" s="60">
        <v>95819916</v>
      </c>
      <c r="I37" s="60">
        <v>95819916</v>
      </c>
      <c r="J37" s="60">
        <v>167221767</v>
      </c>
      <c r="K37" s="60">
        <v>185396061</v>
      </c>
      <c r="L37" s="60">
        <v>193504979</v>
      </c>
      <c r="M37" s="60">
        <v>193504979</v>
      </c>
      <c r="N37" s="60">
        <v>188365965</v>
      </c>
      <c r="O37" s="60">
        <v>186635444</v>
      </c>
      <c r="P37" s="60">
        <v>189645564</v>
      </c>
      <c r="Q37" s="60">
        <v>189645564</v>
      </c>
      <c r="R37" s="60">
        <v>229447641</v>
      </c>
      <c r="S37" s="60">
        <v>204110911</v>
      </c>
      <c r="T37" s="60">
        <v>184650541</v>
      </c>
      <c r="U37" s="60">
        <v>184650541</v>
      </c>
      <c r="V37" s="60">
        <v>184650541</v>
      </c>
      <c r="W37" s="60">
        <v>173521000</v>
      </c>
      <c r="X37" s="60">
        <v>11129541</v>
      </c>
      <c r="Y37" s="61">
        <v>6.41</v>
      </c>
      <c r="Z37" s="62">
        <v>173521000</v>
      </c>
    </row>
    <row r="38" spans="1:26" ht="13.5">
      <c r="A38" s="58" t="s">
        <v>59</v>
      </c>
      <c r="B38" s="19">
        <v>106056028</v>
      </c>
      <c r="C38" s="19">
        <v>0</v>
      </c>
      <c r="D38" s="59">
        <v>105017000</v>
      </c>
      <c r="E38" s="60">
        <v>105017000</v>
      </c>
      <c r="F38" s="60">
        <v>0</v>
      </c>
      <c r="G38" s="60">
        <v>0</v>
      </c>
      <c r="H38" s="60">
        <v>92354880</v>
      </c>
      <c r="I38" s="60">
        <v>92354880</v>
      </c>
      <c r="J38" s="60">
        <v>92244328</v>
      </c>
      <c r="K38" s="60">
        <v>92115107</v>
      </c>
      <c r="L38" s="60">
        <v>91626660</v>
      </c>
      <c r="M38" s="60">
        <v>91626660</v>
      </c>
      <c r="N38" s="60">
        <v>90907814</v>
      </c>
      <c r="O38" s="60">
        <v>90480789</v>
      </c>
      <c r="P38" s="60">
        <v>90480789</v>
      </c>
      <c r="Q38" s="60">
        <v>90480789</v>
      </c>
      <c r="R38" s="60">
        <v>90001882</v>
      </c>
      <c r="S38" s="60">
        <v>89605352</v>
      </c>
      <c r="T38" s="60">
        <v>89504384</v>
      </c>
      <c r="U38" s="60">
        <v>89504384</v>
      </c>
      <c r="V38" s="60">
        <v>89504384</v>
      </c>
      <c r="W38" s="60">
        <v>105017000</v>
      </c>
      <c r="X38" s="60">
        <v>-15512616</v>
      </c>
      <c r="Y38" s="61">
        <v>-14.77</v>
      </c>
      <c r="Z38" s="62">
        <v>105017000</v>
      </c>
    </row>
    <row r="39" spans="1:26" ht="13.5">
      <c r="A39" s="58" t="s">
        <v>60</v>
      </c>
      <c r="B39" s="19">
        <v>325466705</v>
      </c>
      <c r="C39" s="19">
        <v>0</v>
      </c>
      <c r="D39" s="59">
        <v>845709369</v>
      </c>
      <c r="E39" s="60">
        <v>845709369</v>
      </c>
      <c r="F39" s="60">
        <v>0</v>
      </c>
      <c r="G39" s="60">
        <v>0</v>
      </c>
      <c r="H39" s="60">
        <v>861608706</v>
      </c>
      <c r="I39" s="60">
        <v>861608706</v>
      </c>
      <c r="J39" s="60">
        <v>761979047</v>
      </c>
      <c r="K39" s="60">
        <v>725056225</v>
      </c>
      <c r="L39" s="60">
        <v>756035865</v>
      </c>
      <c r="M39" s="60">
        <v>756035865</v>
      </c>
      <c r="N39" s="60">
        <v>751021069</v>
      </c>
      <c r="O39" s="60">
        <v>767452442</v>
      </c>
      <c r="P39" s="60">
        <v>771593662</v>
      </c>
      <c r="Q39" s="60">
        <v>771593662</v>
      </c>
      <c r="R39" s="60">
        <v>800498333</v>
      </c>
      <c r="S39" s="60">
        <v>804274599</v>
      </c>
      <c r="T39" s="60">
        <v>804911794</v>
      </c>
      <c r="U39" s="60">
        <v>804911794</v>
      </c>
      <c r="V39" s="60">
        <v>804911794</v>
      </c>
      <c r="W39" s="60">
        <v>845709369</v>
      </c>
      <c r="X39" s="60">
        <v>-40797575</v>
      </c>
      <c r="Y39" s="61">
        <v>-4.82</v>
      </c>
      <c r="Z39" s="62">
        <v>845709369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42803101</v>
      </c>
      <c r="C42" s="19">
        <v>0</v>
      </c>
      <c r="D42" s="59">
        <v>87598827</v>
      </c>
      <c r="E42" s="60">
        <v>90130125</v>
      </c>
      <c r="F42" s="60">
        <v>43413336</v>
      </c>
      <c r="G42" s="60">
        <v>1644441</v>
      </c>
      <c r="H42" s="60">
        <v>-4524236</v>
      </c>
      <c r="I42" s="60">
        <v>40533541</v>
      </c>
      <c r="J42" s="60">
        <v>-4151077</v>
      </c>
      <c r="K42" s="60">
        <v>-7675634</v>
      </c>
      <c r="L42" s="60">
        <v>27103955</v>
      </c>
      <c r="M42" s="60">
        <v>15277244</v>
      </c>
      <c r="N42" s="60">
        <v>-5849422</v>
      </c>
      <c r="O42" s="60">
        <v>-4915320</v>
      </c>
      <c r="P42" s="60">
        <v>46075951</v>
      </c>
      <c r="Q42" s="60">
        <v>35311209</v>
      </c>
      <c r="R42" s="60">
        <v>-6977092</v>
      </c>
      <c r="S42" s="60">
        <v>3775553</v>
      </c>
      <c r="T42" s="60">
        <v>-1342339</v>
      </c>
      <c r="U42" s="60">
        <v>-4543878</v>
      </c>
      <c r="V42" s="60">
        <v>86578116</v>
      </c>
      <c r="W42" s="60">
        <v>90130125</v>
      </c>
      <c r="X42" s="60">
        <v>-3552009</v>
      </c>
      <c r="Y42" s="61">
        <v>-3.94</v>
      </c>
      <c r="Z42" s="62">
        <v>90130125</v>
      </c>
    </row>
    <row r="43" spans="1:26" ht="13.5">
      <c r="A43" s="58" t="s">
        <v>63</v>
      </c>
      <c r="B43" s="19">
        <v>-18983630</v>
      </c>
      <c r="C43" s="19">
        <v>0</v>
      </c>
      <c r="D43" s="59">
        <v>-79500000</v>
      </c>
      <c r="E43" s="60">
        <v>0</v>
      </c>
      <c r="F43" s="60">
        <v>-285008</v>
      </c>
      <c r="G43" s="60">
        <v>-2646313</v>
      </c>
      <c r="H43" s="60">
        <v>-5295277</v>
      </c>
      <c r="I43" s="60">
        <v>-8226598</v>
      </c>
      <c r="J43" s="60">
        <v>-4990570</v>
      </c>
      <c r="K43" s="60">
        <v>-2893043</v>
      </c>
      <c r="L43" s="60">
        <v>-2505584</v>
      </c>
      <c r="M43" s="60">
        <v>-10389197</v>
      </c>
      <c r="N43" s="60">
        <v>-1205998</v>
      </c>
      <c r="O43" s="60">
        <v>-1936410</v>
      </c>
      <c r="P43" s="60">
        <v>-5376889</v>
      </c>
      <c r="Q43" s="60">
        <v>-8519297</v>
      </c>
      <c r="R43" s="60">
        <v>-5715834</v>
      </c>
      <c r="S43" s="60">
        <v>-9257690</v>
      </c>
      <c r="T43" s="60">
        <v>-10432776</v>
      </c>
      <c r="U43" s="60">
        <v>-25406300</v>
      </c>
      <c r="V43" s="60">
        <v>-52541392</v>
      </c>
      <c r="W43" s="60">
        <v>0</v>
      </c>
      <c r="X43" s="60">
        <v>-52541392</v>
      </c>
      <c r="Y43" s="61">
        <v>0</v>
      </c>
      <c r="Z43" s="62">
        <v>0</v>
      </c>
    </row>
    <row r="44" spans="1:26" ht="13.5">
      <c r="A44" s="58" t="s">
        <v>64</v>
      </c>
      <c r="B44" s="19">
        <v>-5424941</v>
      </c>
      <c r="C44" s="19">
        <v>0</v>
      </c>
      <c r="D44" s="59">
        <v>-5300004</v>
      </c>
      <c r="E44" s="60">
        <v>0</v>
      </c>
      <c r="F44" s="60">
        <v>-628653</v>
      </c>
      <c r="G44" s="60">
        <v>-433802</v>
      </c>
      <c r="H44" s="60">
        <v>-59075</v>
      </c>
      <c r="I44" s="60">
        <v>-1121530</v>
      </c>
      <c r="J44" s="60">
        <v>0</v>
      </c>
      <c r="K44" s="60">
        <v>0</v>
      </c>
      <c r="L44" s="60">
        <v>-488447</v>
      </c>
      <c r="M44" s="60">
        <v>-488447</v>
      </c>
      <c r="N44" s="60">
        <v>-628637</v>
      </c>
      <c r="O44" s="60">
        <v>-228908</v>
      </c>
      <c r="P44" s="60">
        <v>0</v>
      </c>
      <c r="Q44" s="60">
        <v>-857545</v>
      </c>
      <c r="R44" s="60">
        <v>-478908</v>
      </c>
      <c r="S44" s="60">
        <v>-205763</v>
      </c>
      <c r="T44" s="60">
        <v>0</v>
      </c>
      <c r="U44" s="60">
        <v>-684671</v>
      </c>
      <c r="V44" s="60">
        <v>-3152193</v>
      </c>
      <c r="W44" s="60">
        <v>0</v>
      </c>
      <c r="X44" s="60">
        <v>-3152193</v>
      </c>
      <c r="Y44" s="61">
        <v>0</v>
      </c>
      <c r="Z44" s="62">
        <v>0</v>
      </c>
    </row>
    <row r="45" spans="1:26" ht="13.5">
      <c r="A45" s="70" t="s">
        <v>65</v>
      </c>
      <c r="B45" s="22">
        <v>-11581279</v>
      </c>
      <c r="C45" s="22">
        <v>0</v>
      </c>
      <c r="D45" s="99">
        <v>53512824</v>
      </c>
      <c r="E45" s="100">
        <v>90130125</v>
      </c>
      <c r="F45" s="100">
        <v>203046753</v>
      </c>
      <c r="G45" s="100">
        <v>201611079</v>
      </c>
      <c r="H45" s="100">
        <v>191732491</v>
      </c>
      <c r="I45" s="100">
        <v>191732491</v>
      </c>
      <c r="J45" s="100">
        <v>182590844</v>
      </c>
      <c r="K45" s="100">
        <v>172022167</v>
      </c>
      <c r="L45" s="100">
        <v>196132091</v>
      </c>
      <c r="M45" s="100">
        <v>196132091</v>
      </c>
      <c r="N45" s="100">
        <v>188448034</v>
      </c>
      <c r="O45" s="100">
        <v>181367396</v>
      </c>
      <c r="P45" s="100">
        <v>222066458</v>
      </c>
      <c r="Q45" s="100">
        <v>188448034</v>
      </c>
      <c r="R45" s="100">
        <v>208894624</v>
      </c>
      <c r="S45" s="100">
        <v>203206724</v>
      </c>
      <c r="T45" s="100">
        <v>191431609</v>
      </c>
      <c r="U45" s="100">
        <v>191431609</v>
      </c>
      <c r="V45" s="100">
        <v>191431609</v>
      </c>
      <c r="W45" s="100">
        <v>90130125</v>
      </c>
      <c r="X45" s="100">
        <v>101301484</v>
      </c>
      <c r="Y45" s="101">
        <v>112.39</v>
      </c>
      <c r="Z45" s="102">
        <v>90130125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15278168</v>
      </c>
      <c r="C49" s="52">
        <v>0</v>
      </c>
      <c r="D49" s="129">
        <v>18784093</v>
      </c>
      <c r="E49" s="54">
        <v>16305702</v>
      </c>
      <c r="F49" s="54">
        <v>0</v>
      </c>
      <c r="G49" s="54">
        <v>0</v>
      </c>
      <c r="H49" s="54">
        <v>0</v>
      </c>
      <c r="I49" s="54">
        <v>14493538</v>
      </c>
      <c r="J49" s="54">
        <v>0</v>
      </c>
      <c r="K49" s="54">
        <v>0</v>
      </c>
      <c r="L49" s="54">
        <v>0</v>
      </c>
      <c r="M49" s="54">
        <v>14774379</v>
      </c>
      <c r="N49" s="54">
        <v>0</v>
      </c>
      <c r="O49" s="54">
        <v>0</v>
      </c>
      <c r="P49" s="54">
        <v>0</v>
      </c>
      <c r="Q49" s="54">
        <v>12966322</v>
      </c>
      <c r="R49" s="54">
        <v>0</v>
      </c>
      <c r="S49" s="54">
        <v>0</v>
      </c>
      <c r="T49" s="54">
        <v>0</v>
      </c>
      <c r="U49" s="54">
        <v>65790554</v>
      </c>
      <c r="V49" s="54">
        <v>484083657</v>
      </c>
      <c r="W49" s="54">
        <v>642476413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9217579</v>
      </c>
      <c r="C51" s="52">
        <v>0</v>
      </c>
      <c r="D51" s="129">
        <v>8502306</v>
      </c>
      <c r="E51" s="54">
        <v>6358534</v>
      </c>
      <c r="F51" s="54">
        <v>0</v>
      </c>
      <c r="G51" s="54">
        <v>0</v>
      </c>
      <c r="H51" s="54">
        <v>0</v>
      </c>
      <c r="I51" s="54">
        <v>8670084</v>
      </c>
      <c r="J51" s="54">
        <v>0</v>
      </c>
      <c r="K51" s="54">
        <v>0</v>
      </c>
      <c r="L51" s="54">
        <v>0</v>
      </c>
      <c r="M51" s="54">
        <v>5905185</v>
      </c>
      <c r="N51" s="54">
        <v>0</v>
      </c>
      <c r="O51" s="54">
        <v>0</v>
      </c>
      <c r="P51" s="54">
        <v>0</v>
      </c>
      <c r="Q51" s="54">
        <v>6855805</v>
      </c>
      <c r="R51" s="54">
        <v>0</v>
      </c>
      <c r="S51" s="54">
        <v>0</v>
      </c>
      <c r="T51" s="54">
        <v>0</v>
      </c>
      <c r="U51" s="54">
        <v>82082269</v>
      </c>
      <c r="V51" s="54">
        <v>0</v>
      </c>
      <c r="W51" s="54">
        <v>127591762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139.46244625658153</v>
      </c>
      <c r="C58" s="5">
        <f>IF(C67=0,0,+(C76/C67)*100)</f>
        <v>0</v>
      </c>
      <c r="D58" s="6">
        <f aca="true" t="shared" si="6" ref="D58:Z58">IF(D67=0,0,+(D76/D67)*100)</f>
        <v>85.75056121225553</v>
      </c>
      <c r="E58" s="7">
        <f t="shared" si="6"/>
        <v>104.67050330232419</v>
      </c>
      <c r="F58" s="7">
        <f t="shared" si="6"/>
        <v>78.48613072603858</v>
      </c>
      <c r="G58" s="7">
        <f t="shared" si="6"/>
        <v>106.70291513274093</v>
      </c>
      <c r="H58" s="7">
        <f t="shared" si="6"/>
        <v>104.7839111481137</v>
      </c>
      <c r="I58" s="7">
        <f t="shared" si="6"/>
        <v>96.49531623768264</v>
      </c>
      <c r="J58" s="7">
        <f t="shared" si="6"/>
        <v>52.88077748507817</v>
      </c>
      <c r="K58" s="7">
        <f t="shared" si="6"/>
        <v>123.54677606658389</v>
      </c>
      <c r="L58" s="7">
        <f t="shared" si="6"/>
        <v>85.0760235337087</v>
      </c>
      <c r="M58" s="7">
        <f t="shared" si="6"/>
        <v>84.3840334028774</v>
      </c>
      <c r="N58" s="7">
        <f t="shared" si="6"/>
        <v>99.02443105993004</v>
      </c>
      <c r="O58" s="7">
        <f t="shared" si="6"/>
        <v>88.91243659659771</v>
      </c>
      <c r="P58" s="7">
        <f t="shared" si="6"/>
        <v>94.70770109489335</v>
      </c>
      <c r="Q58" s="7">
        <f t="shared" si="6"/>
        <v>93.96346190996806</v>
      </c>
      <c r="R58" s="7">
        <f t="shared" si="6"/>
        <v>82.4567123973258</v>
      </c>
      <c r="S58" s="7">
        <f t="shared" si="6"/>
        <v>96.90408557153559</v>
      </c>
      <c r="T58" s="7">
        <f t="shared" si="6"/>
        <v>92.75832589227979</v>
      </c>
      <c r="U58" s="7">
        <f t="shared" si="6"/>
        <v>90.74701837573204</v>
      </c>
      <c r="V58" s="7">
        <f t="shared" si="6"/>
        <v>91.45470244641251</v>
      </c>
      <c r="W58" s="7">
        <f t="shared" si="6"/>
        <v>104.67050330232419</v>
      </c>
      <c r="X58" s="7">
        <f t="shared" si="6"/>
        <v>0</v>
      </c>
      <c r="Y58" s="7">
        <f t="shared" si="6"/>
        <v>0</v>
      </c>
      <c r="Z58" s="8">
        <f t="shared" si="6"/>
        <v>104.67050330232419</v>
      </c>
    </row>
    <row r="59" spans="1:26" ht="13.5">
      <c r="A59" s="37" t="s">
        <v>31</v>
      </c>
      <c r="B59" s="9">
        <f aca="true" t="shared" si="7" ref="B59:Z66">IF(B68=0,0,+(B77/B68)*100)</f>
        <v>-357143.0338673697</v>
      </c>
      <c r="C59" s="9">
        <f t="shared" si="7"/>
        <v>0</v>
      </c>
      <c r="D59" s="2">
        <f t="shared" si="7"/>
        <v>99.99999678854286</v>
      </c>
      <c r="E59" s="10">
        <f t="shared" si="7"/>
        <v>100.31091748669012</v>
      </c>
      <c r="F59" s="10">
        <f t="shared" si="7"/>
        <v>77.65626977461257</v>
      </c>
      <c r="G59" s="10">
        <f t="shared" si="7"/>
        <v>71.30478817996692</v>
      </c>
      <c r="H59" s="10">
        <f t="shared" si="7"/>
        <v>147.52681062927923</v>
      </c>
      <c r="I59" s="10">
        <f t="shared" si="7"/>
        <v>98.68395501016565</v>
      </c>
      <c r="J59" s="10">
        <f t="shared" si="7"/>
        <v>57.304374699392945</v>
      </c>
      <c r="K59" s="10">
        <f t="shared" si="7"/>
        <v>92.51750671345292</v>
      </c>
      <c r="L59" s="10">
        <f t="shared" si="7"/>
        <v>68.1904204532388</v>
      </c>
      <c r="M59" s="10">
        <f t="shared" si="7"/>
        <v>72.50809268443945</v>
      </c>
      <c r="N59" s="10">
        <f t="shared" si="7"/>
        <v>109.21582428142291</v>
      </c>
      <c r="O59" s="10">
        <f t="shared" si="7"/>
        <v>65.39378348586042</v>
      </c>
      <c r="P59" s="10">
        <f t="shared" si="7"/>
        <v>71.25393466447095</v>
      </c>
      <c r="Q59" s="10">
        <f t="shared" si="7"/>
        <v>80.8936300293517</v>
      </c>
      <c r="R59" s="10">
        <f t="shared" si="7"/>
        <v>72.30518953788591</v>
      </c>
      <c r="S59" s="10">
        <f t="shared" si="7"/>
        <v>71.95968575971416</v>
      </c>
      <c r="T59" s="10">
        <f t="shared" si="7"/>
        <v>63.380113574262666</v>
      </c>
      <c r="U59" s="10">
        <f t="shared" si="7"/>
        <v>69.21230509939802</v>
      </c>
      <c r="V59" s="10">
        <f t="shared" si="7"/>
        <v>79.97502643221185</v>
      </c>
      <c r="W59" s="10">
        <f t="shared" si="7"/>
        <v>100.31091748669012</v>
      </c>
      <c r="X59" s="10">
        <f t="shared" si="7"/>
        <v>0</v>
      </c>
      <c r="Y59" s="10">
        <f t="shared" si="7"/>
        <v>0</v>
      </c>
      <c r="Z59" s="11">
        <f t="shared" si="7"/>
        <v>100.31091748669012</v>
      </c>
    </row>
    <row r="60" spans="1:26" ht="13.5">
      <c r="A60" s="38" t="s">
        <v>32</v>
      </c>
      <c r="B60" s="12">
        <f t="shared" si="7"/>
        <v>68.80043396817655</v>
      </c>
      <c r="C60" s="12">
        <f t="shared" si="7"/>
        <v>0</v>
      </c>
      <c r="D60" s="3">
        <f t="shared" si="7"/>
        <v>83.5787142186958</v>
      </c>
      <c r="E60" s="13">
        <f t="shared" si="7"/>
        <v>107.90710315011597</v>
      </c>
      <c r="F60" s="13">
        <f t="shared" si="7"/>
        <v>62.05435120533558</v>
      </c>
      <c r="G60" s="13">
        <f t="shared" si="7"/>
        <v>136.21237959758415</v>
      </c>
      <c r="H60" s="13">
        <f t="shared" si="7"/>
        <v>53.05024909577215</v>
      </c>
      <c r="I60" s="13">
        <f t="shared" si="7"/>
        <v>78.76817064626391</v>
      </c>
      <c r="J60" s="13">
        <f t="shared" si="7"/>
        <v>28.851678352987197</v>
      </c>
      <c r="K60" s="13">
        <f t="shared" si="7"/>
        <v>157.62750791618004</v>
      </c>
      <c r="L60" s="13">
        <f t="shared" si="7"/>
        <v>85.5061279486688</v>
      </c>
      <c r="M60" s="13">
        <f t="shared" si="7"/>
        <v>79.86313770229538</v>
      </c>
      <c r="N60" s="13">
        <f t="shared" si="7"/>
        <v>72.77374396085365</v>
      </c>
      <c r="O60" s="13">
        <f t="shared" si="7"/>
        <v>97.92654990084392</v>
      </c>
      <c r="P60" s="13">
        <f t="shared" si="7"/>
        <v>122.62834764098412</v>
      </c>
      <c r="Q60" s="13">
        <f t="shared" si="7"/>
        <v>97.55105269192293</v>
      </c>
      <c r="R60" s="13">
        <f t="shared" si="7"/>
        <v>75.09181648320367</v>
      </c>
      <c r="S60" s="13">
        <f t="shared" si="7"/>
        <v>112.31120099785198</v>
      </c>
      <c r="T60" s="13">
        <f t="shared" si="7"/>
        <v>110.17366528097617</v>
      </c>
      <c r="U60" s="13">
        <f t="shared" si="7"/>
        <v>99.46959735040947</v>
      </c>
      <c r="V60" s="13">
        <f t="shared" si="7"/>
        <v>89.06624794128668</v>
      </c>
      <c r="W60" s="13">
        <f t="shared" si="7"/>
        <v>107.90710315011597</v>
      </c>
      <c r="X60" s="13">
        <f t="shared" si="7"/>
        <v>0</v>
      </c>
      <c r="Y60" s="13">
        <f t="shared" si="7"/>
        <v>0</v>
      </c>
      <c r="Z60" s="14">
        <f t="shared" si="7"/>
        <v>107.90710315011597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25.313467388286497</v>
      </c>
      <c r="C62" s="12">
        <f t="shared" si="7"/>
        <v>0</v>
      </c>
      <c r="D62" s="3">
        <f t="shared" si="7"/>
        <v>100</v>
      </c>
      <c r="E62" s="13">
        <f t="shared" si="7"/>
        <v>99.75950738506306</v>
      </c>
      <c r="F62" s="13">
        <f t="shared" si="7"/>
        <v>113.63598541124922</v>
      </c>
      <c r="G62" s="13">
        <f t="shared" si="7"/>
        <v>230.1158850263945</v>
      </c>
      <c r="H62" s="13">
        <f t="shared" si="7"/>
        <v>48.846578658880254</v>
      </c>
      <c r="I62" s="13">
        <f t="shared" si="7"/>
        <v>112.84359690142706</v>
      </c>
      <c r="J62" s="13">
        <f t="shared" si="7"/>
        <v>27.97584356244561</v>
      </c>
      <c r="K62" s="13">
        <f t="shared" si="7"/>
        <v>281.34459215076856</v>
      </c>
      <c r="L62" s="13">
        <f t="shared" si="7"/>
        <v>88.59856242284111</v>
      </c>
      <c r="M62" s="13">
        <f t="shared" si="7"/>
        <v>93.7395614965719</v>
      </c>
      <c r="N62" s="13">
        <f t="shared" si="7"/>
        <v>79.19220651478163</v>
      </c>
      <c r="O62" s="13">
        <f t="shared" si="7"/>
        <v>118.22332717732738</v>
      </c>
      <c r="P62" s="13">
        <f t="shared" si="7"/>
        <v>145.56625881312877</v>
      </c>
      <c r="Q62" s="13">
        <f t="shared" si="7"/>
        <v>114.9950909943984</v>
      </c>
      <c r="R62" s="13">
        <f t="shared" si="7"/>
        <v>92.59274073352405</v>
      </c>
      <c r="S62" s="13">
        <f t="shared" si="7"/>
        <v>155.44608727903181</v>
      </c>
      <c r="T62" s="13">
        <f t="shared" si="7"/>
        <v>146.5168908776394</v>
      </c>
      <c r="U62" s="13">
        <f t="shared" si="7"/>
        <v>132.05770432835715</v>
      </c>
      <c r="V62" s="13">
        <f t="shared" si="7"/>
        <v>112.8167272011763</v>
      </c>
      <c r="W62" s="13">
        <f t="shared" si="7"/>
        <v>99.75950738506306</v>
      </c>
      <c r="X62" s="13">
        <f t="shared" si="7"/>
        <v>0</v>
      </c>
      <c r="Y62" s="13">
        <f t="shared" si="7"/>
        <v>0</v>
      </c>
      <c r="Z62" s="14">
        <f t="shared" si="7"/>
        <v>99.75950738506306</v>
      </c>
    </row>
    <row r="63" spans="1:26" ht="13.5">
      <c r="A63" s="39" t="s">
        <v>105</v>
      </c>
      <c r="B63" s="12">
        <f t="shared" si="7"/>
        <v>191.0282907333201</v>
      </c>
      <c r="C63" s="12">
        <f t="shared" si="7"/>
        <v>0</v>
      </c>
      <c r="D63" s="3">
        <f t="shared" si="7"/>
        <v>74.7609257440645</v>
      </c>
      <c r="E63" s="13">
        <f t="shared" si="7"/>
        <v>99.59916380165546</v>
      </c>
      <c r="F63" s="13">
        <f t="shared" si="7"/>
        <v>129.44223785890898</v>
      </c>
      <c r="G63" s="13">
        <f t="shared" si="7"/>
        <v>73.19516821505421</v>
      </c>
      <c r="H63" s="13">
        <f t="shared" si="7"/>
        <v>57.814316666992646</v>
      </c>
      <c r="I63" s="13">
        <f t="shared" si="7"/>
        <v>87.47081787598682</v>
      </c>
      <c r="J63" s="13">
        <f t="shared" si="7"/>
        <v>25.505795790962615</v>
      </c>
      <c r="K63" s="13">
        <f t="shared" si="7"/>
        <v>63.73882857155856</v>
      </c>
      <c r="L63" s="13">
        <f t="shared" si="7"/>
        <v>86.21669023758471</v>
      </c>
      <c r="M63" s="13">
        <f t="shared" si="7"/>
        <v>58.50942937955976</v>
      </c>
      <c r="N63" s="13">
        <f t="shared" si="7"/>
        <v>58.38710266771008</v>
      </c>
      <c r="O63" s="13">
        <f t="shared" si="7"/>
        <v>73.75473959078552</v>
      </c>
      <c r="P63" s="13">
        <f t="shared" si="7"/>
        <v>137.25049816613222</v>
      </c>
      <c r="Q63" s="13">
        <f t="shared" si="7"/>
        <v>84.64177951381853</v>
      </c>
      <c r="R63" s="13">
        <f t="shared" si="7"/>
        <v>63.71224691822411</v>
      </c>
      <c r="S63" s="13">
        <f t="shared" si="7"/>
        <v>79.61164807067637</v>
      </c>
      <c r="T63" s="13">
        <f t="shared" si="7"/>
        <v>75.47999872900625</v>
      </c>
      <c r="U63" s="13">
        <f t="shared" si="7"/>
        <v>72.98601554716629</v>
      </c>
      <c r="V63" s="13">
        <f t="shared" si="7"/>
        <v>75.81878223671939</v>
      </c>
      <c r="W63" s="13">
        <f t="shared" si="7"/>
        <v>99.59916380165546</v>
      </c>
      <c r="X63" s="13">
        <f t="shared" si="7"/>
        <v>0</v>
      </c>
      <c r="Y63" s="13">
        <f t="shared" si="7"/>
        <v>0</v>
      </c>
      <c r="Z63" s="14">
        <f t="shared" si="7"/>
        <v>99.59916380165546</v>
      </c>
    </row>
    <row r="64" spans="1:26" ht="13.5">
      <c r="A64" s="39" t="s">
        <v>106</v>
      </c>
      <c r="B64" s="12">
        <f t="shared" si="7"/>
        <v>117.81554044900788</v>
      </c>
      <c r="C64" s="12">
        <f t="shared" si="7"/>
        <v>0</v>
      </c>
      <c r="D64" s="3">
        <f t="shared" si="7"/>
        <v>70.82488381376719</v>
      </c>
      <c r="E64" s="13">
        <f t="shared" si="7"/>
        <v>99.99620314183335</v>
      </c>
      <c r="F64" s="13">
        <f t="shared" si="7"/>
        <v>75.61948509957925</v>
      </c>
      <c r="G64" s="13">
        <f t="shared" si="7"/>
        <v>67.36181854476837</v>
      </c>
      <c r="H64" s="13">
        <f t="shared" si="7"/>
        <v>62.808196439814544</v>
      </c>
      <c r="I64" s="13">
        <f t="shared" si="7"/>
        <v>68.59756376651949</v>
      </c>
      <c r="J64" s="13">
        <f t="shared" si="7"/>
        <v>31.911450327530588</v>
      </c>
      <c r="K64" s="13">
        <f t="shared" si="7"/>
        <v>64.86650950544535</v>
      </c>
      <c r="L64" s="13">
        <f t="shared" si="7"/>
        <v>71.20769212185635</v>
      </c>
      <c r="M64" s="13">
        <f t="shared" si="7"/>
        <v>56.021564036109616</v>
      </c>
      <c r="N64" s="13">
        <f t="shared" si="7"/>
        <v>46.163112919224396</v>
      </c>
      <c r="O64" s="13">
        <f t="shared" si="7"/>
        <v>65.78788658637855</v>
      </c>
      <c r="P64" s="13">
        <f t="shared" si="7"/>
        <v>61.491705134252015</v>
      </c>
      <c r="Q64" s="13">
        <f t="shared" si="7"/>
        <v>57.77621365161295</v>
      </c>
      <c r="R64" s="13">
        <f t="shared" si="7"/>
        <v>51.08983068709008</v>
      </c>
      <c r="S64" s="13">
        <f t="shared" si="7"/>
        <v>60.714981437866754</v>
      </c>
      <c r="T64" s="13">
        <f t="shared" si="7"/>
        <v>66.84474881668487</v>
      </c>
      <c r="U64" s="13">
        <f t="shared" si="7"/>
        <v>59.580579489298124</v>
      </c>
      <c r="V64" s="13">
        <f t="shared" si="7"/>
        <v>60.223183056597705</v>
      </c>
      <c r="W64" s="13">
        <f t="shared" si="7"/>
        <v>99.99620314183335</v>
      </c>
      <c r="X64" s="13">
        <f t="shared" si="7"/>
        <v>0</v>
      </c>
      <c r="Y64" s="13">
        <f t="shared" si="7"/>
        <v>0</v>
      </c>
      <c r="Z64" s="14">
        <f t="shared" si="7"/>
        <v>99.99620314183335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1279.4295668893985</v>
      </c>
      <c r="F65" s="13">
        <f t="shared" si="7"/>
        <v>-4624.716782731187</v>
      </c>
      <c r="G65" s="13">
        <f t="shared" si="7"/>
        <v>-806.9306480576456</v>
      </c>
      <c r="H65" s="13">
        <f t="shared" si="7"/>
        <v>226.70047403814354</v>
      </c>
      <c r="I65" s="13">
        <f t="shared" si="7"/>
        <v>-2178.970222847868</v>
      </c>
      <c r="J65" s="13">
        <f t="shared" si="7"/>
        <v>90.00090259372615</v>
      </c>
      <c r="K65" s="13">
        <f t="shared" si="7"/>
        <v>320.50755464280473</v>
      </c>
      <c r="L65" s="13">
        <f t="shared" si="7"/>
        <v>150.21798253406405</v>
      </c>
      <c r="M65" s="13">
        <f t="shared" si="7"/>
        <v>180.90298815753238</v>
      </c>
      <c r="N65" s="13">
        <f t="shared" si="7"/>
        <v>817.1842193939708</v>
      </c>
      <c r="O65" s="13">
        <f t="shared" si="7"/>
        <v>93.79868861893897</v>
      </c>
      <c r="P65" s="13">
        <f t="shared" si="7"/>
        <v>114.64667127519999</v>
      </c>
      <c r="Q65" s="13">
        <f t="shared" si="7"/>
        <v>224.02516666780318</v>
      </c>
      <c r="R65" s="13">
        <f t="shared" si="7"/>
        <v>122.19537789491666</v>
      </c>
      <c r="S65" s="13">
        <f t="shared" si="7"/>
        <v>110.93081981148588</v>
      </c>
      <c r="T65" s="13">
        <f t="shared" si="7"/>
        <v>116.95061314135806</v>
      </c>
      <c r="U65" s="13">
        <f t="shared" si="7"/>
        <v>116.07245258546925</v>
      </c>
      <c r="V65" s="13">
        <f t="shared" si="7"/>
        <v>-284.66941393186846</v>
      </c>
      <c r="W65" s="13">
        <f t="shared" si="7"/>
        <v>1279.4295668893985</v>
      </c>
      <c r="X65" s="13">
        <f t="shared" si="7"/>
        <v>0</v>
      </c>
      <c r="Y65" s="13">
        <f t="shared" si="7"/>
        <v>0</v>
      </c>
      <c r="Z65" s="14">
        <f t="shared" si="7"/>
        <v>1279.4295668893985</v>
      </c>
    </row>
    <row r="66" spans="1:26" ht="13.5">
      <c r="A66" s="40" t="s">
        <v>110</v>
      </c>
      <c r="B66" s="15">
        <f t="shared" si="7"/>
        <v>48.89744721165179</v>
      </c>
      <c r="C66" s="15">
        <f t="shared" si="7"/>
        <v>0</v>
      </c>
      <c r="D66" s="4">
        <f t="shared" si="7"/>
        <v>0</v>
      </c>
      <c r="E66" s="16">
        <f t="shared" si="7"/>
        <v>108.31628080654984</v>
      </c>
      <c r="F66" s="16">
        <f t="shared" si="7"/>
        <v>191.79026497091266</v>
      </c>
      <c r="G66" s="16">
        <f t="shared" si="7"/>
        <v>195.7115000615635</v>
      </c>
      <c r="H66" s="16">
        <f t="shared" si="7"/>
        <v>192.38798352557166</v>
      </c>
      <c r="I66" s="16">
        <f t="shared" si="7"/>
        <v>193.27951819712928</v>
      </c>
      <c r="J66" s="16">
        <f t="shared" si="7"/>
        <v>193.9286658340429</v>
      </c>
      <c r="K66" s="16">
        <f t="shared" si="7"/>
        <v>187.08118342671125</v>
      </c>
      <c r="L66" s="16">
        <f t="shared" si="7"/>
        <v>192.55188223938225</v>
      </c>
      <c r="M66" s="16">
        <f t="shared" si="7"/>
        <v>191.28299325248304</v>
      </c>
      <c r="N66" s="16">
        <f t="shared" si="7"/>
        <v>191.0671509542281</v>
      </c>
      <c r="O66" s="16">
        <f t="shared" si="7"/>
        <v>195.20162602268582</v>
      </c>
      <c r="P66" s="16">
        <f t="shared" si="7"/>
        <v>100</v>
      </c>
      <c r="Q66" s="16">
        <f t="shared" si="7"/>
        <v>161.56560947183755</v>
      </c>
      <c r="R66" s="16">
        <f t="shared" si="7"/>
        <v>192.87689450168196</v>
      </c>
      <c r="S66" s="16">
        <f t="shared" si="7"/>
        <v>192.69006177459266</v>
      </c>
      <c r="T66" s="16">
        <f t="shared" si="7"/>
        <v>209.5491504002247</v>
      </c>
      <c r="U66" s="16">
        <f t="shared" si="7"/>
        <v>198.01886612580822</v>
      </c>
      <c r="V66" s="16">
        <f t="shared" si="7"/>
        <v>185.8227097490941</v>
      </c>
      <c r="W66" s="16">
        <f t="shared" si="7"/>
        <v>108.31628080654984</v>
      </c>
      <c r="X66" s="16">
        <f t="shared" si="7"/>
        <v>0</v>
      </c>
      <c r="Y66" s="16">
        <f t="shared" si="7"/>
        <v>0</v>
      </c>
      <c r="Z66" s="17">
        <f t="shared" si="7"/>
        <v>108.31628080654984</v>
      </c>
    </row>
    <row r="67" spans="1:26" ht="13.5" hidden="1">
      <c r="A67" s="41" t="s">
        <v>285</v>
      </c>
      <c r="B67" s="24">
        <v>140098550</v>
      </c>
      <c r="C67" s="24"/>
      <c r="D67" s="25">
        <v>306053099</v>
      </c>
      <c r="E67" s="26">
        <v>289294432</v>
      </c>
      <c r="F67" s="26">
        <v>21369071</v>
      </c>
      <c r="G67" s="26">
        <v>19490296</v>
      </c>
      <c r="H67" s="26">
        <v>22427256</v>
      </c>
      <c r="I67" s="26">
        <v>63286623</v>
      </c>
      <c r="J67" s="26">
        <v>22754083</v>
      </c>
      <c r="K67" s="26">
        <v>17916406</v>
      </c>
      <c r="L67" s="26">
        <v>21925316</v>
      </c>
      <c r="M67" s="26">
        <v>62595805</v>
      </c>
      <c r="N67" s="26">
        <v>21213570</v>
      </c>
      <c r="O67" s="26">
        <v>24528455</v>
      </c>
      <c r="P67" s="26">
        <v>22214127</v>
      </c>
      <c r="Q67" s="26">
        <v>67956152</v>
      </c>
      <c r="R67" s="26">
        <v>21839105</v>
      </c>
      <c r="S67" s="26">
        <v>22118570</v>
      </c>
      <c r="T67" s="26">
        <v>22307549</v>
      </c>
      <c r="U67" s="26">
        <v>66265224</v>
      </c>
      <c r="V67" s="26">
        <v>260103804</v>
      </c>
      <c r="W67" s="26">
        <v>289294432</v>
      </c>
      <c r="X67" s="26"/>
      <c r="Y67" s="25"/>
      <c r="Z67" s="27">
        <v>289294432</v>
      </c>
    </row>
    <row r="68" spans="1:26" ht="13.5" hidden="1">
      <c r="A68" s="37" t="s">
        <v>31</v>
      </c>
      <c r="B68" s="19">
        <v>-29586</v>
      </c>
      <c r="C68" s="19"/>
      <c r="D68" s="20">
        <v>124554052</v>
      </c>
      <c r="E68" s="21">
        <v>124167992</v>
      </c>
      <c r="F68" s="21">
        <v>9908538</v>
      </c>
      <c r="G68" s="21">
        <v>10230902</v>
      </c>
      <c r="H68" s="21">
        <v>10000791</v>
      </c>
      <c r="I68" s="21">
        <v>30140231</v>
      </c>
      <c r="J68" s="21">
        <v>10283358</v>
      </c>
      <c r="K68" s="21">
        <v>10031723</v>
      </c>
      <c r="L68" s="21">
        <v>10279526</v>
      </c>
      <c r="M68" s="21">
        <v>30594607</v>
      </c>
      <c r="N68" s="21">
        <v>10073380</v>
      </c>
      <c r="O68" s="21">
        <v>11336128</v>
      </c>
      <c r="P68" s="21">
        <v>11368822</v>
      </c>
      <c r="Q68" s="21">
        <v>32778330</v>
      </c>
      <c r="R68" s="21">
        <v>11187605</v>
      </c>
      <c r="S68" s="21">
        <v>11450346</v>
      </c>
      <c r="T68" s="21">
        <v>11326862</v>
      </c>
      <c r="U68" s="21">
        <v>33964813</v>
      </c>
      <c r="V68" s="21">
        <v>127477981</v>
      </c>
      <c r="W68" s="21">
        <v>124167992</v>
      </c>
      <c r="X68" s="21"/>
      <c r="Y68" s="20"/>
      <c r="Z68" s="23">
        <v>124167992</v>
      </c>
    </row>
    <row r="69" spans="1:26" ht="13.5" hidden="1">
      <c r="A69" s="38" t="s">
        <v>32</v>
      </c>
      <c r="B69" s="19">
        <v>106523940</v>
      </c>
      <c r="C69" s="19"/>
      <c r="D69" s="20">
        <v>164980047</v>
      </c>
      <c r="E69" s="21">
        <v>148329809</v>
      </c>
      <c r="F69" s="21">
        <v>9945612</v>
      </c>
      <c r="G69" s="21">
        <v>7765002</v>
      </c>
      <c r="H69" s="21">
        <v>10880554</v>
      </c>
      <c r="I69" s="21">
        <v>28591168</v>
      </c>
      <c r="J69" s="21">
        <v>10931014</v>
      </c>
      <c r="K69" s="21">
        <v>6439659</v>
      </c>
      <c r="L69" s="21">
        <v>10071070</v>
      </c>
      <c r="M69" s="21">
        <v>27441743</v>
      </c>
      <c r="N69" s="21">
        <v>9535909</v>
      </c>
      <c r="O69" s="21">
        <v>11674021</v>
      </c>
      <c r="P69" s="21">
        <v>9247034</v>
      </c>
      <c r="Q69" s="21">
        <v>30456964</v>
      </c>
      <c r="R69" s="21">
        <v>9021256</v>
      </c>
      <c r="S69" s="21">
        <v>9159675</v>
      </c>
      <c r="T69" s="21">
        <v>9556487</v>
      </c>
      <c r="U69" s="21">
        <v>27737418</v>
      </c>
      <c r="V69" s="21">
        <v>114227293</v>
      </c>
      <c r="W69" s="21">
        <v>148329809</v>
      </c>
      <c r="X69" s="21"/>
      <c r="Y69" s="20"/>
      <c r="Z69" s="23">
        <v>148329809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69751594</v>
      </c>
      <c r="C71" s="19"/>
      <c r="D71" s="20">
        <v>102229050</v>
      </c>
      <c r="E71" s="21">
        <v>102475496</v>
      </c>
      <c r="F71" s="21">
        <v>6129106</v>
      </c>
      <c r="G71" s="21">
        <v>3923544</v>
      </c>
      <c r="H71" s="21">
        <v>7265645</v>
      </c>
      <c r="I71" s="21">
        <v>17318295</v>
      </c>
      <c r="J71" s="21">
        <v>7091443</v>
      </c>
      <c r="K71" s="21">
        <v>2656999</v>
      </c>
      <c r="L71" s="21">
        <v>6245230</v>
      </c>
      <c r="M71" s="21">
        <v>15993672</v>
      </c>
      <c r="N71" s="21">
        <v>5152406</v>
      </c>
      <c r="O71" s="21">
        <v>6625508</v>
      </c>
      <c r="P71" s="21">
        <v>5334513</v>
      </c>
      <c r="Q71" s="21">
        <v>17112427</v>
      </c>
      <c r="R71" s="21">
        <v>4475218</v>
      </c>
      <c r="S71" s="21">
        <v>4524294</v>
      </c>
      <c r="T71" s="21">
        <v>4896430</v>
      </c>
      <c r="U71" s="21">
        <v>13895942</v>
      </c>
      <c r="V71" s="21">
        <v>64320336</v>
      </c>
      <c r="W71" s="21">
        <v>102475496</v>
      </c>
      <c r="X71" s="21"/>
      <c r="Y71" s="20"/>
      <c r="Z71" s="23">
        <v>102475496</v>
      </c>
    </row>
    <row r="72" spans="1:26" ht="13.5" hidden="1">
      <c r="A72" s="39" t="s">
        <v>105</v>
      </c>
      <c r="B72" s="19">
        <v>19115800</v>
      </c>
      <c r="C72" s="19"/>
      <c r="D72" s="20">
        <v>27734793</v>
      </c>
      <c r="E72" s="21">
        <v>23866108</v>
      </c>
      <c r="F72" s="21">
        <v>1967595</v>
      </c>
      <c r="G72" s="21">
        <v>1961180</v>
      </c>
      <c r="H72" s="21">
        <v>1840596</v>
      </c>
      <c r="I72" s="21">
        <v>5769371</v>
      </c>
      <c r="J72" s="21">
        <v>1969619</v>
      </c>
      <c r="K72" s="21">
        <v>1978149</v>
      </c>
      <c r="L72" s="21">
        <v>1972770</v>
      </c>
      <c r="M72" s="21">
        <v>5920538</v>
      </c>
      <c r="N72" s="21">
        <v>1970454</v>
      </c>
      <c r="O72" s="21">
        <v>2460128</v>
      </c>
      <c r="P72" s="21">
        <v>1492474</v>
      </c>
      <c r="Q72" s="21">
        <v>5923056</v>
      </c>
      <c r="R72" s="21">
        <v>1977918</v>
      </c>
      <c r="S72" s="21">
        <v>2010290</v>
      </c>
      <c r="T72" s="21">
        <v>2014172</v>
      </c>
      <c r="U72" s="21">
        <v>6002380</v>
      </c>
      <c r="V72" s="21">
        <v>23615345</v>
      </c>
      <c r="W72" s="21">
        <v>23866108</v>
      </c>
      <c r="X72" s="21"/>
      <c r="Y72" s="20"/>
      <c r="Z72" s="23">
        <v>23866108</v>
      </c>
    </row>
    <row r="73" spans="1:26" ht="13.5" hidden="1">
      <c r="A73" s="39" t="s">
        <v>106</v>
      </c>
      <c r="B73" s="19">
        <v>16225194</v>
      </c>
      <c r="C73" s="19"/>
      <c r="D73" s="20">
        <v>21072204</v>
      </c>
      <c r="E73" s="21">
        <v>20964702</v>
      </c>
      <c r="F73" s="21">
        <v>1748105</v>
      </c>
      <c r="G73" s="21">
        <v>1748299</v>
      </c>
      <c r="H73" s="21">
        <v>1747100</v>
      </c>
      <c r="I73" s="21">
        <v>5243504</v>
      </c>
      <c r="J73" s="21">
        <v>1748081</v>
      </c>
      <c r="K73" s="21">
        <v>1709073</v>
      </c>
      <c r="L73" s="21">
        <v>1779899</v>
      </c>
      <c r="M73" s="21">
        <v>5237053</v>
      </c>
      <c r="N73" s="21">
        <v>2335891</v>
      </c>
      <c r="O73" s="21">
        <v>2296479</v>
      </c>
      <c r="P73" s="21">
        <v>2349164</v>
      </c>
      <c r="Q73" s="21">
        <v>6981534</v>
      </c>
      <c r="R73" s="21">
        <v>2486166</v>
      </c>
      <c r="S73" s="21">
        <v>2505100</v>
      </c>
      <c r="T73" s="21">
        <v>2514757</v>
      </c>
      <c r="U73" s="21">
        <v>7506023</v>
      </c>
      <c r="V73" s="21">
        <v>24968114</v>
      </c>
      <c r="W73" s="21">
        <v>20964702</v>
      </c>
      <c r="X73" s="21"/>
      <c r="Y73" s="20"/>
      <c r="Z73" s="23">
        <v>20964702</v>
      </c>
    </row>
    <row r="74" spans="1:26" ht="13.5" hidden="1">
      <c r="A74" s="39" t="s">
        <v>107</v>
      </c>
      <c r="B74" s="19">
        <v>1431352</v>
      </c>
      <c r="C74" s="19"/>
      <c r="D74" s="20">
        <v>13944000</v>
      </c>
      <c r="E74" s="21">
        <v>1023503</v>
      </c>
      <c r="F74" s="21">
        <v>100806</v>
      </c>
      <c r="G74" s="21">
        <v>131979</v>
      </c>
      <c r="H74" s="21">
        <v>27213</v>
      </c>
      <c r="I74" s="21">
        <v>259998</v>
      </c>
      <c r="J74" s="21">
        <v>121871</v>
      </c>
      <c r="K74" s="21">
        <v>95438</v>
      </c>
      <c r="L74" s="21">
        <v>73171</v>
      </c>
      <c r="M74" s="21">
        <v>290480</v>
      </c>
      <c r="N74" s="21">
        <v>77158</v>
      </c>
      <c r="O74" s="21">
        <v>291906</v>
      </c>
      <c r="P74" s="21">
        <v>70883</v>
      </c>
      <c r="Q74" s="21">
        <v>439947</v>
      </c>
      <c r="R74" s="21">
        <v>81954</v>
      </c>
      <c r="S74" s="21">
        <v>119991</v>
      </c>
      <c r="T74" s="21">
        <v>131128</v>
      </c>
      <c r="U74" s="21">
        <v>333073</v>
      </c>
      <c r="V74" s="21">
        <v>1323498</v>
      </c>
      <c r="W74" s="21">
        <v>1023503</v>
      </c>
      <c r="X74" s="21"/>
      <c r="Y74" s="20"/>
      <c r="Z74" s="23">
        <v>1023503</v>
      </c>
    </row>
    <row r="75" spans="1:26" ht="13.5" hidden="1">
      <c r="A75" s="40" t="s">
        <v>110</v>
      </c>
      <c r="B75" s="28">
        <v>33604196</v>
      </c>
      <c r="C75" s="28"/>
      <c r="D75" s="29">
        <v>16519000</v>
      </c>
      <c r="E75" s="30">
        <v>16796631</v>
      </c>
      <c r="F75" s="30">
        <v>1514921</v>
      </c>
      <c r="G75" s="30">
        <v>1494392</v>
      </c>
      <c r="H75" s="30">
        <v>1545911</v>
      </c>
      <c r="I75" s="30">
        <v>4555224</v>
      </c>
      <c r="J75" s="30">
        <v>1539711</v>
      </c>
      <c r="K75" s="30">
        <v>1445024</v>
      </c>
      <c r="L75" s="30">
        <v>1574720</v>
      </c>
      <c r="M75" s="30">
        <v>4559455</v>
      </c>
      <c r="N75" s="30">
        <v>1604281</v>
      </c>
      <c r="O75" s="30">
        <v>1518306</v>
      </c>
      <c r="P75" s="30">
        <v>1598271</v>
      </c>
      <c r="Q75" s="30">
        <v>4720858</v>
      </c>
      <c r="R75" s="30">
        <v>1630244</v>
      </c>
      <c r="S75" s="30">
        <v>1508549</v>
      </c>
      <c r="T75" s="30">
        <v>1424200</v>
      </c>
      <c r="U75" s="30">
        <v>4562993</v>
      </c>
      <c r="V75" s="30">
        <v>18398530</v>
      </c>
      <c r="W75" s="30">
        <v>16796631</v>
      </c>
      <c r="X75" s="30"/>
      <c r="Y75" s="29"/>
      <c r="Z75" s="31">
        <v>16796631</v>
      </c>
    </row>
    <row r="76" spans="1:26" ht="13.5" hidden="1">
      <c r="A76" s="42" t="s">
        <v>286</v>
      </c>
      <c r="B76" s="32">
        <v>195384865</v>
      </c>
      <c r="C76" s="32"/>
      <c r="D76" s="33">
        <v>262442250</v>
      </c>
      <c r="E76" s="34">
        <v>302805938</v>
      </c>
      <c r="F76" s="34">
        <v>16771757</v>
      </c>
      <c r="G76" s="34">
        <v>20796714</v>
      </c>
      <c r="H76" s="34">
        <v>23500156</v>
      </c>
      <c r="I76" s="34">
        <v>61068627</v>
      </c>
      <c r="J76" s="34">
        <v>12032536</v>
      </c>
      <c r="K76" s="34">
        <v>22135142</v>
      </c>
      <c r="L76" s="34">
        <v>18653187</v>
      </c>
      <c r="M76" s="34">
        <v>52820865</v>
      </c>
      <c r="N76" s="34">
        <v>21006617</v>
      </c>
      <c r="O76" s="34">
        <v>21808847</v>
      </c>
      <c r="P76" s="34">
        <v>21038489</v>
      </c>
      <c r="Q76" s="34">
        <v>63853953</v>
      </c>
      <c r="R76" s="34">
        <v>18007808</v>
      </c>
      <c r="S76" s="34">
        <v>21433798</v>
      </c>
      <c r="T76" s="34">
        <v>20692109</v>
      </c>
      <c r="U76" s="34">
        <v>60133715</v>
      </c>
      <c r="V76" s="34">
        <v>237877160</v>
      </c>
      <c r="W76" s="34">
        <v>302805938</v>
      </c>
      <c r="X76" s="34"/>
      <c r="Y76" s="33"/>
      <c r="Z76" s="35">
        <v>302805938</v>
      </c>
    </row>
    <row r="77" spans="1:26" ht="13.5" hidden="1">
      <c r="A77" s="37" t="s">
        <v>31</v>
      </c>
      <c r="B77" s="19">
        <v>105664338</v>
      </c>
      <c r="C77" s="19"/>
      <c r="D77" s="20">
        <v>124554048</v>
      </c>
      <c r="E77" s="21">
        <v>124554052</v>
      </c>
      <c r="F77" s="21">
        <v>7694601</v>
      </c>
      <c r="G77" s="21">
        <v>7295123</v>
      </c>
      <c r="H77" s="21">
        <v>14753848</v>
      </c>
      <c r="I77" s="21">
        <v>29743572</v>
      </c>
      <c r="J77" s="21">
        <v>5892814</v>
      </c>
      <c r="K77" s="21">
        <v>9281100</v>
      </c>
      <c r="L77" s="21">
        <v>7009652</v>
      </c>
      <c r="M77" s="21">
        <v>22183566</v>
      </c>
      <c r="N77" s="21">
        <v>11001725</v>
      </c>
      <c r="O77" s="21">
        <v>7413123</v>
      </c>
      <c r="P77" s="21">
        <v>8100733</v>
      </c>
      <c r="Q77" s="21">
        <v>26515581</v>
      </c>
      <c r="R77" s="21">
        <v>8089219</v>
      </c>
      <c r="S77" s="21">
        <v>8239633</v>
      </c>
      <c r="T77" s="21">
        <v>7178978</v>
      </c>
      <c r="U77" s="21">
        <v>23507830</v>
      </c>
      <c r="V77" s="21">
        <v>101950549</v>
      </c>
      <c r="W77" s="21">
        <v>124554052</v>
      </c>
      <c r="X77" s="21"/>
      <c r="Y77" s="20"/>
      <c r="Z77" s="23">
        <v>124554052</v>
      </c>
    </row>
    <row r="78" spans="1:26" ht="13.5" hidden="1">
      <c r="A78" s="38" t="s">
        <v>32</v>
      </c>
      <c r="B78" s="19">
        <v>73288933</v>
      </c>
      <c r="C78" s="19"/>
      <c r="D78" s="20">
        <v>137888202</v>
      </c>
      <c r="E78" s="21">
        <v>160058400</v>
      </c>
      <c r="F78" s="21">
        <v>6171685</v>
      </c>
      <c r="G78" s="21">
        <v>10576894</v>
      </c>
      <c r="H78" s="21">
        <v>5772161</v>
      </c>
      <c r="I78" s="21">
        <v>22520740</v>
      </c>
      <c r="J78" s="21">
        <v>3153781</v>
      </c>
      <c r="K78" s="21">
        <v>10150674</v>
      </c>
      <c r="L78" s="21">
        <v>8611382</v>
      </c>
      <c r="M78" s="21">
        <v>21915837</v>
      </c>
      <c r="N78" s="21">
        <v>6939638</v>
      </c>
      <c r="O78" s="21">
        <v>11431966</v>
      </c>
      <c r="P78" s="21">
        <v>11339485</v>
      </c>
      <c r="Q78" s="21">
        <v>29711089</v>
      </c>
      <c r="R78" s="21">
        <v>6774225</v>
      </c>
      <c r="S78" s="21">
        <v>10287341</v>
      </c>
      <c r="T78" s="21">
        <v>10528732</v>
      </c>
      <c r="U78" s="21">
        <v>27590298</v>
      </c>
      <c r="V78" s="21">
        <v>101737964</v>
      </c>
      <c r="W78" s="21">
        <v>160058400</v>
      </c>
      <c r="X78" s="21"/>
      <c r="Y78" s="20"/>
      <c r="Z78" s="23">
        <v>160058400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17656547</v>
      </c>
      <c r="C80" s="19"/>
      <c r="D80" s="20">
        <v>102229050</v>
      </c>
      <c r="E80" s="21">
        <v>102229050</v>
      </c>
      <c r="F80" s="21">
        <v>6964870</v>
      </c>
      <c r="G80" s="21">
        <v>9028698</v>
      </c>
      <c r="H80" s="21">
        <v>3549019</v>
      </c>
      <c r="I80" s="21">
        <v>19542587</v>
      </c>
      <c r="J80" s="21">
        <v>1983891</v>
      </c>
      <c r="K80" s="21">
        <v>7475323</v>
      </c>
      <c r="L80" s="21">
        <v>5533184</v>
      </c>
      <c r="M80" s="21">
        <v>14992398</v>
      </c>
      <c r="N80" s="21">
        <v>4080304</v>
      </c>
      <c r="O80" s="21">
        <v>7832896</v>
      </c>
      <c r="P80" s="21">
        <v>7765251</v>
      </c>
      <c r="Q80" s="21">
        <v>19678451</v>
      </c>
      <c r="R80" s="21">
        <v>4143727</v>
      </c>
      <c r="S80" s="21">
        <v>7032838</v>
      </c>
      <c r="T80" s="21">
        <v>7174097</v>
      </c>
      <c r="U80" s="21">
        <v>18350662</v>
      </c>
      <c r="V80" s="21">
        <v>72564098</v>
      </c>
      <c r="W80" s="21">
        <v>102229050</v>
      </c>
      <c r="X80" s="21"/>
      <c r="Y80" s="20"/>
      <c r="Z80" s="23">
        <v>102229050</v>
      </c>
    </row>
    <row r="81" spans="1:26" ht="13.5" hidden="1">
      <c r="A81" s="39" t="s">
        <v>105</v>
      </c>
      <c r="B81" s="19">
        <v>36516586</v>
      </c>
      <c r="C81" s="19"/>
      <c r="D81" s="20">
        <v>20734788</v>
      </c>
      <c r="E81" s="21">
        <v>23770444</v>
      </c>
      <c r="F81" s="21">
        <v>2546899</v>
      </c>
      <c r="G81" s="21">
        <v>1435489</v>
      </c>
      <c r="H81" s="21">
        <v>1064128</v>
      </c>
      <c r="I81" s="21">
        <v>5046516</v>
      </c>
      <c r="J81" s="21">
        <v>502367</v>
      </c>
      <c r="K81" s="21">
        <v>1260849</v>
      </c>
      <c r="L81" s="21">
        <v>1700857</v>
      </c>
      <c r="M81" s="21">
        <v>3464073</v>
      </c>
      <c r="N81" s="21">
        <v>1150491</v>
      </c>
      <c r="O81" s="21">
        <v>1814461</v>
      </c>
      <c r="P81" s="21">
        <v>2048428</v>
      </c>
      <c r="Q81" s="21">
        <v>5013380</v>
      </c>
      <c r="R81" s="21">
        <v>1260176</v>
      </c>
      <c r="S81" s="21">
        <v>1600425</v>
      </c>
      <c r="T81" s="21">
        <v>1520297</v>
      </c>
      <c r="U81" s="21">
        <v>4380898</v>
      </c>
      <c r="V81" s="21">
        <v>17904867</v>
      </c>
      <c r="W81" s="21">
        <v>23770444</v>
      </c>
      <c r="X81" s="21"/>
      <c r="Y81" s="20"/>
      <c r="Z81" s="23">
        <v>23770444</v>
      </c>
    </row>
    <row r="82" spans="1:26" ht="13.5" hidden="1">
      <c r="A82" s="39" t="s">
        <v>106</v>
      </c>
      <c r="B82" s="19">
        <v>19115800</v>
      </c>
      <c r="C82" s="19"/>
      <c r="D82" s="20">
        <v>14924364</v>
      </c>
      <c r="E82" s="21">
        <v>20963906</v>
      </c>
      <c r="F82" s="21">
        <v>1321908</v>
      </c>
      <c r="G82" s="21">
        <v>1177686</v>
      </c>
      <c r="H82" s="21">
        <v>1097322</v>
      </c>
      <c r="I82" s="21">
        <v>3596916</v>
      </c>
      <c r="J82" s="21">
        <v>557838</v>
      </c>
      <c r="K82" s="21">
        <v>1108616</v>
      </c>
      <c r="L82" s="21">
        <v>1267425</v>
      </c>
      <c r="M82" s="21">
        <v>2933879</v>
      </c>
      <c r="N82" s="21">
        <v>1078320</v>
      </c>
      <c r="O82" s="21">
        <v>1510805</v>
      </c>
      <c r="P82" s="21">
        <v>1444541</v>
      </c>
      <c r="Q82" s="21">
        <v>4033666</v>
      </c>
      <c r="R82" s="21">
        <v>1270178</v>
      </c>
      <c r="S82" s="21">
        <v>1520971</v>
      </c>
      <c r="T82" s="21">
        <v>1680983</v>
      </c>
      <c r="U82" s="21">
        <v>4472132</v>
      </c>
      <c r="V82" s="21">
        <v>15036593</v>
      </c>
      <c r="W82" s="21">
        <v>20963906</v>
      </c>
      <c r="X82" s="21"/>
      <c r="Y82" s="20"/>
      <c r="Z82" s="23">
        <v>20963906</v>
      </c>
    </row>
    <row r="83" spans="1:26" ht="13.5" hidden="1">
      <c r="A83" s="39" t="s">
        <v>107</v>
      </c>
      <c r="B83" s="19"/>
      <c r="C83" s="19"/>
      <c r="D83" s="20"/>
      <c r="E83" s="21">
        <v>13095000</v>
      </c>
      <c r="F83" s="21">
        <v>-4661992</v>
      </c>
      <c r="G83" s="21">
        <v>-1064979</v>
      </c>
      <c r="H83" s="21">
        <v>61692</v>
      </c>
      <c r="I83" s="21">
        <v>-5665279</v>
      </c>
      <c r="J83" s="21">
        <v>109685</v>
      </c>
      <c r="K83" s="21">
        <v>305886</v>
      </c>
      <c r="L83" s="21">
        <v>109916</v>
      </c>
      <c r="M83" s="21">
        <v>525487</v>
      </c>
      <c r="N83" s="21">
        <v>630523</v>
      </c>
      <c r="O83" s="21">
        <v>273804</v>
      </c>
      <c r="P83" s="21">
        <v>81265</v>
      </c>
      <c r="Q83" s="21">
        <v>985592</v>
      </c>
      <c r="R83" s="21">
        <v>100144</v>
      </c>
      <c r="S83" s="21">
        <v>133107</v>
      </c>
      <c r="T83" s="21">
        <v>153355</v>
      </c>
      <c r="U83" s="21">
        <v>386606</v>
      </c>
      <c r="V83" s="21">
        <v>-3767594</v>
      </c>
      <c r="W83" s="21">
        <v>13095000</v>
      </c>
      <c r="X83" s="21"/>
      <c r="Y83" s="20"/>
      <c r="Z83" s="23">
        <v>13095000</v>
      </c>
    </row>
    <row r="84" spans="1:26" ht="13.5" hidden="1">
      <c r="A84" s="40" t="s">
        <v>110</v>
      </c>
      <c r="B84" s="28">
        <v>16431594</v>
      </c>
      <c r="C84" s="28"/>
      <c r="D84" s="29"/>
      <c r="E84" s="30">
        <v>18193486</v>
      </c>
      <c r="F84" s="30">
        <v>2905471</v>
      </c>
      <c r="G84" s="30">
        <v>2924697</v>
      </c>
      <c r="H84" s="30">
        <v>2974147</v>
      </c>
      <c r="I84" s="30">
        <v>8804315</v>
      </c>
      <c r="J84" s="30">
        <v>2985941</v>
      </c>
      <c r="K84" s="30">
        <v>2703368</v>
      </c>
      <c r="L84" s="30">
        <v>3032153</v>
      </c>
      <c r="M84" s="30">
        <v>8721462</v>
      </c>
      <c r="N84" s="30">
        <v>3065254</v>
      </c>
      <c r="O84" s="30">
        <v>2963758</v>
      </c>
      <c r="P84" s="30">
        <v>1598271</v>
      </c>
      <c r="Q84" s="30">
        <v>7627283</v>
      </c>
      <c r="R84" s="30">
        <v>3144364</v>
      </c>
      <c r="S84" s="30">
        <v>2906824</v>
      </c>
      <c r="T84" s="30">
        <v>2984399</v>
      </c>
      <c r="U84" s="30">
        <v>9035587</v>
      </c>
      <c r="V84" s="30">
        <v>34188647</v>
      </c>
      <c r="W84" s="30">
        <v>18193486</v>
      </c>
      <c r="X84" s="30"/>
      <c r="Y84" s="29"/>
      <c r="Z84" s="31">
        <v>18193486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190290709</v>
      </c>
      <c r="D5" s="153">
        <f>SUM(D6:D8)</f>
        <v>0</v>
      </c>
      <c r="E5" s="154">
        <f t="shared" si="0"/>
        <v>314101362</v>
      </c>
      <c r="F5" s="100">
        <f t="shared" si="0"/>
        <v>312045297</v>
      </c>
      <c r="G5" s="100">
        <f t="shared" si="0"/>
        <v>52080315</v>
      </c>
      <c r="H5" s="100">
        <f t="shared" si="0"/>
        <v>14197682</v>
      </c>
      <c r="I5" s="100">
        <f t="shared" si="0"/>
        <v>30108035</v>
      </c>
      <c r="J5" s="100">
        <f t="shared" si="0"/>
        <v>96386032</v>
      </c>
      <c r="K5" s="100">
        <f t="shared" si="0"/>
        <v>13434326</v>
      </c>
      <c r="L5" s="100">
        <f t="shared" si="0"/>
        <v>14170833</v>
      </c>
      <c r="M5" s="100">
        <f t="shared" si="0"/>
        <v>53777830</v>
      </c>
      <c r="N5" s="100">
        <f t="shared" si="0"/>
        <v>81382989</v>
      </c>
      <c r="O5" s="100">
        <f t="shared" si="0"/>
        <v>13229168</v>
      </c>
      <c r="P5" s="100">
        <f t="shared" si="0"/>
        <v>15918237</v>
      </c>
      <c r="Q5" s="100">
        <f t="shared" si="0"/>
        <v>45543744</v>
      </c>
      <c r="R5" s="100">
        <f t="shared" si="0"/>
        <v>74691149</v>
      </c>
      <c r="S5" s="100">
        <f t="shared" si="0"/>
        <v>14500035</v>
      </c>
      <c r="T5" s="100">
        <f t="shared" si="0"/>
        <v>15097548</v>
      </c>
      <c r="U5" s="100">
        <f t="shared" si="0"/>
        <v>14702101</v>
      </c>
      <c r="V5" s="100">
        <f t="shared" si="0"/>
        <v>44299684</v>
      </c>
      <c r="W5" s="100">
        <f t="shared" si="0"/>
        <v>296759854</v>
      </c>
      <c r="X5" s="100">
        <f t="shared" si="0"/>
        <v>312045297</v>
      </c>
      <c r="Y5" s="100">
        <f t="shared" si="0"/>
        <v>-15285443</v>
      </c>
      <c r="Z5" s="137">
        <f>+IF(X5&lt;&gt;0,+(Y5/X5)*100,0)</f>
        <v>-4.898469275760307</v>
      </c>
      <c r="AA5" s="153">
        <f>SUM(AA6:AA8)</f>
        <v>312045297</v>
      </c>
    </row>
    <row r="6" spans="1:27" ht="13.5">
      <c r="A6" s="138" t="s">
        <v>75</v>
      </c>
      <c r="B6" s="136"/>
      <c r="C6" s="155">
        <v>25801153</v>
      </c>
      <c r="D6" s="155"/>
      <c r="E6" s="156">
        <v>12210000</v>
      </c>
      <c r="F6" s="60">
        <v>16997272</v>
      </c>
      <c r="G6" s="60">
        <v>49196</v>
      </c>
      <c r="H6" s="60">
        <v>929872</v>
      </c>
      <c r="I6" s="60">
        <v>-18774</v>
      </c>
      <c r="J6" s="60">
        <v>960294</v>
      </c>
      <c r="K6" s="60">
        <v>33407</v>
      </c>
      <c r="L6" s="60">
        <v>1137267</v>
      </c>
      <c r="M6" s="60">
        <v>32482</v>
      </c>
      <c r="N6" s="60">
        <v>1203156</v>
      </c>
      <c r="O6" s="60">
        <v>11563</v>
      </c>
      <c r="P6" s="60">
        <v>1170978</v>
      </c>
      <c r="Q6" s="60">
        <v>33542</v>
      </c>
      <c r="R6" s="60">
        <v>1216083</v>
      </c>
      <c r="S6" s="60">
        <v>33577</v>
      </c>
      <c r="T6" s="60">
        <v>33586</v>
      </c>
      <c r="U6" s="60">
        <v>131969</v>
      </c>
      <c r="V6" s="60">
        <v>199132</v>
      </c>
      <c r="W6" s="60">
        <v>3578665</v>
      </c>
      <c r="X6" s="60">
        <v>16997272</v>
      </c>
      <c r="Y6" s="60">
        <v>-13418607</v>
      </c>
      <c r="Z6" s="140">
        <v>-78.95</v>
      </c>
      <c r="AA6" s="155">
        <v>16997272</v>
      </c>
    </row>
    <row r="7" spans="1:27" ht="13.5">
      <c r="A7" s="138" t="s">
        <v>76</v>
      </c>
      <c r="B7" s="136"/>
      <c r="C7" s="157">
        <v>160199129</v>
      </c>
      <c r="D7" s="157"/>
      <c r="E7" s="158">
        <v>301108932</v>
      </c>
      <c r="F7" s="159">
        <v>294244394</v>
      </c>
      <c r="G7" s="159">
        <v>51981278</v>
      </c>
      <c r="H7" s="159">
        <v>13216980</v>
      </c>
      <c r="I7" s="159">
        <v>30081599</v>
      </c>
      <c r="J7" s="159">
        <v>95279857</v>
      </c>
      <c r="K7" s="159">
        <v>13372420</v>
      </c>
      <c r="L7" s="159">
        <v>12873104</v>
      </c>
      <c r="M7" s="159">
        <v>53678374</v>
      </c>
      <c r="N7" s="159">
        <v>79923898</v>
      </c>
      <c r="O7" s="159">
        <v>13196524</v>
      </c>
      <c r="P7" s="159">
        <v>14662421</v>
      </c>
      <c r="Q7" s="159">
        <v>45468878</v>
      </c>
      <c r="R7" s="159">
        <v>73327823</v>
      </c>
      <c r="S7" s="159">
        <v>14386113</v>
      </c>
      <c r="T7" s="159">
        <v>14968036</v>
      </c>
      <c r="U7" s="159">
        <v>14548176</v>
      </c>
      <c r="V7" s="159">
        <v>43902325</v>
      </c>
      <c r="W7" s="159">
        <v>292433903</v>
      </c>
      <c r="X7" s="159">
        <v>294244394</v>
      </c>
      <c r="Y7" s="159">
        <v>-1810491</v>
      </c>
      <c r="Z7" s="141">
        <v>-0.62</v>
      </c>
      <c r="AA7" s="157">
        <v>294244394</v>
      </c>
    </row>
    <row r="8" spans="1:27" ht="13.5">
      <c r="A8" s="138" t="s">
        <v>77</v>
      </c>
      <c r="B8" s="136"/>
      <c r="C8" s="155">
        <v>4290427</v>
      </c>
      <c r="D8" s="155"/>
      <c r="E8" s="156">
        <v>782430</v>
      </c>
      <c r="F8" s="60">
        <v>803631</v>
      </c>
      <c r="G8" s="60">
        <v>49841</v>
      </c>
      <c r="H8" s="60">
        <v>50830</v>
      </c>
      <c r="I8" s="60">
        <v>45210</v>
      </c>
      <c r="J8" s="60">
        <v>145881</v>
      </c>
      <c r="K8" s="60">
        <v>28499</v>
      </c>
      <c r="L8" s="60">
        <v>160462</v>
      </c>
      <c r="M8" s="60">
        <v>66974</v>
      </c>
      <c r="N8" s="60">
        <v>255935</v>
      </c>
      <c r="O8" s="60">
        <v>21081</v>
      </c>
      <c r="P8" s="60">
        <v>84838</v>
      </c>
      <c r="Q8" s="60">
        <v>41324</v>
      </c>
      <c r="R8" s="60">
        <v>147243</v>
      </c>
      <c r="S8" s="60">
        <v>80345</v>
      </c>
      <c r="T8" s="60">
        <v>95926</v>
      </c>
      <c r="U8" s="60">
        <v>21956</v>
      </c>
      <c r="V8" s="60">
        <v>198227</v>
      </c>
      <c r="W8" s="60">
        <v>747286</v>
      </c>
      <c r="X8" s="60">
        <v>803631</v>
      </c>
      <c r="Y8" s="60">
        <v>-56345</v>
      </c>
      <c r="Z8" s="140">
        <v>-7.01</v>
      </c>
      <c r="AA8" s="155">
        <v>803631</v>
      </c>
    </row>
    <row r="9" spans="1:27" ht="13.5">
      <c r="A9" s="135" t="s">
        <v>78</v>
      </c>
      <c r="B9" s="136"/>
      <c r="C9" s="153">
        <f aca="true" t="shared" si="1" ref="C9:Y9">SUM(C10:C14)</f>
        <v>6612790</v>
      </c>
      <c r="D9" s="153">
        <f>SUM(D10:D14)</f>
        <v>0</v>
      </c>
      <c r="E9" s="154">
        <f t="shared" si="1"/>
        <v>9424400</v>
      </c>
      <c r="F9" s="100">
        <f t="shared" si="1"/>
        <v>7932065</v>
      </c>
      <c r="G9" s="100">
        <f t="shared" si="1"/>
        <v>275700</v>
      </c>
      <c r="H9" s="100">
        <f t="shared" si="1"/>
        <v>320927</v>
      </c>
      <c r="I9" s="100">
        <f t="shared" si="1"/>
        <v>112675</v>
      </c>
      <c r="J9" s="100">
        <f t="shared" si="1"/>
        <v>709302</v>
      </c>
      <c r="K9" s="100">
        <f t="shared" si="1"/>
        <v>208769</v>
      </c>
      <c r="L9" s="100">
        <f t="shared" si="1"/>
        <v>841732</v>
      </c>
      <c r="M9" s="100">
        <f t="shared" si="1"/>
        <v>116141</v>
      </c>
      <c r="N9" s="100">
        <f t="shared" si="1"/>
        <v>1166642</v>
      </c>
      <c r="O9" s="100">
        <f t="shared" si="1"/>
        <v>165923</v>
      </c>
      <c r="P9" s="100">
        <f t="shared" si="1"/>
        <v>444338</v>
      </c>
      <c r="Q9" s="100">
        <f t="shared" si="1"/>
        <v>182960</v>
      </c>
      <c r="R9" s="100">
        <f t="shared" si="1"/>
        <v>793221</v>
      </c>
      <c r="S9" s="100">
        <f t="shared" si="1"/>
        <v>123517</v>
      </c>
      <c r="T9" s="100">
        <f t="shared" si="1"/>
        <v>138973</v>
      </c>
      <c r="U9" s="100">
        <f t="shared" si="1"/>
        <v>88968</v>
      </c>
      <c r="V9" s="100">
        <f t="shared" si="1"/>
        <v>351458</v>
      </c>
      <c r="W9" s="100">
        <f t="shared" si="1"/>
        <v>3020623</v>
      </c>
      <c r="X9" s="100">
        <f t="shared" si="1"/>
        <v>7932065</v>
      </c>
      <c r="Y9" s="100">
        <f t="shared" si="1"/>
        <v>-4911442</v>
      </c>
      <c r="Z9" s="137">
        <f>+IF(X9&lt;&gt;0,+(Y9/X9)*100,0)</f>
        <v>-61.918831981331465</v>
      </c>
      <c r="AA9" s="153">
        <f>SUM(AA10:AA14)</f>
        <v>7932065</v>
      </c>
    </row>
    <row r="10" spans="1:27" ht="13.5">
      <c r="A10" s="138" t="s">
        <v>79</v>
      </c>
      <c r="B10" s="136"/>
      <c r="C10" s="155">
        <v>1420296</v>
      </c>
      <c r="D10" s="155"/>
      <c r="E10" s="156">
        <v>4612300</v>
      </c>
      <c r="F10" s="60">
        <v>676289</v>
      </c>
      <c r="G10" s="60">
        <v>322</v>
      </c>
      <c r="H10" s="60">
        <v>1073</v>
      </c>
      <c r="I10" s="60">
        <v>433</v>
      </c>
      <c r="J10" s="60">
        <v>1828</v>
      </c>
      <c r="K10" s="60">
        <v>871</v>
      </c>
      <c r="L10" s="60">
        <v>231</v>
      </c>
      <c r="M10" s="60">
        <v>228</v>
      </c>
      <c r="N10" s="60">
        <v>1330</v>
      </c>
      <c r="O10" s="60">
        <v>458</v>
      </c>
      <c r="P10" s="60">
        <v>1715</v>
      </c>
      <c r="Q10" s="60">
        <v>1004</v>
      </c>
      <c r="R10" s="60">
        <v>3177</v>
      </c>
      <c r="S10" s="60">
        <v>513</v>
      </c>
      <c r="T10" s="60">
        <v>666</v>
      </c>
      <c r="U10" s="60">
        <v>550</v>
      </c>
      <c r="V10" s="60">
        <v>1729</v>
      </c>
      <c r="W10" s="60">
        <v>8064</v>
      </c>
      <c r="X10" s="60">
        <v>676289</v>
      </c>
      <c r="Y10" s="60">
        <v>-668225</v>
      </c>
      <c r="Z10" s="140">
        <v>-98.81</v>
      </c>
      <c r="AA10" s="155">
        <v>676289</v>
      </c>
    </row>
    <row r="11" spans="1:27" ht="13.5">
      <c r="A11" s="138" t="s">
        <v>80</v>
      </c>
      <c r="B11" s="136"/>
      <c r="C11" s="155">
        <v>273363</v>
      </c>
      <c r="D11" s="155"/>
      <c r="E11" s="156"/>
      <c r="F11" s="60">
        <v>318088</v>
      </c>
      <c r="G11" s="60">
        <v>30378</v>
      </c>
      <c r="H11" s="60">
        <v>27258</v>
      </c>
      <c r="I11" s="60">
        <v>23088</v>
      </c>
      <c r="J11" s="60">
        <v>80724</v>
      </c>
      <c r="K11" s="60">
        <v>37777</v>
      </c>
      <c r="L11" s="60">
        <v>23248</v>
      </c>
      <c r="M11" s="60">
        <v>17295</v>
      </c>
      <c r="N11" s="60">
        <v>78320</v>
      </c>
      <c r="O11" s="60">
        <v>29017</v>
      </c>
      <c r="P11" s="60">
        <v>39959</v>
      </c>
      <c r="Q11" s="60">
        <v>25362</v>
      </c>
      <c r="R11" s="60">
        <v>94338</v>
      </c>
      <c r="S11" s="60">
        <v>20985</v>
      </c>
      <c r="T11" s="60">
        <v>37229</v>
      </c>
      <c r="U11" s="60">
        <v>35571</v>
      </c>
      <c r="V11" s="60">
        <v>93785</v>
      </c>
      <c r="W11" s="60">
        <v>347167</v>
      </c>
      <c r="X11" s="60">
        <v>318088</v>
      </c>
      <c r="Y11" s="60">
        <v>29079</v>
      </c>
      <c r="Z11" s="140">
        <v>9.14</v>
      </c>
      <c r="AA11" s="155">
        <v>318088</v>
      </c>
    </row>
    <row r="12" spans="1:27" ht="13.5">
      <c r="A12" s="138" t="s">
        <v>81</v>
      </c>
      <c r="B12" s="136"/>
      <c r="C12" s="155">
        <v>4898363</v>
      </c>
      <c r="D12" s="155"/>
      <c r="E12" s="156">
        <v>4812000</v>
      </c>
      <c r="F12" s="60">
        <v>2057011</v>
      </c>
      <c r="G12" s="60">
        <v>244142</v>
      </c>
      <c r="H12" s="60">
        <v>292596</v>
      </c>
      <c r="I12" s="60">
        <v>89154</v>
      </c>
      <c r="J12" s="60">
        <v>625892</v>
      </c>
      <c r="K12" s="60">
        <v>170121</v>
      </c>
      <c r="L12" s="60">
        <v>816997</v>
      </c>
      <c r="M12" s="60">
        <v>96734</v>
      </c>
      <c r="N12" s="60">
        <v>1083852</v>
      </c>
      <c r="O12" s="60">
        <v>134564</v>
      </c>
      <c r="P12" s="60">
        <v>398845</v>
      </c>
      <c r="Q12" s="60">
        <v>155966</v>
      </c>
      <c r="R12" s="60">
        <v>689375</v>
      </c>
      <c r="S12" s="60">
        <v>102019</v>
      </c>
      <c r="T12" s="60">
        <v>100450</v>
      </c>
      <c r="U12" s="60">
        <v>52847</v>
      </c>
      <c r="V12" s="60">
        <v>255316</v>
      </c>
      <c r="W12" s="60">
        <v>2654435</v>
      </c>
      <c r="X12" s="60">
        <v>2057011</v>
      </c>
      <c r="Y12" s="60">
        <v>597424</v>
      </c>
      <c r="Z12" s="140">
        <v>29.04</v>
      </c>
      <c r="AA12" s="155">
        <v>2057011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20768</v>
      </c>
      <c r="D14" s="157"/>
      <c r="E14" s="158">
        <v>100</v>
      </c>
      <c r="F14" s="159">
        <v>4880677</v>
      </c>
      <c r="G14" s="159">
        <v>858</v>
      </c>
      <c r="H14" s="159"/>
      <c r="I14" s="159"/>
      <c r="J14" s="159">
        <v>858</v>
      </c>
      <c r="K14" s="159"/>
      <c r="L14" s="159">
        <v>1256</v>
      </c>
      <c r="M14" s="159">
        <v>1884</v>
      </c>
      <c r="N14" s="159">
        <v>3140</v>
      </c>
      <c r="O14" s="159">
        <v>1884</v>
      </c>
      <c r="P14" s="159">
        <v>3819</v>
      </c>
      <c r="Q14" s="159">
        <v>628</v>
      </c>
      <c r="R14" s="159">
        <v>6331</v>
      </c>
      <c r="S14" s="159"/>
      <c r="T14" s="159">
        <v>628</v>
      </c>
      <c r="U14" s="159"/>
      <c r="V14" s="159">
        <v>628</v>
      </c>
      <c r="W14" s="159">
        <v>10957</v>
      </c>
      <c r="X14" s="159">
        <v>4880677</v>
      </c>
      <c r="Y14" s="159">
        <v>-4869720</v>
      </c>
      <c r="Z14" s="141">
        <v>-99.78</v>
      </c>
      <c r="AA14" s="157">
        <v>4880677</v>
      </c>
    </row>
    <row r="15" spans="1:27" ht="13.5">
      <c r="A15" s="135" t="s">
        <v>84</v>
      </c>
      <c r="B15" s="142"/>
      <c r="C15" s="153">
        <f aca="true" t="shared" si="2" ref="C15:Y15">SUM(C16:C18)</f>
        <v>5633358</v>
      </c>
      <c r="D15" s="153">
        <f>SUM(D16:D18)</f>
        <v>0</v>
      </c>
      <c r="E15" s="154">
        <f t="shared" si="2"/>
        <v>55648426</v>
      </c>
      <c r="F15" s="100">
        <f t="shared" si="2"/>
        <v>4320218</v>
      </c>
      <c r="G15" s="100">
        <f t="shared" si="2"/>
        <v>5059647</v>
      </c>
      <c r="H15" s="100">
        <f t="shared" si="2"/>
        <v>2024632</v>
      </c>
      <c r="I15" s="100">
        <f t="shared" si="2"/>
        <v>26518</v>
      </c>
      <c r="J15" s="100">
        <f t="shared" si="2"/>
        <v>7110797</v>
      </c>
      <c r="K15" s="100">
        <f t="shared" si="2"/>
        <v>364821</v>
      </c>
      <c r="L15" s="100">
        <f t="shared" si="2"/>
        <v>405994</v>
      </c>
      <c r="M15" s="100">
        <f t="shared" si="2"/>
        <v>252073</v>
      </c>
      <c r="N15" s="100">
        <f t="shared" si="2"/>
        <v>1022888</v>
      </c>
      <c r="O15" s="100">
        <f t="shared" si="2"/>
        <v>484932</v>
      </c>
      <c r="P15" s="100">
        <f t="shared" si="2"/>
        <v>1505088</v>
      </c>
      <c r="Q15" s="100">
        <f t="shared" si="2"/>
        <v>34435640</v>
      </c>
      <c r="R15" s="100">
        <f t="shared" si="2"/>
        <v>36425660</v>
      </c>
      <c r="S15" s="100">
        <f t="shared" si="2"/>
        <v>473212</v>
      </c>
      <c r="T15" s="100">
        <f t="shared" si="2"/>
        <v>584934</v>
      </c>
      <c r="U15" s="100">
        <f t="shared" si="2"/>
        <v>480519</v>
      </c>
      <c r="V15" s="100">
        <f t="shared" si="2"/>
        <v>1538665</v>
      </c>
      <c r="W15" s="100">
        <f t="shared" si="2"/>
        <v>46098010</v>
      </c>
      <c r="X15" s="100">
        <f t="shared" si="2"/>
        <v>4320218</v>
      </c>
      <c r="Y15" s="100">
        <f t="shared" si="2"/>
        <v>41777792</v>
      </c>
      <c r="Z15" s="137">
        <f>+IF(X15&lt;&gt;0,+(Y15/X15)*100,0)</f>
        <v>967.0297193336078</v>
      </c>
      <c r="AA15" s="153">
        <f>SUM(AA16:AA18)</f>
        <v>4320218</v>
      </c>
    </row>
    <row r="16" spans="1:27" ht="13.5">
      <c r="A16" s="138" t="s">
        <v>85</v>
      </c>
      <c r="B16" s="136"/>
      <c r="C16" s="155">
        <v>462030</v>
      </c>
      <c r="D16" s="155"/>
      <c r="E16" s="156">
        <v>191000</v>
      </c>
      <c r="F16" s="60">
        <v>386552</v>
      </c>
      <c r="G16" s="60">
        <v>561461</v>
      </c>
      <c r="H16" s="60">
        <v>53431</v>
      </c>
      <c r="I16" s="60">
        <v>22984</v>
      </c>
      <c r="J16" s="60">
        <v>637876</v>
      </c>
      <c r="K16" s="60">
        <v>29611</v>
      </c>
      <c r="L16" s="60">
        <v>18193</v>
      </c>
      <c r="M16" s="60">
        <v>33955</v>
      </c>
      <c r="N16" s="60">
        <v>81759</v>
      </c>
      <c r="O16" s="60">
        <v>30634</v>
      </c>
      <c r="P16" s="60">
        <v>67041</v>
      </c>
      <c r="Q16" s="60">
        <v>37384</v>
      </c>
      <c r="R16" s="60">
        <v>135059</v>
      </c>
      <c r="S16" s="60">
        <v>38861</v>
      </c>
      <c r="T16" s="60">
        <v>39753</v>
      </c>
      <c r="U16" s="60">
        <v>60237</v>
      </c>
      <c r="V16" s="60">
        <v>138851</v>
      </c>
      <c r="W16" s="60">
        <v>993545</v>
      </c>
      <c r="X16" s="60">
        <v>386552</v>
      </c>
      <c r="Y16" s="60">
        <v>606993</v>
      </c>
      <c r="Z16" s="140">
        <v>157.03</v>
      </c>
      <c r="AA16" s="155">
        <v>386552</v>
      </c>
    </row>
    <row r="17" spans="1:27" ht="13.5">
      <c r="A17" s="138" t="s">
        <v>86</v>
      </c>
      <c r="B17" s="136"/>
      <c r="C17" s="155">
        <v>5171328</v>
      </c>
      <c r="D17" s="155"/>
      <c r="E17" s="156">
        <v>55457426</v>
      </c>
      <c r="F17" s="60">
        <v>3933666</v>
      </c>
      <c r="G17" s="60">
        <v>4498186</v>
      </c>
      <c r="H17" s="60">
        <v>1971201</v>
      </c>
      <c r="I17" s="60">
        <v>3534</v>
      </c>
      <c r="J17" s="60">
        <v>6472921</v>
      </c>
      <c r="K17" s="60">
        <v>335210</v>
      </c>
      <c r="L17" s="60">
        <v>387801</v>
      </c>
      <c r="M17" s="60">
        <v>218118</v>
      </c>
      <c r="N17" s="60">
        <v>941129</v>
      </c>
      <c r="O17" s="60">
        <v>454298</v>
      </c>
      <c r="P17" s="60">
        <v>1438047</v>
      </c>
      <c r="Q17" s="60">
        <v>34398256</v>
      </c>
      <c r="R17" s="60">
        <v>36290601</v>
      </c>
      <c r="S17" s="60">
        <v>434351</v>
      </c>
      <c r="T17" s="60">
        <v>545181</v>
      </c>
      <c r="U17" s="60">
        <v>420282</v>
      </c>
      <c r="V17" s="60">
        <v>1399814</v>
      </c>
      <c r="W17" s="60">
        <v>45104465</v>
      </c>
      <c r="X17" s="60">
        <v>3933666</v>
      </c>
      <c r="Y17" s="60">
        <v>41170799</v>
      </c>
      <c r="Z17" s="140">
        <v>1046.63</v>
      </c>
      <c r="AA17" s="155">
        <v>3933666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107499303</v>
      </c>
      <c r="D19" s="153">
        <f>SUM(D20:D23)</f>
        <v>0</v>
      </c>
      <c r="E19" s="154">
        <f t="shared" si="3"/>
        <v>175736047</v>
      </c>
      <c r="F19" s="100">
        <f t="shared" si="3"/>
        <v>167306306</v>
      </c>
      <c r="G19" s="100">
        <f t="shared" si="3"/>
        <v>9844806</v>
      </c>
      <c r="H19" s="100">
        <f t="shared" si="3"/>
        <v>7633023</v>
      </c>
      <c r="I19" s="100">
        <f t="shared" si="3"/>
        <v>10853341</v>
      </c>
      <c r="J19" s="100">
        <f t="shared" si="3"/>
        <v>28331170</v>
      </c>
      <c r="K19" s="100">
        <f t="shared" si="3"/>
        <v>22809143</v>
      </c>
      <c r="L19" s="100">
        <f t="shared" si="3"/>
        <v>6344221</v>
      </c>
      <c r="M19" s="100">
        <f t="shared" si="3"/>
        <v>9997899</v>
      </c>
      <c r="N19" s="100">
        <f t="shared" si="3"/>
        <v>39151263</v>
      </c>
      <c r="O19" s="100">
        <f t="shared" si="3"/>
        <v>9458751</v>
      </c>
      <c r="P19" s="100">
        <f t="shared" si="3"/>
        <v>11382115</v>
      </c>
      <c r="Q19" s="100">
        <f t="shared" si="3"/>
        <v>9176151</v>
      </c>
      <c r="R19" s="100">
        <f t="shared" si="3"/>
        <v>30017017</v>
      </c>
      <c r="S19" s="100">
        <f t="shared" si="3"/>
        <v>8939302</v>
      </c>
      <c r="T19" s="100">
        <f t="shared" si="3"/>
        <v>9039684</v>
      </c>
      <c r="U19" s="100">
        <f t="shared" si="3"/>
        <v>9425359</v>
      </c>
      <c r="V19" s="100">
        <f t="shared" si="3"/>
        <v>27404345</v>
      </c>
      <c r="W19" s="100">
        <f t="shared" si="3"/>
        <v>124903795</v>
      </c>
      <c r="X19" s="100">
        <f t="shared" si="3"/>
        <v>167306306</v>
      </c>
      <c r="Y19" s="100">
        <f t="shared" si="3"/>
        <v>-42402511</v>
      </c>
      <c r="Z19" s="137">
        <f>+IF(X19&lt;&gt;0,+(Y19/X19)*100,0)</f>
        <v>-25.3442395650048</v>
      </c>
      <c r="AA19" s="153">
        <f>SUM(AA20:AA23)</f>
        <v>167306306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69819154</v>
      </c>
      <c r="D21" s="155"/>
      <c r="E21" s="156">
        <v>126929050</v>
      </c>
      <c r="F21" s="60">
        <v>122475496</v>
      </c>
      <c r="G21" s="60">
        <v>6129106</v>
      </c>
      <c r="H21" s="60">
        <v>3923544</v>
      </c>
      <c r="I21" s="60">
        <v>7265645</v>
      </c>
      <c r="J21" s="60">
        <v>17318295</v>
      </c>
      <c r="K21" s="60">
        <v>7091443</v>
      </c>
      <c r="L21" s="60">
        <v>2656999</v>
      </c>
      <c r="M21" s="60">
        <v>6245230</v>
      </c>
      <c r="N21" s="60">
        <v>15993672</v>
      </c>
      <c r="O21" s="60">
        <v>5152406</v>
      </c>
      <c r="P21" s="60">
        <v>6625508</v>
      </c>
      <c r="Q21" s="60">
        <v>5334513</v>
      </c>
      <c r="R21" s="60">
        <v>17112427</v>
      </c>
      <c r="S21" s="60">
        <v>4475218</v>
      </c>
      <c r="T21" s="60">
        <v>4524294</v>
      </c>
      <c r="U21" s="60">
        <v>4896430</v>
      </c>
      <c r="V21" s="60">
        <v>13895942</v>
      </c>
      <c r="W21" s="60">
        <v>64320336</v>
      </c>
      <c r="X21" s="60">
        <v>122475496</v>
      </c>
      <c r="Y21" s="60">
        <v>-58155160</v>
      </c>
      <c r="Z21" s="140">
        <v>-47.48</v>
      </c>
      <c r="AA21" s="155">
        <v>122475496</v>
      </c>
    </row>
    <row r="22" spans="1:27" ht="13.5">
      <c r="A22" s="138" t="s">
        <v>91</v>
      </c>
      <c r="B22" s="136"/>
      <c r="C22" s="157">
        <v>19115800</v>
      </c>
      <c r="D22" s="157"/>
      <c r="E22" s="158">
        <v>27734793</v>
      </c>
      <c r="F22" s="159">
        <v>23866108</v>
      </c>
      <c r="G22" s="159">
        <v>1967595</v>
      </c>
      <c r="H22" s="159">
        <v>1961180</v>
      </c>
      <c r="I22" s="159">
        <v>1840596</v>
      </c>
      <c r="J22" s="159">
        <v>5769371</v>
      </c>
      <c r="K22" s="159">
        <v>1969619</v>
      </c>
      <c r="L22" s="159">
        <v>1978149</v>
      </c>
      <c r="M22" s="159">
        <v>1972770</v>
      </c>
      <c r="N22" s="159">
        <v>5920538</v>
      </c>
      <c r="O22" s="159">
        <v>1970454</v>
      </c>
      <c r="P22" s="159">
        <v>2460128</v>
      </c>
      <c r="Q22" s="159">
        <v>1492474</v>
      </c>
      <c r="R22" s="159">
        <v>5923056</v>
      </c>
      <c r="S22" s="159">
        <v>1977918</v>
      </c>
      <c r="T22" s="159">
        <v>2010290</v>
      </c>
      <c r="U22" s="159">
        <v>2014172</v>
      </c>
      <c r="V22" s="159">
        <v>6002380</v>
      </c>
      <c r="W22" s="159">
        <v>23615345</v>
      </c>
      <c r="X22" s="159">
        <v>23866108</v>
      </c>
      <c r="Y22" s="159">
        <v>-250763</v>
      </c>
      <c r="Z22" s="141">
        <v>-1.05</v>
      </c>
      <c r="AA22" s="157">
        <v>23866108</v>
      </c>
    </row>
    <row r="23" spans="1:27" ht="13.5">
      <c r="A23" s="138" t="s">
        <v>92</v>
      </c>
      <c r="B23" s="136"/>
      <c r="C23" s="155">
        <v>18564349</v>
      </c>
      <c r="D23" s="155"/>
      <c r="E23" s="156">
        <v>21072204</v>
      </c>
      <c r="F23" s="60">
        <v>20964702</v>
      </c>
      <c r="G23" s="60">
        <v>1748105</v>
      </c>
      <c r="H23" s="60">
        <v>1748299</v>
      </c>
      <c r="I23" s="60">
        <v>1747100</v>
      </c>
      <c r="J23" s="60">
        <v>5243504</v>
      </c>
      <c r="K23" s="60">
        <v>13748081</v>
      </c>
      <c r="L23" s="60">
        <v>1709073</v>
      </c>
      <c r="M23" s="60">
        <v>1779899</v>
      </c>
      <c r="N23" s="60">
        <v>17237053</v>
      </c>
      <c r="O23" s="60">
        <v>2335891</v>
      </c>
      <c r="P23" s="60">
        <v>2296479</v>
      </c>
      <c r="Q23" s="60">
        <v>2349164</v>
      </c>
      <c r="R23" s="60">
        <v>6981534</v>
      </c>
      <c r="S23" s="60">
        <v>2486166</v>
      </c>
      <c r="T23" s="60">
        <v>2505100</v>
      </c>
      <c r="U23" s="60">
        <v>2514757</v>
      </c>
      <c r="V23" s="60">
        <v>7506023</v>
      </c>
      <c r="W23" s="60">
        <v>36968114</v>
      </c>
      <c r="X23" s="60">
        <v>20964702</v>
      </c>
      <c r="Y23" s="60">
        <v>16003412</v>
      </c>
      <c r="Z23" s="140">
        <v>76.34</v>
      </c>
      <c r="AA23" s="155">
        <v>20964702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310036160</v>
      </c>
      <c r="D25" s="168">
        <f>+D5+D9+D15+D19+D24</f>
        <v>0</v>
      </c>
      <c r="E25" s="169">
        <f t="shared" si="4"/>
        <v>554910235</v>
      </c>
      <c r="F25" s="73">
        <f t="shared" si="4"/>
        <v>491603886</v>
      </c>
      <c r="G25" s="73">
        <f t="shared" si="4"/>
        <v>67260468</v>
      </c>
      <c r="H25" s="73">
        <f t="shared" si="4"/>
        <v>24176264</v>
      </c>
      <c r="I25" s="73">
        <f t="shared" si="4"/>
        <v>41100569</v>
      </c>
      <c r="J25" s="73">
        <f t="shared" si="4"/>
        <v>132537301</v>
      </c>
      <c r="K25" s="73">
        <f t="shared" si="4"/>
        <v>36817059</v>
      </c>
      <c r="L25" s="73">
        <f t="shared" si="4"/>
        <v>21762780</v>
      </c>
      <c r="M25" s="73">
        <f t="shared" si="4"/>
        <v>64143943</v>
      </c>
      <c r="N25" s="73">
        <f t="shared" si="4"/>
        <v>122723782</v>
      </c>
      <c r="O25" s="73">
        <f t="shared" si="4"/>
        <v>23338774</v>
      </c>
      <c r="P25" s="73">
        <f t="shared" si="4"/>
        <v>29249778</v>
      </c>
      <c r="Q25" s="73">
        <f t="shared" si="4"/>
        <v>89338495</v>
      </c>
      <c r="R25" s="73">
        <f t="shared" si="4"/>
        <v>141927047</v>
      </c>
      <c r="S25" s="73">
        <f t="shared" si="4"/>
        <v>24036066</v>
      </c>
      <c r="T25" s="73">
        <f t="shared" si="4"/>
        <v>24861139</v>
      </c>
      <c r="U25" s="73">
        <f t="shared" si="4"/>
        <v>24696947</v>
      </c>
      <c r="V25" s="73">
        <f t="shared" si="4"/>
        <v>73594152</v>
      </c>
      <c r="W25" s="73">
        <f t="shared" si="4"/>
        <v>470782282</v>
      </c>
      <c r="X25" s="73">
        <f t="shared" si="4"/>
        <v>491603886</v>
      </c>
      <c r="Y25" s="73">
        <f t="shared" si="4"/>
        <v>-20821604</v>
      </c>
      <c r="Z25" s="170">
        <f>+IF(X25&lt;&gt;0,+(Y25/X25)*100,0)</f>
        <v>-4.235443330079779</v>
      </c>
      <c r="AA25" s="168">
        <f>+AA5+AA9+AA15+AA19+AA24</f>
        <v>491603886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183682032</v>
      </c>
      <c r="D28" s="153">
        <f>SUM(D29:D31)</f>
        <v>0</v>
      </c>
      <c r="E28" s="154">
        <f t="shared" si="5"/>
        <v>229180602</v>
      </c>
      <c r="F28" s="100">
        <f t="shared" si="5"/>
        <v>236676760</v>
      </c>
      <c r="G28" s="100">
        <f t="shared" si="5"/>
        <v>10014560</v>
      </c>
      <c r="H28" s="100">
        <f t="shared" si="5"/>
        <v>10217264</v>
      </c>
      <c r="I28" s="100">
        <f t="shared" si="5"/>
        <v>11909396</v>
      </c>
      <c r="J28" s="100">
        <f t="shared" si="5"/>
        <v>32141220</v>
      </c>
      <c r="K28" s="100">
        <f t="shared" si="5"/>
        <v>11879778</v>
      </c>
      <c r="L28" s="100">
        <f t="shared" si="5"/>
        <v>13681463</v>
      </c>
      <c r="M28" s="100">
        <f t="shared" si="5"/>
        <v>11845240</v>
      </c>
      <c r="N28" s="100">
        <f t="shared" si="5"/>
        <v>37406481</v>
      </c>
      <c r="O28" s="100">
        <f t="shared" si="5"/>
        <v>11884611</v>
      </c>
      <c r="P28" s="100">
        <f t="shared" si="5"/>
        <v>11927592</v>
      </c>
      <c r="Q28" s="100">
        <f t="shared" si="5"/>
        <v>9101378</v>
      </c>
      <c r="R28" s="100">
        <f t="shared" si="5"/>
        <v>32913581</v>
      </c>
      <c r="S28" s="100">
        <f t="shared" si="5"/>
        <v>11495929</v>
      </c>
      <c r="T28" s="100">
        <f t="shared" si="5"/>
        <v>7688085</v>
      </c>
      <c r="U28" s="100">
        <f t="shared" si="5"/>
        <v>11119030</v>
      </c>
      <c r="V28" s="100">
        <f t="shared" si="5"/>
        <v>30303044</v>
      </c>
      <c r="W28" s="100">
        <f t="shared" si="5"/>
        <v>132764326</v>
      </c>
      <c r="X28" s="100">
        <f t="shared" si="5"/>
        <v>236676760</v>
      </c>
      <c r="Y28" s="100">
        <f t="shared" si="5"/>
        <v>-103912434</v>
      </c>
      <c r="Z28" s="137">
        <f>+IF(X28&lt;&gt;0,+(Y28/X28)*100,0)</f>
        <v>-43.904789806992454</v>
      </c>
      <c r="AA28" s="153">
        <f>SUM(AA29:AA31)</f>
        <v>236676760</v>
      </c>
    </row>
    <row r="29" spans="1:27" ht="13.5">
      <c r="A29" s="138" t="s">
        <v>75</v>
      </c>
      <c r="B29" s="136"/>
      <c r="C29" s="155">
        <v>80788968</v>
      </c>
      <c r="D29" s="155"/>
      <c r="E29" s="156">
        <v>98175563</v>
      </c>
      <c r="F29" s="60">
        <v>150363740</v>
      </c>
      <c r="G29" s="60">
        <v>4471958</v>
      </c>
      <c r="H29" s="60">
        <v>5001822</v>
      </c>
      <c r="I29" s="60">
        <v>5635700</v>
      </c>
      <c r="J29" s="60">
        <v>15109480</v>
      </c>
      <c r="K29" s="60">
        <v>6655392</v>
      </c>
      <c r="L29" s="60">
        <v>5614745</v>
      </c>
      <c r="M29" s="60">
        <v>6595712</v>
      </c>
      <c r="N29" s="60">
        <v>18865849</v>
      </c>
      <c r="O29" s="60">
        <v>6141803</v>
      </c>
      <c r="P29" s="60">
        <v>5505218</v>
      </c>
      <c r="Q29" s="60">
        <v>4852984</v>
      </c>
      <c r="R29" s="60">
        <v>16500005</v>
      </c>
      <c r="S29" s="60">
        <v>5994076</v>
      </c>
      <c r="T29" s="60">
        <v>3973019</v>
      </c>
      <c r="U29" s="60">
        <v>6263777</v>
      </c>
      <c r="V29" s="60">
        <v>16230872</v>
      </c>
      <c r="W29" s="60">
        <v>66706206</v>
      </c>
      <c r="X29" s="60">
        <v>150363740</v>
      </c>
      <c r="Y29" s="60">
        <v>-83657534</v>
      </c>
      <c r="Z29" s="140">
        <v>-55.64</v>
      </c>
      <c r="AA29" s="155">
        <v>150363740</v>
      </c>
    </row>
    <row r="30" spans="1:27" ht="13.5">
      <c r="A30" s="138" t="s">
        <v>76</v>
      </c>
      <c r="B30" s="136"/>
      <c r="C30" s="157">
        <v>66273513</v>
      </c>
      <c r="D30" s="157"/>
      <c r="E30" s="158">
        <v>90886526</v>
      </c>
      <c r="F30" s="159">
        <v>37300771</v>
      </c>
      <c r="G30" s="159">
        <v>1731736</v>
      </c>
      <c r="H30" s="159">
        <v>2271604</v>
      </c>
      <c r="I30" s="159">
        <v>4294076</v>
      </c>
      <c r="J30" s="159">
        <v>8297416</v>
      </c>
      <c r="K30" s="159">
        <v>2289337</v>
      </c>
      <c r="L30" s="159">
        <v>3633972</v>
      </c>
      <c r="M30" s="159">
        <v>1951214</v>
      </c>
      <c r="N30" s="159">
        <v>7874523</v>
      </c>
      <c r="O30" s="159">
        <v>2952714</v>
      </c>
      <c r="P30" s="159">
        <v>2429089</v>
      </c>
      <c r="Q30" s="159">
        <v>1933595</v>
      </c>
      <c r="R30" s="159">
        <v>7315398</v>
      </c>
      <c r="S30" s="159">
        <v>2625717</v>
      </c>
      <c r="T30" s="159">
        <v>2033536</v>
      </c>
      <c r="U30" s="159">
        <v>2002731</v>
      </c>
      <c r="V30" s="159">
        <v>6661984</v>
      </c>
      <c r="W30" s="159">
        <v>30149321</v>
      </c>
      <c r="X30" s="159">
        <v>37300771</v>
      </c>
      <c r="Y30" s="159">
        <v>-7151450</v>
      </c>
      <c r="Z30" s="141">
        <v>-19.17</v>
      </c>
      <c r="AA30" s="157">
        <v>37300771</v>
      </c>
    </row>
    <row r="31" spans="1:27" ht="13.5">
      <c r="A31" s="138" t="s">
        <v>77</v>
      </c>
      <c r="B31" s="136"/>
      <c r="C31" s="155">
        <v>36619551</v>
      </c>
      <c r="D31" s="155"/>
      <c r="E31" s="156">
        <v>40118513</v>
      </c>
      <c r="F31" s="60">
        <v>49012249</v>
      </c>
      <c r="G31" s="60">
        <v>3810866</v>
      </c>
      <c r="H31" s="60">
        <v>2943838</v>
      </c>
      <c r="I31" s="60">
        <v>1979620</v>
      </c>
      <c r="J31" s="60">
        <v>8734324</v>
      </c>
      <c r="K31" s="60">
        <v>2935049</v>
      </c>
      <c r="L31" s="60">
        <v>4432746</v>
      </c>
      <c r="M31" s="60">
        <v>3298314</v>
      </c>
      <c r="N31" s="60">
        <v>10666109</v>
      </c>
      <c r="O31" s="60">
        <v>2790094</v>
      </c>
      <c r="P31" s="60">
        <v>3993285</v>
      </c>
      <c r="Q31" s="60">
        <v>2314799</v>
      </c>
      <c r="R31" s="60">
        <v>9098178</v>
      </c>
      <c r="S31" s="60">
        <v>2876136</v>
      </c>
      <c r="T31" s="60">
        <v>1681530</v>
      </c>
      <c r="U31" s="60">
        <v>2852522</v>
      </c>
      <c r="V31" s="60">
        <v>7410188</v>
      </c>
      <c r="W31" s="60">
        <v>35908799</v>
      </c>
      <c r="X31" s="60">
        <v>49012249</v>
      </c>
      <c r="Y31" s="60">
        <v>-13103450</v>
      </c>
      <c r="Z31" s="140">
        <v>-26.74</v>
      </c>
      <c r="AA31" s="155">
        <v>49012249</v>
      </c>
    </row>
    <row r="32" spans="1:27" ht="13.5">
      <c r="A32" s="135" t="s">
        <v>78</v>
      </c>
      <c r="B32" s="136"/>
      <c r="C32" s="153">
        <f aca="true" t="shared" si="6" ref="C32:Y32">SUM(C33:C37)</f>
        <v>64498881</v>
      </c>
      <c r="D32" s="153">
        <f>SUM(D33:D37)</f>
        <v>0</v>
      </c>
      <c r="E32" s="154">
        <f t="shared" si="6"/>
        <v>74396462</v>
      </c>
      <c r="F32" s="100">
        <f t="shared" si="6"/>
        <v>72941682</v>
      </c>
      <c r="G32" s="100">
        <f t="shared" si="6"/>
        <v>4519324</v>
      </c>
      <c r="H32" s="100">
        <f t="shared" si="6"/>
        <v>4765220</v>
      </c>
      <c r="I32" s="100">
        <f t="shared" si="6"/>
        <v>5413519</v>
      </c>
      <c r="J32" s="100">
        <f t="shared" si="6"/>
        <v>14698063</v>
      </c>
      <c r="K32" s="100">
        <f t="shared" si="6"/>
        <v>5372982</v>
      </c>
      <c r="L32" s="100">
        <f t="shared" si="6"/>
        <v>7578040</v>
      </c>
      <c r="M32" s="100">
        <f t="shared" si="6"/>
        <v>4645001</v>
      </c>
      <c r="N32" s="100">
        <f t="shared" si="6"/>
        <v>17596023</v>
      </c>
      <c r="O32" s="100">
        <f t="shared" si="6"/>
        <v>6045737</v>
      </c>
      <c r="P32" s="100">
        <f t="shared" si="6"/>
        <v>5737566</v>
      </c>
      <c r="Q32" s="100">
        <f t="shared" si="6"/>
        <v>4583621</v>
      </c>
      <c r="R32" s="100">
        <f t="shared" si="6"/>
        <v>16366924</v>
      </c>
      <c r="S32" s="100">
        <f t="shared" si="6"/>
        <v>5367851</v>
      </c>
      <c r="T32" s="100">
        <f t="shared" si="6"/>
        <v>4797864</v>
      </c>
      <c r="U32" s="100">
        <f t="shared" si="6"/>
        <v>4444728</v>
      </c>
      <c r="V32" s="100">
        <f t="shared" si="6"/>
        <v>14610443</v>
      </c>
      <c r="W32" s="100">
        <f t="shared" si="6"/>
        <v>63271453</v>
      </c>
      <c r="X32" s="100">
        <f t="shared" si="6"/>
        <v>72941682</v>
      </c>
      <c r="Y32" s="100">
        <f t="shared" si="6"/>
        <v>-9670229</v>
      </c>
      <c r="Z32" s="137">
        <f>+IF(X32&lt;&gt;0,+(Y32/X32)*100,0)</f>
        <v>-13.257480133238497</v>
      </c>
      <c r="AA32" s="153">
        <f>SUM(AA33:AA37)</f>
        <v>72941682</v>
      </c>
    </row>
    <row r="33" spans="1:27" ht="13.5">
      <c r="A33" s="138" t="s">
        <v>79</v>
      </c>
      <c r="B33" s="136"/>
      <c r="C33" s="155">
        <v>3688496</v>
      </c>
      <c r="D33" s="155"/>
      <c r="E33" s="156">
        <v>2939701</v>
      </c>
      <c r="F33" s="60">
        <v>2458769</v>
      </c>
      <c r="G33" s="60">
        <v>90520</v>
      </c>
      <c r="H33" s="60">
        <v>95006</v>
      </c>
      <c r="I33" s="60">
        <v>263255</v>
      </c>
      <c r="J33" s="60">
        <v>448781</v>
      </c>
      <c r="K33" s="60">
        <v>139001</v>
      </c>
      <c r="L33" s="60">
        <v>317955</v>
      </c>
      <c r="M33" s="60">
        <v>112279</v>
      </c>
      <c r="N33" s="60">
        <v>569235</v>
      </c>
      <c r="O33" s="60">
        <v>221572</v>
      </c>
      <c r="P33" s="60">
        <v>139054</v>
      </c>
      <c r="Q33" s="60">
        <v>138008</v>
      </c>
      <c r="R33" s="60">
        <v>498634</v>
      </c>
      <c r="S33" s="60">
        <v>148072</v>
      </c>
      <c r="T33" s="60">
        <v>120346</v>
      </c>
      <c r="U33" s="60">
        <v>110833</v>
      </c>
      <c r="V33" s="60">
        <v>379251</v>
      </c>
      <c r="W33" s="60">
        <v>1895901</v>
      </c>
      <c r="X33" s="60">
        <v>2458769</v>
      </c>
      <c r="Y33" s="60">
        <v>-562868</v>
      </c>
      <c r="Z33" s="140">
        <v>-22.89</v>
      </c>
      <c r="AA33" s="155">
        <v>2458769</v>
      </c>
    </row>
    <row r="34" spans="1:27" ht="13.5">
      <c r="A34" s="138" t="s">
        <v>80</v>
      </c>
      <c r="B34" s="136"/>
      <c r="C34" s="155">
        <v>14922772</v>
      </c>
      <c r="D34" s="155"/>
      <c r="E34" s="156">
        <v>14407094</v>
      </c>
      <c r="F34" s="60">
        <v>14087603</v>
      </c>
      <c r="G34" s="60">
        <v>975220</v>
      </c>
      <c r="H34" s="60">
        <v>968330</v>
      </c>
      <c r="I34" s="60">
        <v>1062684</v>
      </c>
      <c r="J34" s="60">
        <v>3006234</v>
      </c>
      <c r="K34" s="60">
        <v>1072030</v>
      </c>
      <c r="L34" s="60">
        <v>1676862</v>
      </c>
      <c r="M34" s="60">
        <v>950982</v>
      </c>
      <c r="N34" s="60">
        <v>3699874</v>
      </c>
      <c r="O34" s="60">
        <v>1049422</v>
      </c>
      <c r="P34" s="60">
        <v>1130699</v>
      </c>
      <c r="Q34" s="60">
        <v>1065533</v>
      </c>
      <c r="R34" s="60">
        <v>3245654</v>
      </c>
      <c r="S34" s="60">
        <v>1087752</v>
      </c>
      <c r="T34" s="60">
        <v>933335</v>
      </c>
      <c r="U34" s="60">
        <v>1058730</v>
      </c>
      <c r="V34" s="60">
        <v>3079817</v>
      </c>
      <c r="W34" s="60">
        <v>13031579</v>
      </c>
      <c r="X34" s="60">
        <v>14087603</v>
      </c>
      <c r="Y34" s="60">
        <v>-1056024</v>
      </c>
      <c r="Z34" s="140">
        <v>-7.5</v>
      </c>
      <c r="AA34" s="155">
        <v>14087603</v>
      </c>
    </row>
    <row r="35" spans="1:27" ht="13.5">
      <c r="A35" s="138" t="s">
        <v>81</v>
      </c>
      <c r="B35" s="136"/>
      <c r="C35" s="155">
        <v>34789806</v>
      </c>
      <c r="D35" s="155"/>
      <c r="E35" s="156">
        <v>44023847</v>
      </c>
      <c r="F35" s="60">
        <v>42745328</v>
      </c>
      <c r="G35" s="60">
        <v>2606728</v>
      </c>
      <c r="H35" s="60">
        <v>2842270</v>
      </c>
      <c r="I35" s="60">
        <v>3159717</v>
      </c>
      <c r="J35" s="60">
        <v>8608715</v>
      </c>
      <c r="K35" s="60">
        <v>3301291</v>
      </c>
      <c r="L35" s="60">
        <v>4136862</v>
      </c>
      <c r="M35" s="60">
        <v>2444608</v>
      </c>
      <c r="N35" s="60">
        <v>9882761</v>
      </c>
      <c r="O35" s="60">
        <v>3660479</v>
      </c>
      <c r="P35" s="60">
        <v>3356180</v>
      </c>
      <c r="Q35" s="60">
        <v>2387000</v>
      </c>
      <c r="R35" s="60">
        <v>9403659</v>
      </c>
      <c r="S35" s="60">
        <v>3044291</v>
      </c>
      <c r="T35" s="60">
        <v>2958110</v>
      </c>
      <c r="U35" s="60">
        <v>2661926</v>
      </c>
      <c r="V35" s="60">
        <v>8664327</v>
      </c>
      <c r="W35" s="60">
        <v>36559462</v>
      </c>
      <c r="X35" s="60">
        <v>42745328</v>
      </c>
      <c r="Y35" s="60">
        <v>-6185866</v>
      </c>
      <c r="Z35" s="140">
        <v>-14.47</v>
      </c>
      <c r="AA35" s="155">
        <v>42745328</v>
      </c>
    </row>
    <row r="36" spans="1:27" ht="13.5">
      <c r="A36" s="138" t="s">
        <v>82</v>
      </c>
      <c r="B36" s="136"/>
      <c r="C36" s="155">
        <v>5281721</v>
      </c>
      <c r="D36" s="155"/>
      <c r="E36" s="156">
        <v>7099115</v>
      </c>
      <c r="F36" s="60">
        <v>7139115</v>
      </c>
      <c r="G36" s="60">
        <v>403305</v>
      </c>
      <c r="H36" s="60">
        <v>407400</v>
      </c>
      <c r="I36" s="60">
        <v>476221</v>
      </c>
      <c r="J36" s="60">
        <v>1286926</v>
      </c>
      <c r="K36" s="60">
        <v>404599</v>
      </c>
      <c r="L36" s="60">
        <v>719564</v>
      </c>
      <c r="M36" s="60">
        <v>642392</v>
      </c>
      <c r="N36" s="60">
        <v>1766555</v>
      </c>
      <c r="O36" s="60">
        <v>601563</v>
      </c>
      <c r="P36" s="60">
        <v>480084</v>
      </c>
      <c r="Q36" s="60">
        <v>579971</v>
      </c>
      <c r="R36" s="60">
        <v>1661618</v>
      </c>
      <c r="S36" s="60">
        <v>668610</v>
      </c>
      <c r="T36" s="60">
        <v>381905</v>
      </c>
      <c r="U36" s="60">
        <v>390564</v>
      </c>
      <c r="V36" s="60">
        <v>1441079</v>
      </c>
      <c r="W36" s="60">
        <v>6156178</v>
      </c>
      <c r="X36" s="60">
        <v>7139115</v>
      </c>
      <c r="Y36" s="60">
        <v>-982937</v>
      </c>
      <c r="Z36" s="140">
        <v>-13.77</v>
      </c>
      <c r="AA36" s="155">
        <v>7139115</v>
      </c>
    </row>
    <row r="37" spans="1:27" ht="13.5">
      <c r="A37" s="138" t="s">
        <v>83</v>
      </c>
      <c r="B37" s="136"/>
      <c r="C37" s="157">
        <v>5816086</v>
      </c>
      <c r="D37" s="157"/>
      <c r="E37" s="158">
        <v>5926705</v>
      </c>
      <c r="F37" s="159">
        <v>6510867</v>
      </c>
      <c r="G37" s="159">
        <v>443551</v>
      </c>
      <c r="H37" s="159">
        <v>452214</v>
      </c>
      <c r="I37" s="159">
        <v>451642</v>
      </c>
      <c r="J37" s="159">
        <v>1347407</v>
      </c>
      <c r="K37" s="159">
        <v>456061</v>
      </c>
      <c r="L37" s="159">
        <v>726797</v>
      </c>
      <c r="M37" s="159">
        <v>494740</v>
      </c>
      <c r="N37" s="159">
        <v>1677598</v>
      </c>
      <c r="O37" s="159">
        <v>512701</v>
      </c>
      <c r="P37" s="159">
        <v>631549</v>
      </c>
      <c r="Q37" s="159">
        <v>413109</v>
      </c>
      <c r="R37" s="159">
        <v>1557359</v>
      </c>
      <c r="S37" s="159">
        <v>419126</v>
      </c>
      <c r="T37" s="159">
        <v>404168</v>
      </c>
      <c r="U37" s="159">
        <v>222675</v>
      </c>
      <c r="V37" s="159">
        <v>1045969</v>
      </c>
      <c r="W37" s="159">
        <v>5628333</v>
      </c>
      <c r="X37" s="159">
        <v>6510867</v>
      </c>
      <c r="Y37" s="159">
        <v>-882534</v>
      </c>
      <c r="Z37" s="141">
        <v>-13.55</v>
      </c>
      <c r="AA37" s="157">
        <v>6510867</v>
      </c>
    </row>
    <row r="38" spans="1:27" ht="13.5">
      <c r="A38" s="135" t="s">
        <v>84</v>
      </c>
      <c r="B38" s="142"/>
      <c r="C38" s="153">
        <f aca="true" t="shared" si="7" ref="C38:Y38">SUM(C39:C41)</f>
        <v>53775987</v>
      </c>
      <c r="D38" s="153">
        <f>SUM(D39:D41)</f>
        <v>0</v>
      </c>
      <c r="E38" s="154">
        <f t="shared" si="7"/>
        <v>35833101</v>
      </c>
      <c r="F38" s="100">
        <f t="shared" si="7"/>
        <v>49788602</v>
      </c>
      <c r="G38" s="100">
        <f t="shared" si="7"/>
        <v>2199417</v>
      </c>
      <c r="H38" s="100">
        <f t="shared" si="7"/>
        <v>3034309</v>
      </c>
      <c r="I38" s="100">
        <f t="shared" si="7"/>
        <v>4258035</v>
      </c>
      <c r="J38" s="100">
        <f t="shared" si="7"/>
        <v>9491761</v>
      </c>
      <c r="K38" s="100">
        <f t="shared" si="7"/>
        <v>4612312</v>
      </c>
      <c r="L38" s="100">
        <f t="shared" si="7"/>
        <v>4865670</v>
      </c>
      <c r="M38" s="100">
        <f t="shared" si="7"/>
        <v>3096939</v>
      </c>
      <c r="N38" s="100">
        <f t="shared" si="7"/>
        <v>12574921</v>
      </c>
      <c r="O38" s="100">
        <f t="shared" si="7"/>
        <v>3198693</v>
      </c>
      <c r="P38" s="100">
        <f t="shared" si="7"/>
        <v>2883589</v>
      </c>
      <c r="Q38" s="100">
        <f t="shared" si="7"/>
        <v>2173700</v>
      </c>
      <c r="R38" s="100">
        <f t="shared" si="7"/>
        <v>8255982</v>
      </c>
      <c r="S38" s="100">
        <f t="shared" si="7"/>
        <v>4023906</v>
      </c>
      <c r="T38" s="100">
        <f t="shared" si="7"/>
        <v>2555203</v>
      </c>
      <c r="U38" s="100">
        <f t="shared" si="7"/>
        <v>3105048</v>
      </c>
      <c r="V38" s="100">
        <f t="shared" si="7"/>
        <v>9684157</v>
      </c>
      <c r="W38" s="100">
        <f t="shared" si="7"/>
        <v>40006821</v>
      </c>
      <c r="X38" s="100">
        <f t="shared" si="7"/>
        <v>49788602</v>
      </c>
      <c r="Y38" s="100">
        <f t="shared" si="7"/>
        <v>-9781781</v>
      </c>
      <c r="Z38" s="137">
        <f>+IF(X38&lt;&gt;0,+(Y38/X38)*100,0)</f>
        <v>-19.64662715374093</v>
      </c>
      <c r="AA38" s="153">
        <f>SUM(AA39:AA41)</f>
        <v>49788602</v>
      </c>
    </row>
    <row r="39" spans="1:27" ht="13.5">
      <c r="A39" s="138" t="s">
        <v>85</v>
      </c>
      <c r="B39" s="136"/>
      <c r="C39" s="155">
        <v>9015539</v>
      </c>
      <c r="D39" s="155"/>
      <c r="E39" s="156">
        <v>11285782</v>
      </c>
      <c r="F39" s="60">
        <v>12356782</v>
      </c>
      <c r="G39" s="60">
        <v>441623</v>
      </c>
      <c r="H39" s="60">
        <v>1030531</v>
      </c>
      <c r="I39" s="60">
        <v>1155265</v>
      </c>
      <c r="J39" s="60">
        <v>2627419</v>
      </c>
      <c r="K39" s="60">
        <v>533194</v>
      </c>
      <c r="L39" s="60">
        <v>1124273</v>
      </c>
      <c r="M39" s="60">
        <v>1318361</v>
      </c>
      <c r="N39" s="60">
        <v>2975828</v>
      </c>
      <c r="O39" s="60">
        <v>681764</v>
      </c>
      <c r="P39" s="60">
        <v>655552</v>
      </c>
      <c r="Q39" s="60">
        <v>487804</v>
      </c>
      <c r="R39" s="60">
        <v>1825120</v>
      </c>
      <c r="S39" s="60">
        <v>881367</v>
      </c>
      <c r="T39" s="60">
        <v>492918</v>
      </c>
      <c r="U39" s="60">
        <v>681213</v>
      </c>
      <c r="V39" s="60">
        <v>2055498</v>
      </c>
      <c r="W39" s="60">
        <v>9483865</v>
      </c>
      <c r="X39" s="60">
        <v>12356782</v>
      </c>
      <c r="Y39" s="60">
        <v>-2872917</v>
      </c>
      <c r="Z39" s="140">
        <v>-23.25</v>
      </c>
      <c r="AA39" s="155">
        <v>12356782</v>
      </c>
    </row>
    <row r="40" spans="1:27" ht="13.5">
      <c r="A40" s="138" t="s">
        <v>86</v>
      </c>
      <c r="B40" s="136"/>
      <c r="C40" s="155">
        <v>44760448</v>
      </c>
      <c r="D40" s="155"/>
      <c r="E40" s="156">
        <v>24547319</v>
      </c>
      <c r="F40" s="60">
        <v>37431820</v>
      </c>
      <c r="G40" s="60">
        <v>1757794</v>
      </c>
      <c r="H40" s="60">
        <v>2003778</v>
      </c>
      <c r="I40" s="60">
        <v>3102770</v>
      </c>
      <c r="J40" s="60">
        <v>6864342</v>
      </c>
      <c r="K40" s="60">
        <v>4079118</v>
      </c>
      <c r="L40" s="60">
        <v>3741397</v>
      </c>
      <c r="M40" s="60">
        <v>1778578</v>
      </c>
      <c r="N40" s="60">
        <v>9599093</v>
      </c>
      <c r="O40" s="60">
        <v>2516929</v>
      </c>
      <c r="P40" s="60">
        <v>2228037</v>
      </c>
      <c r="Q40" s="60">
        <v>1685896</v>
      </c>
      <c r="R40" s="60">
        <v>6430862</v>
      </c>
      <c r="S40" s="60">
        <v>3142539</v>
      </c>
      <c r="T40" s="60">
        <v>2062285</v>
      </c>
      <c r="U40" s="60">
        <v>2423835</v>
      </c>
      <c r="V40" s="60">
        <v>7628659</v>
      </c>
      <c r="W40" s="60">
        <v>30522956</v>
      </c>
      <c r="X40" s="60">
        <v>37431820</v>
      </c>
      <c r="Y40" s="60">
        <v>-6908864</v>
      </c>
      <c r="Z40" s="140">
        <v>-18.46</v>
      </c>
      <c r="AA40" s="155">
        <v>37431820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104517485</v>
      </c>
      <c r="D42" s="153">
        <f>SUM(D43:D46)</f>
        <v>0</v>
      </c>
      <c r="E42" s="154">
        <f t="shared" si="8"/>
        <v>140231895</v>
      </c>
      <c r="F42" s="100">
        <f t="shared" si="8"/>
        <v>136907828</v>
      </c>
      <c r="G42" s="100">
        <f t="shared" si="8"/>
        <v>4519995</v>
      </c>
      <c r="H42" s="100">
        <f t="shared" si="8"/>
        <v>5926089</v>
      </c>
      <c r="I42" s="100">
        <f t="shared" si="8"/>
        <v>6552682</v>
      </c>
      <c r="J42" s="100">
        <f t="shared" si="8"/>
        <v>16998766</v>
      </c>
      <c r="K42" s="100">
        <f t="shared" si="8"/>
        <v>7588387</v>
      </c>
      <c r="L42" s="100">
        <f t="shared" si="8"/>
        <v>8182409</v>
      </c>
      <c r="M42" s="100">
        <f t="shared" si="8"/>
        <v>13995655</v>
      </c>
      <c r="N42" s="100">
        <f t="shared" si="8"/>
        <v>29766451</v>
      </c>
      <c r="O42" s="100">
        <f t="shared" si="8"/>
        <v>7651380</v>
      </c>
      <c r="P42" s="100">
        <f t="shared" si="8"/>
        <v>10517083</v>
      </c>
      <c r="Q42" s="100">
        <f t="shared" si="8"/>
        <v>6056597</v>
      </c>
      <c r="R42" s="100">
        <f t="shared" si="8"/>
        <v>24225060</v>
      </c>
      <c r="S42" s="100">
        <f t="shared" si="8"/>
        <v>6122765</v>
      </c>
      <c r="T42" s="100">
        <f t="shared" si="8"/>
        <v>5590489</v>
      </c>
      <c r="U42" s="100">
        <f t="shared" si="8"/>
        <v>5308936</v>
      </c>
      <c r="V42" s="100">
        <f t="shared" si="8"/>
        <v>17022190</v>
      </c>
      <c r="W42" s="100">
        <f t="shared" si="8"/>
        <v>88012467</v>
      </c>
      <c r="X42" s="100">
        <f t="shared" si="8"/>
        <v>136907828</v>
      </c>
      <c r="Y42" s="100">
        <f t="shared" si="8"/>
        <v>-48895361</v>
      </c>
      <c r="Z42" s="137">
        <f>+IF(X42&lt;&gt;0,+(Y42/X42)*100,0)</f>
        <v>-35.71407253645131</v>
      </c>
      <c r="AA42" s="153">
        <f>SUM(AA43:AA46)</f>
        <v>136907828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63706126</v>
      </c>
      <c r="D44" s="155"/>
      <c r="E44" s="156">
        <v>77655536</v>
      </c>
      <c r="F44" s="60">
        <v>72789954</v>
      </c>
      <c r="G44" s="60">
        <v>1345021</v>
      </c>
      <c r="H44" s="60">
        <v>1369607</v>
      </c>
      <c r="I44" s="60">
        <v>1863825</v>
      </c>
      <c r="J44" s="60">
        <v>4578453</v>
      </c>
      <c r="K44" s="60">
        <v>1752052</v>
      </c>
      <c r="L44" s="60">
        <v>1873856</v>
      </c>
      <c r="M44" s="60">
        <v>9521187</v>
      </c>
      <c r="N44" s="60">
        <v>13147095</v>
      </c>
      <c r="O44" s="60">
        <v>1860495</v>
      </c>
      <c r="P44" s="60">
        <v>6813954</v>
      </c>
      <c r="Q44" s="60">
        <v>1271231</v>
      </c>
      <c r="R44" s="60">
        <v>9945680</v>
      </c>
      <c r="S44" s="60">
        <v>2309763</v>
      </c>
      <c r="T44" s="60">
        <v>2171186</v>
      </c>
      <c r="U44" s="60">
        <v>1737497</v>
      </c>
      <c r="V44" s="60">
        <v>6218446</v>
      </c>
      <c r="W44" s="60">
        <v>33889674</v>
      </c>
      <c r="X44" s="60">
        <v>72789954</v>
      </c>
      <c r="Y44" s="60">
        <v>-38900280</v>
      </c>
      <c r="Z44" s="140">
        <v>-53.44</v>
      </c>
      <c r="AA44" s="155">
        <v>72789954</v>
      </c>
    </row>
    <row r="45" spans="1:27" ht="13.5">
      <c r="A45" s="138" t="s">
        <v>91</v>
      </c>
      <c r="B45" s="136"/>
      <c r="C45" s="157">
        <v>12854323</v>
      </c>
      <c r="D45" s="157"/>
      <c r="E45" s="158">
        <v>17823572</v>
      </c>
      <c r="F45" s="159">
        <v>18199012</v>
      </c>
      <c r="G45" s="159">
        <v>789688</v>
      </c>
      <c r="H45" s="159">
        <v>1237979</v>
      </c>
      <c r="I45" s="159">
        <v>1123480</v>
      </c>
      <c r="J45" s="159">
        <v>3151147</v>
      </c>
      <c r="K45" s="159">
        <v>894387</v>
      </c>
      <c r="L45" s="159">
        <v>1468872</v>
      </c>
      <c r="M45" s="159">
        <v>1746663</v>
      </c>
      <c r="N45" s="159">
        <v>4109922</v>
      </c>
      <c r="O45" s="159">
        <v>1999116</v>
      </c>
      <c r="P45" s="159">
        <v>1043711</v>
      </c>
      <c r="Q45" s="159">
        <v>800440</v>
      </c>
      <c r="R45" s="159">
        <v>3843267</v>
      </c>
      <c r="S45" s="159">
        <v>1079883</v>
      </c>
      <c r="T45" s="159">
        <v>934924</v>
      </c>
      <c r="U45" s="159">
        <v>852804</v>
      </c>
      <c r="V45" s="159">
        <v>2867611</v>
      </c>
      <c r="W45" s="159">
        <v>13971947</v>
      </c>
      <c r="X45" s="159">
        <v>18199012</v>
      </c>
      <c r="Y45" s="159">
        <v>-4227065</v>
      </c>
      <c r="Z45" s="141">
        <v>-23.23</v>
      </c>
      <c r="AA45" s="157">
        <v>18199012</v>
      </c>
    </row>
    <row r="46" spans="1:27" ht="13.5">
      <c r="A46" s="138" t="s">
        <v>92</v>
      </c>
      <c r="B46" s="136"/>
      <c r="C46" s="155">
        <v>27957036</v>
      </c>
      <c r="D46" s="155"/>
      <c r="E46" s="156">
        <v>44752787</v>
      </c>
      <c r="F46" s="60">
        <v>45918862</v>
      </c>
      <c r="G46" s="60">
        <v>2385286</v>
      </c>
      <c r="H46" s="60">
        <v>3318503</v>
      </c>
      <c r="I46" s="60">
        <v>3565377</v>
      </c>
      <c r="J46" s="60">
        <v>9269166</v>
      </c>
      <c r="K46" s="60">
        <v>4941948</v>
      </c>
      <c r="L46" s="60">
        <v>4839681</v>
      </c>
      <c r="M46" s="60">
        <v>2727805</v>
      </c>
      <c r="N46" s="60">
        <v>12509434</v>
      </c>
      <c r="O46" s="60">
        <v>3791769</v>
      </c>
      <c r="P46" s="60">
        <v>2659418</v>
      </c>
      <c r="Q46" s="60">
        <v>3984926</v>
      </c>
      <c r="R46" s="60">
        <v>10436113</v>
      </c>
      <c r="S46" s="60">
        <v>2733119</v>
      </c>
      <c r="T46" s="60">
        <v>2484379</v>
      </c>
      <c r="U46" s="60">
        <v>2718635</v>
      </c>
      <c r="V46" s="60">
        <v>7936133</v>
      </c>
      <c r="W46" s="60">
        <v>40150846</v>
      </c>
      <c r="X46" s="60">
        <v>45918862</v>
      </c>
      <c r="Y46" s="60">
        <v>-5768016</v>
      </c>
      <c r="Z46" s="140">
        <v>-12.56</v>
      </c>
      <c r="AA46" s="155">
        <v>45918862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406474385</v>
      </c>
      <c r="D48" s="168">
        <f>+D28+D32+D38+D42+D47</f>
        <v>0</v>
      </c>
      <c r="E48" s="169">
        <f t="shared" si="9"/>
        <v>479642060</v>
      </c>
      <c r="F48" s="73">
        <f t="shared" si="9"/>
        <v>496314872</v>
      </c>
      <c r="G48" s="73">
        <f t="shared" si="9"/>
        <v>21253296</v>
      </c>
      <c r="H48" s="73">
        <f t="shared" si="9"/>
        <v>23942882</v>
      </c>
      <c r="I48" s="73">
        <f t="shared" si="9"/>
        <v>28133632</v>
      </c>
      <c r="J48" s="73">
        <f t="shared" si="9"/>
        <v>73329810</v>
      </c>
      <c r="K48" s="73">
        <f t="shared" si="9"/>
        <v>29453459</v>
      </c>
      <c r="L48" s="73">
        <f t="shared" si="9"/>
        <v>34307582</v>
      </c>
      <c r="M48" s="73">
        <f t="shared" si="9"/>
        <v>33582835</v>
      </c>
      <c r="N48" s="73">
        <f t="shared" si="9"/>
        <v>97343876</v>
      </c>
      <c r="O48" s="73">
        <f t="shared" si="9"/>
        <v>28780421</v>
      </c>
      <c r="P48" s="73">
        <f t="shared" si="9"/>
        <v>31065830</v>
      </c>
      <c r="Q48" s="73">
        <f t="shared" si="9"/>
        <v>21915296</v>
      </c>
      <c r="R48" s="73">
        <f t="shared" si="9"/>
        <v>81761547</v>
      </c>
      <c r="S48" s="73">
        <f t="shared" si="9"/>
        <v>27010451</v>
      </c>
      <c r="T48" s="73">
        <f t="shared" si="9"/>
        <v>20631641</v>
      </c>
      <c r="U48" s="73">
        <f t="shared" si="9"/>
        <v>23977742</v>
      </c>
      <c r="V48" s="73">
        <f t="shared" si="9"/>
        <v>71619834</v>
      </c>
      <c r="W48" s="73">
        <f t="shared" si="9"/>
        <v>324055067</v>
      </c>
      <c r="X48" s="73">
        <f t="shared" si="9"/>
        <v>496314872</v>
      </c>
      <c r="Y48" s="73">
        <f t="shared" si="9"/>
        <v>-172259805</v>
      </c>
      <c r="Z48" s="170">
        <f>+IF(X48&lt;&gt;0,+(Y48/X48)*100,0)</f>
        <v>-34.70776612150361</v>
      </c>
      <c r="AA48" s="168">
        <f>+AA28+AA32+AA38+AA42+AA47</f>
        <v>496314872</v>
      </c>
    </row>
    <row r="49" spans="1:27" ht="13.5">
      <c r="A49" s="148" t="s">
        <v>49</v>
      </c>
      <c r="B49" s="149"/>
      <c r="C49" s="171">
        <f aca="true" t="shared" si="10" ref="C49:Y49">+C25-C48</f>
        <v>-96438225</v>
      </c>
      <c r="D49" s="171">
        <f>+D25-D48</f>
        <v>0</v>
      </c>
      <c r="E49" s="172">
        <f t="shared" si="10"/>
        <v>75268175</v>
      </c>
      <c r="F49" s="173">
        <f t="shared" si="10"/>
        <v>-4710986</v>
      </c>
      <c r="G49" s="173">
        <f t="shared" si="10"/>
        <v>46007172</v>
      </c>
      <c r="H49" s="173">
        <f t="shared" si="10"/>
        <v>233382</v>
      </c>
      <c r="I49" s="173">
        <f t="shared" si="10"/>
        <v>12966937</v>
      </c>
      <c r="J49" s="173">
        <f t="shared" si="10"/>
        <v>59207491</v>
      </c>
      <c r="K49" s="173">
        <f t="shared" si="10"/>
        <v>7363600</v>
      </c>
      <c r="L49" s="173">
        <f t="shared" si="10"/>
        <v>-12544802</v>
      </c>
      <c r="M49" s="173">
        <f t="shared" si="10"/>
        <v>30561108</v>
      </c>
      <c r="N49" s="173">
        <f t="shared" si="10"/>
        <v>25379906</v>
      </c>
      <c r="O49" s="173">
        <f t="shared" si="10"/>
        <v>-5441647</v>
      </c>
      <c r="P49" s="173">
        <f t="shared" si="10"/>
        <v>-1816052</v>
      </c>
      <c r="Q49" s="173">
        <f t="shared" si="10"/>
        <v>67423199</v>
      </c>
      <c r="R49" s="173">
        <f t="shared" si="10"/>
        <v>60165500</v>
      </c>
      <c r="S49" s="173">
        <f t="shared" si="10"/>
        <v>-2974385</v>
      </c>
      <c r="T49" s="173">
        <f t="shared" si="10"/>
        <v>4229498</v>
      </c>
      <c r="U49" s="173">
        <f t="shared" si="10"/>
        <v>719205</v>
      </c>
      <c r="V49" s="173">
        <f t="shared" si="10"/>
        <v>1974318</v>
      </c>
      <c r="W49" s="173">
        <f t="shared" si="10"/>
        <v>146727215</v>
      </c>
      <c r="X49" s="173">
        <f>IF(F25=F48,0,X25-X48)</f>
        <v>-4710986</v>
      </c>
      <c r="Y49" s="173">
        <f t="shared" si="10"/>
        <v>151438201</v>
      </c>
      <c r="Z49" s="174">
        <f>+IF(X49&lt;&gt;0,+(Y49/X49)*100,0)</f>
        <v>-3214.5754837734607</v>
      </c>
      <c r="AA49" s="171">
        <f>+AA25-AA48</f>
        <v>-4710986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-29586</v>
      </c>
      <c r="D5" s="155">
        <v>0</v>
      </c>
      <c r="E5" s="156">
        <v>124554052</v>
      </c>
      <c r="F5" s="60">
        <v>124167992</v>
      </c>
      <c r="G5" s="60">
        <v>9908538</v>
      </c>
      <c r="H5" s="60">
        <v>10230902</v>
      </c>
      <c r="I5" s="60">
        <v>10000791</v>
      </c>
      <c r="J5" s="60">
        <v>30140231</v>
      </c>
      <c r="K5" s="60">
        <v>10283358</v>
      </c>
      <c r="L5" s="60">
        <v>10031723</v>
      </c>
      <c r="M5" s="60">
        <v>10279526</v>
      </c>
      <c r="N5" s="60">
        <v>30594607</v>
      </c>
      <c r="O5" s="60">
        <v>10073380</v>
      </c>
      <c r="P5" s="60">
        <v>11336128</v>
      </c>
      <c r="Q5" s="60">
        <v>11368822</v>
      </c>
      <c r="R5" s="60">
        <v>32778330</v>
      </c>
      <c r="S5" s="60">
        <v>11187605</v>
      </c>
      <c r="T5" s="60">
        <v>11450346</v>
      </c>
      <c r="U5" s="60">
        <v>11326862</v>
      </c>
      <c r="V5" s="60">
        <v>33964813</v>
      </c>
      <c r="W5" s="60">
        <v>127477981</v>
      </c>
      <c r="X5" s="60">
        <v>124167992</v>
      </c>
      <c r="Y5" s="60">
        <v>3309989</v>
      </c>
      <c r="Z5" s="140">
        <v>2.67</v>
      </c>
      <c r="AA5" s="155">
        <v>124167992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18328736</v>
      </c>
      <c r="F6" s="60">
        <v>18193473</v>
      </c>
      <c r="G6" s="60">
        <v>1390550</v>
      </c>
      <c r="H6" s="60">
        <v>1430305</v>
      </c>
      <c r="I6" s="60">
        <v>1428236</v>
      </c>
      <c r="J6" s="60">
        <v>4249091</v>
      </c>
      <c r="K6" s="60">
        <v>1446230</v>
      </c>
      <c r="L6" s="60">
        <v>1258344</v>
      </c>
      <c r="M6" s="60">
        <v>1457433</v>
      </c>
      <c r="N6" s="60">
        <v>4162007</v>
      </c>
      <c r="O6" s="60">
        <v>1460973</v>
      </c>
      <c r="P6" s="60">
        <v>1445452</v>
      </c>
      <c r="Q6" s="60">
        <v>1491295</v>
      </c>
      <c r="R6" s="60">
        <v>4397720</v>
      </c>
      <c r="S6" s="60">
        <v>1514121</v>
      </c>
      <c r="T6" s="60">
        <v>1398274</v>
      </c>
      <c r="U6" s="60">
        <v>1560200</v>
      </c>
      <c r="V6" s="60">
        <v>4472595</v>
      </c>
      <c r="W6" s="60">
        <v>17281413</v>
      </c>
      <c r="X6" s="60">
        <v>18193473</v>
      </c>
      <c r="Y6" s="60">
        <v>-912060</v>
      </c>
      <c r="Z6" s="140">
        <v>-5.01</v>
      </c>
      <c r="AA6" s="155">
        <v>18193473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69751594</v>
      </c>
      <c r="D8" s="155">
        <v>0</v>
      </c>
      <c r="E8" s="156">
        <v>102229050</v>
      </c>
      <c r="F8" s="60">
        <v>102475496</v>
      </c>
      <c r="G8" s="60">
        <v>6129106</v>
      </c>
      <c r="H8" s="60">
        <v>3923544</v>
      </c>
      <c r="I8" s="60">
        <v>7265645</v>
      </c>
      <c r="J8" s="60">
        <v>17318295</v>
      </c>
      <c r="K8" s="60">
        <v>7091443</v>
      </c>
      <c r="L8" s="60">
        <v>2656999</v>
      </c>
      <c r="M8" s="60">
        <v>6245230</v>
      </c>
      <c r="N8" s="60">
        <v>15993672</v>
      </c>
      <c r="O8" s="60">
        <v>5152406</v>
      </c>
      <c r="P8" s="60">
        <v>6625508</v>
      </c>
      <c r="Q8" s="60">
        <v>5334513</v>
      </c>
      <c r="R8" s="60">
        <v>17112427</v>
      </c>
      <c r="S8" s="60">
        <v>4475218</v>
      </c>
      <c r="T8" s="60">
        <v>4524294</v>
      </c>
      <c r="U8" s="60">
        <v>4896430</v>
      </c>
      <c r="V8" s="60">
        <v>13895942</v>
      </c>
      <c r="W8" s="60">
        <v>64320336</v>
      </c>
      <c r="X8" s="60">
        <v>102475496</v>
      </c>
      <c r="Y8" s="60">
        <v>-38155160</v>
      </c>
      <c r="Z8" s="140">
        <v>-37.23</v>
      </c>
      <c r="AA8" s="155">
        <v>102475496</v>
      </c>
    </row>
    <row r="9" spans="1:27" ht="13.5">
      <c r="A9" s="183" t="s">
        <v>105</v>
      </c>
      <c r="B9" s="182"/>
      <c r="C9" s="155">
        <v>19115800</v>
      </c>
      <c r="D9" s="155">
        <v>0</v>
      </c>
      <c r="E9" s="156">
        <v>27734793</v>
      </c>
      <c r="F9" s="60">
        <v>23866108</v>
      </c>
      <c r="G9" s="60">
        <v>1967595</v>
      </c>
      <c r="H9" s="60">
        <v>1961180</v>
      </c>
      <c r="I9" s="60">
        <v>1840596</v>
      </c>
      <c r="J9" s="60">
        <v>5769371</v>
      </c>
      <c r="K9" s="60">
        <v>1969619</v>
      </c>
      <c r="L9" s="60">
        <v>1978149</v>
      </c>
      <c r="M9" s="60">
        <v>1972770</v>
      </c>
      <c r="N9" s="60">
        <v>5920538</v>
      </c>
      <c r="O9" s="60">
        <v>1970454</v>
      </c>
      <c r="P9" s="60">
        <v>2460128</v>
      </c>
      <c r="Q9" s="60">
        <v>1492474</v>
      </c>
      <c r="R9" s="60">
        <v>5923056</v>
      </c>
      <c r="S9" s="60">
        <v>1977918</v>
      </c>
      <c r="T9" s="60">
        <v>2010290</v>
      </c>
      <c r="U9" s="60">
        <v>2014172</v>
      </c>
      <c r="V9" s="60">
        <v>6002380</v>
      </c>
      <c r="W9" s="60">
        <v>23615345</v>
      </c>
      <c r="X9" s="60">
        <v>23866108</v>
      </c>
      <c r="Y9" s="60">
        <v>-250763</v>
      </c>
      <c r="Z9" s="140">
        <v>-1.05</v>
      </c>
      <c r="AA9" s="155">
        <v>23866108</v>
      </c>
    </row>
    <row r="10" spans="1:27" ht="13.5">
      <c r="A10" s="183" t="s">
        <v>106</v>
      </c>
      <c r="B10" s="182"/>
      <c r="C10" s="155">
        <v>16225194</v>
      </c>
      <c r="D10" s="155">
        <v>0</v>
      </c>
      <c r="E10" s="156">
        <v>21072204</v>
      </c>
      <c r="F10" s="54">
        <v>20964702</v>
      </c>
      <c r="G10" s="54">
        <v>1748105</v>
      </c>
      <c r="H10" s="54">
        <v>1748299</v>
      </c>
      <c r="I10" s="54">
        <v>1747100</v>
      </c>
      <c r="J10" s="54">
        <v>5243504</v>
      </c>
      <c r="K10" s="54">
        <v>1748081</v>
      </c>
      <c r="L10" s="54">
        <v>1709073</v>
      </c>
      <c r="M10" s="54">
        <v>1779899</v>
      </c>
      <c r="N10" s="54">
        <v>5237053</v>
      </c>
      <c r="O10" s="54">
        <v>2335891</v>
      </c>
      <c r="P10" s="54">
        <v>2296479</v>
      </c>
      <c r="Q10" s="54">
        <v>2349164</v>
      </c>
      <c r="R10" s="54">
        <v>6981534</v>
      </c>
      <c r="S10" s="54">
        <v>2486166</v>
      </c>
      <c r="T10" s="54">
        <v>2505100</v>
      </c>
      <c r="U10" s="54">
        <v>2514757</v>
      </c>
      <c r="V10" s="54">
        <v>7506023</v>
      </c>
      <c r="W10" s="54">
        <v>24968114</v>
      </c>
      <c r="X10" s="54">
        <v>20964702</v>
      </c>
      <c r="Y10" s="54">
        <v>4003412</v>
      </c>
      <c r="Z10" s="184">
        <v>19.1</v>
      </c>
      <c r="AA10" s="130">
        <v>20964702</v>
      </c>
    </row>
    <row r="11" spans="1:27" ht="13.5">
      <c r="A11" s="183" t="s">
        <v>107</v>
      </c>
      <c r="B11" s="185"/>
      <c r="C11" s="155">
        <v>1431352</v>
      </c>
      <c r="D11" s="155">
        <v>0</v>
      </c>
      <c r="E11" s="156">
        <v>13944000</v>
      </c>
      <c r="F11" s="60">
        <v>1023503</v>
      </c>
      <c r="G11" s="60">
        <v>100806</v>
      </c>
      <c r="H11" s="60">
        <v>131979</v>
      </c>
      <c r="I11" s="60">
        <v>27213</v>
      </c>
      <c r="J11" s="60">
        <v>259998</v>
      </c>
      <c r="K11" s="60">
        <v>121871</v>
      </c>
      <c r="L11" s="60">
        <v>95438</v>
      </c>
      <c r="M11" s="60">
        <v>73171</v>
      </c>
      <c r="N11" s="60">
        <v>290480</v>
      </c>
      <c r="O11" s="60">
        <v>77158</v>
      </c>
      <c r="P11" s="60">
        <v>291906</v>
      </c>
      <c r="Q11" s="60">
        <v>70883</v>
      </c>
      <c r="R11" s="60">
        <v>439947</v>
      </c>
      <c r="S11" s="60">
        <v>81954</v>
      </c>
      <c r="T11" s="60">
        <v>119991</v>
      </c>
      <c r="U11" s="60">
        <v>131128</v>
      </c>
      <c r="V11" s="60">
        <v>333073</v>
      </c>
      <c r="W11" s="60">
        <v>1323498</v>
      </c>
      <c r="X11" s="60">
        <v>1023503</v>
      </c>
      <c r="Y11" s="60">
        <v>299995</v>
      </c>
      <c r="Z11" s="140">
        <v>29.31</v>
      </c>
      <c r="AA11" s="155">
        <v>1023503</v>
      </c>
    </row>
    <row r="12" spans="1:27" ht="13.5">
      <c r="A12" s="183" t="s">
        <v>108</v>
      </c>
      <c r="B12" s="185"/>
      <c r="C12" s="155">
        <v>829205</v>
      </c>
      <c r="D12" s="155">
        <v>0</v>
      </c>
      <c r="E12" s="156">
        <v>3495430</v>
      </c>
      <c r="F12" s="60">
        <v>3504453</v>
      </c>
      <c r="G12" s="60">
        <v>62522</v>
      </c>
      <c r="H12" s="60">
        <v>62979</v>
      </c>
      <c r="I12" s="60">
        <v>57326</v>
      </c>
      <c r="J12" s="60">
        <v>182827</v>
      </c>
      <c r="K12" s="60">
        <v>41255</v>
      </c>
      <c r="L12" s="60">
        <v>159655</v>
      </c>
      <c r="M12" s="60">
        <v>78575</v>
      </c>
      <c r="N12" s="60">
        <v>279485</v>
      </c>
      <c r="O12" s="60">
        <v>33737</v>
      </c>
      <c r="P12" s="60">
        <v>95347</v>
      </c>
      <c r="Q12" s="60">
        <v>54030</v>
      </c>
      <c r="R12" s="60">
        <v>183114</v>
      </c>
      <c r="S12" s="60">
        <v>91170</v>
      </c>
      <c r="T12" s="60">
        <v>106825</v>
      </c>
      <c r="U12" s="60">
        <v>130582</v>
      </c>
      <c r="V12" s="60">
        <v>328577</v>
      </c>
      <c r="W12" s="60">
        <v>974003</v>
      </c>
      <c r="X12" s="60">
        <v>3504453</v>
      </c>
      <c r="Y12" s="60">
        <v>-2530450</v>
      </c>
      <c r="Z12" s="140">
        <v>-72.21</v>
      </c>
      <c r="AA12" s="155">
        <v>3504453</v>
      </c>
    </row>
    <row r="13" spans="1:27" ht="13.5">
      <c r="A13" s="181" t="s">
        <v>109</v>
      </c>
      <c r="B13" s="185"/>
      <c r="C13" s="155">
        <v>2917571</v>
      </c>
      <c r="D13" s="155">
        <v>0</v>
      </c>
      <c r="E13" s="156">
        <v>1000100</v>
      </c>
      <c r="F13" s="60">
        <v>1000100</v>
      </c>
      <c r="G13" s="60">
        <v>0</v>
      </c>
      <c r="H13" s="60">
        <v>0</v>
      </c>
      <c r="I13" s="60">
        <v>17126</v>
      </c>
      <c r="J13" s="60">
        <v>17126</v>
      </c>
      <c r="K13" s="60">
        <v>13925</v>
      </c>
      <c r="L13" s="60">
        <v>9588</v>
      </c>
      <c r="M13" s="60">
        <v>0</v>
      </c>
      <c r="N13" s="60">
        <v>23513</v>
      </c>
      <c r="O13" s="60">
        <v>9114</v>
      </c>
      <c r="P13" s="60">
        <v>177607</v>
      </c>
      <c r="Q13" s="60">
        <v>145073</v>
      </c>
      <c r="R13" s="60">
        <v>331794</v>
      </c>
      <c r="S13" s="60">
        <v>0</v>
      </c>
      <c r="T13" s="60">
        <v>594844</v>
      </c>
      <c r="U13" s="60">
        <v>173066</v>
      </c>
      <c r="V13" s="60">
        <v>767910</v>
      </c>
      <c r="W13" s="60">
        <v>1140343</v>
      </c>
      <c r="X13" s="60">
        <v>1000100</v>
      </c>
      <c r="Y13" s="60">
        <v>140243</v>
      </c>
      <c r="Z13" s="140">
        <v>14.02</v>
      </c>
      <c r="AA13" s="155">
        <v>1000100</v>
      </c>
    </row>
    <row r="14" spans="1:27" ht="13.5">
      <c r="A14" s="181" t="s">
        <v>110</v>
      </c>
      <c r="B14" s="185"/>
      <c r="C14" s="155">
        <v>33604196</v>
      </c>
      <c r="D14" s="155">
        <v>0</v>
      </c>
      <c r="E14" s="156">
        <v>16519000</v>
      </c>
      <c r="F14" s="60">
        <v>16796631</v>
      </c>
      <c r="G14" s="60">
        <v>1514921</v>
      </c>
      <c r="H14" s="60">
        <v>1494392</v>
      </c>
      <c r="I14" s="60">
        <v>1545911</v>
      </c>
      <c r="J14" s="60">
        <v>4555224</v>
      </c>
      <c r="K14" s="60">
        <v>1539711</v>
      </c>
      <c r="L14" s="60">
        <v>1445024</v>
      </c>
      <c r="M14" s="60">
        <v>1574720</v>
      </c>
      <c r="N14" s="60">
        <v>4559455</v>
      </c>
      <c r="O14" s="60">
        <v>1604281</v>
      </c>
      <c r="P14" s="60">
        <v>1518306</v>
      </c>
      <c r="Q14" s="60">
        <v>1598271</v>
      </c>
      <c r="R14" s="60">
        <v>4720858</v>
      </c>
      <c r="S14" s="60">
        <v>1630244</v>
      </c>
      <c r="T14" s="60">
        <v>1508549</v>
      </c>
      <c r="U14" s="60">
        <v>1424200</v>
      </c>
      <c r="V14" s="60">
        <v>4562993</v>
      </c>
      <c r="W14" s="60">
        <v>18398530</v>
      </c>
      <c r="X14" s="60">
        <v>16796631</v>
      </c>
      <c r="Y14" s="60">
        <v>1601899</v>
      </c>
      <c r="Z14" s="140">
        <v>9.54</v>
      </c>
      <c r="AA14" s="155">
        <v>16796631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2678817</v>
      </c>
      <c r="D16" s="155">
        <v>0</v>
      </c>
      <c r="E16" s="156">
        <v>3421000</v>
      </c>
      <c r="F16" s="60">
        <v>1791213</v>
      </c>
      <c r="G16" s="60">
        <v>226028</v>
      </c>
      <c r="H16" s="60">
        <v>219215</v>
      </c>
      <c r="I16" s="60">
        <v>87446</v>
      </c>
      <c r="J16" s="60">
        <v>532689</v>
      </c>
      <c r="K16" s="60">
        <v>156827</v>
      </c>
      <c r="L16" s="60">
        <v>126245</v>
      </c>
      <c r="M16" s="60">
        <v>79846</v>
      </c>
      <c r="N16" s="60">
        <v>362918</v>
      </c>
      <c r="O16" s="60">
        <v>123075</v>
      </c>
      <c r="P16" s="60">
        <v>334218</v>
      </c>
      <c r="Q16" s="60">
        <v>38326</v>
      </c>
      <c r="R16" s="60">
        <v>495619</v>
      </c>
      <c r="S16" s="60">
        <v>93267</v>
      </c>
      <c r="T16" s="60">
        <v>92488</v>
      </c>
      <c r="U16" s="60">
        <v>44525</v>
      </c>
      <c r="V16" s="60">
        <v>230280</v>
      </c>
      <c r="W16" s="60">
        <v>1621506</v>
      </c>
      <c r="X16" s="60">
        <v>1791213</v>
      </c>
      <c r="Y16" s="60">
        <v>-169707</v>
      </c>
      <c r="Z16" s="140">
        <v>-9.47</v>
      </c>
      <c r="AA16" s="155">
        <v>1791213</v>
      </c>
    </row>
    <row r="17" spans="1:27" ht="13.5">
      <c r="A17" s="181" t="s">
        <v>113</v>
      </c>
      <c r="B17" s="185"/>
      <c r="C17" s="155">
        <v>4833417</v>
      </c>
      <c r="D17" s="155">
        <v>0</v>
      </c>
      <c r="E17" s="156">
        <v>4656870</v>
      </c>
      <c r="F17" s="60">
        <v>3208931</v>
      </c>
      <c r="G17" s="60">
        <v>430497</v>
      </c>
      <c r="H17" s="60">
        <v>396842</v>
      </c>
      <c r="I17" s="60">
        <v>0</v>
      </c>
      <c r="J17" s="60">
        <v>827339</v>
      </c>
      <c r="K17" s="60">
        <v>289658</v>
      </c>
      <c r="L17" s="60">
        <v>308874</v>
      </c>
      <c r="M17" s="60">
        <v>181095</v>
      </c>
      <c r="N17" s="60">
        <v>779627</v>
      </c>
      <c r="O17" s="60">
        <v>402789</v>
      </c>
      <c r="P17" s="60">
        <v>1224784</v>
      </c>
      <c r="Q17" s="60">
        <v>285095</v>
      </c>
      <c r="R17" s="60">
        <v>1912668</v>
      </c>
      <c r="S17" s="60">
        <v>356042</v>
      </c>
      <c r="T17" s="60">
        <v>453953</v>
      </c>
      <c r="U17" s="60">
        <v>363581</v>
      </c>
      <c r="V17" s="60">
        <v>1173576</v>
      </c>
      <c r="W17" s="60">
        <v>4693210</v>
      </c>
      <c r="X17" s="60">
        <v>3208931</v>
      </c>
      <c r="Y17" s="60">
        <v>1484279</v>
      </c>
      <c r="Z17" s="140">
        <v>46.25</v>
      </c>
      <c r="AA17" s="155">
        <v>3208931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155872511</v>
      </c>
      <c r="D19" s="155">
        <v>0</v>
      </c>
      <c r="E19" s="156">
        <v>162916000</v>
      </c>
      <c r="F19" s="60">
        <v>159504000</v>
      </c>
      <c r="G19" s="60">
        <v>39118000</v>
      </c>
      <c r="H19" s="60">
        <v>2378000</v>
      </c>
      <c r="I19" s="60">
        <v>17039000</v>
      </c>
      <c r="J19" s="60">
        <v>58535000</v>
      </c>
      <c r="K19" s="60">
        <v>0</v>
      </c>
      <c r="L19" s="60">
        <v>1116000</v>
      </c>
      <c r="M19" s="60">
        <v>40274000</v>
      </c>
      <c r="N19" s="60">
        <v>41390000</v>
      </c>
      <c r="O19" s="60">
        <v>0</v>
      </c>
      <c r="P19" s="60">
        <v>1116000</v>
      </c>
      <c r="Q19" s="60">
        <v>30796000</v>
      </c>
      <c r="R19" s="60">
        <v>31912000</v>
      </c>
      <c r="S19" s="60">
        <v>0</v>
      </c>
      <c r="T19" s="60">
        <v>0</v>
      </c>
      <c r="U19" s="60">
        <v>0</v>
      </c>
      <c r="V19" s="60">
        <v>0</v>
      </c>
      <c r="W19" s="60">
        <v>131837000</v>
      </c>
      <c r="X19" s="60">
        <v>159504000</v>
      </c>
      <c r="Y19" s="60">
        <v>-27667000</v>
      </c>
      <c r="Z19" s="140">
        <v>-17.35</v>
      </c>
      <c r="AA19" s="155">
        <v>159504000</v>
      </c>
    </row>
    <row r="20" spans="1:27" ht="13.5">
      <c r="A20" s="181" t="s">
        <v>35</v>
      </c>
      <c r="B20" s="185"/>
      <c r="C20" s="155">
        <v>2738529</v>
      </c>
      <c r="D20" s="155">
        <v>0</v>
      </c>
      <c r="E20" s="156">
        <v>0</v>
      </c>
      <c r="F20" s="54">
        <v>1734703</v>
      </c>
      <c r="G20" s="54">
        <v>663800</v>
      </c>
      <c r="H20" s="54">
        <v>198627</v>
      </c>
      <c r="I20" s="54">
        <v>44179</v>
      </c>
      <c r="J20" s="54">
        <v>906606</v>
      </c>
      <c r="K20" s="54">
        <v>115081</v>
      </c>
      <c r="L20" s="54">
        <v>867668</v>
      </c>
      <c r="M20" s="54">
        <v>147678</v>
      </c>
      <c r="N20" s="54">
        <v>1130427</v>
      </c>
      <c r="O20" s="54">
        <v>95516</v>
      </c>
      <c r="P20" s="54">
        <v>327915</v>
      </c>
      <c r="Q20" s="54">
        <v>275549</v>
      </c>
      <c r="R20" s="54">
        <v>698980</v>
      </c>
      <c r="S20" s="54">
        <v>142361</v>
      </c>
      <c r="T20" s="54">
        <v>96185</v>
      </c>
      <c r="U20" s="54">
        <v>117444</v>
      </c>
      <c r="V20" s="54">
        <v>355990</v>
      </c>
      <c r="W20" s="54">
        <v>3092003</v>
      </c>
      <c r="X20" s="54">
        <v>1734703</v>
      </c>
      <c r="Y20" s="54">
        <v>1357300</v>
      </c>
      <c r="Z20" s="184">
        <v>78.24</v>
      </c>
      <c r="AA20" s="130">
        <v>1734703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500000</v>
      </c>
      <c r="Y21" s="60">
        <v>-500000</v>
      </c>
      <c r="Z21" s="140">
        <v>-100</v>
      </c>
      <c r="AA21" s="155">
        <v>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309968600</v>
      </c>
      <c r="D22" s="188">
        <f>SUM(D5:D21)</f>
        <v>0</v>
      </c>
      <c r="E22" s="189">
        <f t="shared" si="0"/>
        <v>499871235</v>
      </c>
      <c r="F22" s="190">
        <f t="shared" si="0"/>
        <v>478731305</v>
      </c>
      <c r="G22" s="190">
        <f t="shared" si="0"/>
        <v>63260468</v>
      </c>
      <c r="H22" s="190">
        <f t="shared" si="0"/>
        <v>24176264</v>
      </c>
      <c r="I22" s="190">
        <f t="shared" si="0"/>
        <v>41100569</v>
      </c>
      <c r="J22" s="190">
        <f t="shared" si="0"/>
        <v>128537301</v>
      </c>
      <c r="K22" s="190">
        <f t="shared" si="0"/>
        <v>24817059</v>
      </c>
      <c r="L22" s="190">
        <f t="shared" si="0"/>
        <v>21762780</v>
      </c>
      <c r="M22" s="190">
        <f t="shared" si="0"/>
        <v>64143943</v>
      </c>
      <c r="N22" s="190">
        <f t="shared" si="0"/>
        <v>110723782</v>
      </c>
      <c r="O22" s="190">
        <f t="shared" si="0"/>
        <v>23338774</v>
      </c>
      <c r="P22" s="190">
        <f t="shared" si="0"/>
        <v>29249778</v>
      </c>
      <c r="Q22" s="190">
        <f t="shared" si="0"/>
        <v>55299495</v>
      </c>
      <c r="R22" s="190">
        <f t="shared" si="0"/>
        <v>107888047</v>
      </c>
      <c r="S22" s="190">
        <f t="shared" si="0"/>
        <v>24036066</v>
      </c>
      <c r="T22" s="190">
        <f t="shared" si="0"/>
        <v>24861139</v>
      </c>
      <c r="U22" s="190">
        <f t="shared" si="0"/>
        <v>24696947</v>
      </c>
      <c r="V22" s="190">
        <f t="shared" si="0"/>
        <v>73594152</v>
      </c>
      <c r="W22" s="190">
        <f t="shared" si="0"/>
        <v>420743282</v>
      </c>
      <c r="X22" s="190">
        <f t="shared" si="0"/>
        <v>478731305</v>
      </c>
      <c r="Y22" s="190">
        <f t="shared" si="0"/>
        <v>-57988023</v>
      </c>
      <c r="Z22" s="191">
        <f>+IF(X22&lt;&gt;0,+(Y22/X22)*100,0)</f>
        <v>-12.112853785486202</v>
      </c>
      <c r="AA22" s="188">
        <f>SUM(AA5:AA21)</f>
        <v>478731305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173184393</v>
      </c>
      <c r="D25" s="155">
        <v>0</v>
      </c>
      <c r="E25" s="156">
        <v>196177116</v>
      </c>
      <c r="F25" s="60">
        <v>201244271</v>
      </c>
      <c r="G25" s="60">
        <v>14983045</v>
      </c>
      <c r="H25" s="60">
        <v>14395658</v>
      </c>
      <c r="I25" s="60">
        <v>14964617</v>
      </c>
      <c r="J25" s="60">
        <v>44343320</v>
      </c>
      <c r="K25" s="60">
        <v>14775473</v>
      </c>
      <c r="L25" s="60">
        <v>23115337</v>
      </c>
      <c r="M25" s="60">
        <v>14692767</v>
      </c>
      <c r="N25" s="60">
        <v>52583577</v>
      </c>
      <c r="O25" s="60">
        <v>16136204</v>
      </c>
      <c r="P25" s="60">
        <v>16409010</v>
      </c>
      <c r="Q25" s="60">
        <v>14307382</v>
      </c>
      <c r="R25" s="60">
        <v>46852596</v>
      </c>
      <c r="S25" s="60">
        <v>15084742</v>
      </c>
      <c r="T25" s="60">
        <v>13950877</v>
      </c>
      <c r="U25" s="60">
        <v>14253569</v>
      </c>
      <c r="V25" s="60">
        <v>43289188</v>
      </c>
      <c r="W25" s="60">
        <v>187068681</v>
      </c>
      <c r="X25" s="60">
        <v>201244271</v>
      </c>
      <c r="Y25" s="60">
        <v>-14175590</v>
      </c>
      <c r="Z25" s="140">
        <v>-7.04</v>
      </c>
      <c r="AA25" s="155">
        <v>201244271</v>
      </c>
    </row>
    <row r="26" spans="1:27" ht="13.5">
      <c r="A26" s="183" t="s">
        <v>38</v>
      </c>
      <c r="B26" s="182"/>
      <c r="C26" s="155">
        <v>18304390</v>
      </c>
      <c r="D26" s="155">
        <v>0</v>
      </c>
      <c r="E26" s="156">
        <v>19401944</v>
      </c>
      <c r="F26" s="60">
        <v>19067845</v>
      </c>
      <c r="G26" s="60">
        <v>1499316</v>
      </c>
      <c r="H26" s="60">
        <v>1499316</v>
      </c>
      <c r="I26" s="60">
        <v>1538800</v>
      </c>
      <c r="J26" s="60">
        <v>4537432</v>
      </c>
      <c r="K26" s="60">
        <v>1503096</v>
      </c>
      <c r="L26" s="60">
        <v>1503096</v>
      </c>
      <c r="M26" s="60">
        <v>1503129</v>
      </c>
      <c r="N26" s="60">
        <v>4509321</v>
      </c>
      <c r="O26" s="60">
        <v>1490874</v>
      </c>
      <c r="P26" s="60">
        <v>1472471</v>
      </c>
      <c r="Q26" s="60">
        <v>2551545</v>
      </c>
      <c r="R26" s="60">
        <v>5514890</v>
      </c>
      <c r="S26" s="60">
        <v>1551774</v>
      </c>
      <c r="T26" s="60">
        <v>1585678</v>
      </c>
      <c r="U26" s="60">
        <v>1538897</v>
      </c>
      <c r="V26" s="60">
        <v>4676349</v>
      </c>
      <c r="W26" s="60">
        <v>19237992</v>
      </c>
      <c r="X26" s="60">
        <v>19067845</v>
      </c>
      <c r="Y26" s="60">
        <v>170147</v>
      </c>
      <c r="Z26" s="140">
        <v>0.89</v>
      </c>
      <c r="AA26" s="155">
        <v>19067845</v>
      </c>
    </row>
    <row r="27" spans="1:27" ht="13.5">
      <c r="A27" s="183" t="s">
        <v>118</v>
      </c>
      <c r="B27" s="182"/>
      <c r="C27" s="155">
        <v>20390554</v>
      </c>
      <c r="D27" s="155">
        <v>0</v>
      </c>
      <c r="E27" s="156">
        <v>51010000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27764413</v>
      </c>
      <c r="D28" s="155">
        <v>0</v>
      </c>
      <c r="E28" s="156">
        <v>13504000</v>
      </c>
      <c r="F28" s="60">
        <v>7753950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7753950</v>
      </c>
      <c r="Y28" s="60">
        <v>-7753950</v>
      </c>
      <c r="Z28" s="140">
        <v>-100</v>
      </c>
      <c r="AA28" s="155">
        <v>7753950</v>
      </c>
    </row>
    <row r="29" spans="1:27" ht="13.5">
      <c r="A29" s="183" t="s">
        <v>40</v>
      </c>
      <c r="B29" s="182"/>
      <c r="C29" s="155">
        <v>5818088</v>
      </c>
      <c r="D29" s="155">
        <v>0</v>
      </c>
      <c r="E29" s="156">
        <v>3400000</v>
      </c>
      <c r="F29" s="60">
        <v>3600000</v>
      </c>
      <c r="G29" s="60">
        <v>996943</v>
      </c>
      <c r="H29" s="60">
        <v>135425</v>
      </c>
      <c r="I29" s="60">
        <v>-825034</v>
      </c>
      <c r="J29" s="60">
        <v>307334</v>
      </c>
      <c r="K29" s="60">
        <v>0</v>
      </c>
      <c r="L29" s="60">
        <v>0</v>
      </c>
      <c r="M29" s="60">
        <v>79073</v>
      </c>
      <c r="N29" s="60">
        <v>79073</v>
      </c>
      <c r="O29" s="60">
        <v>984405</v>
      </c>
      <c r="P29" s="60">
        <v>55187</v>
      </c>
      <c r="Q29" s="60">
        <v>0</v>
      </c>
      <c r="R29" s="60">
        <v>1039592</v>
      </c>
      <c r="S29" s="60">
        <v>84326</v>
      </c>
      <c r="T29" s="60">
        <v>57419</v>
      </c>
      <c r="U29" s="60">
        <v>0</v>
      </c>
      <c r="V29" s="60">
        <v>141745</v>
      </c>
      <c r="W29" s="60">
        <v>1567744</v>
      </c>
      <c r="X29" s="60">
        <v>3600000</v>
      </c>
      <c r="Y29" s="60">
        <v>-2032256</v>
      </c>
      <c r="Z29" s="140">
        <v>-56.45</v>
      </c>
      <c r="AA29" s="155">
        <v>3600000</v>
      </c>
    </row>
    <row r="30" spans="1:27" ht="13.5">
      <c r="A30" s="183" t="s">
        <v>119</v>
      </c>
      <c r="B30" s="182"/>
      <c r="C30" s="155">
        <v>47090546</v>
      </c>
      <c r="D30" s="155">
        <v>0</v>
      </c>
      <c r="E30" s="156">
        <v>60400000</v>
      </c>
      <c r="F30" s="60">
        <v>51000000</v>
      </c>
      <c r="G30" s="60">
        <v>52866</v>
      </c>
      <c r="H30" s="60">
        <v>0</v>
      </c>
      <c r="I30" s="60">
        <v>0</v>
      </c>
      <c r="J30" s="60">
        <v>52866</v>
      </c>
      <c r="K30" s="60">
        <v>62900</v>
      </c>
      <c r="L30" s="60">
        <v>0</v>
      </c>
      <c r="M30" s="60">
        <v>8000000</v>
      </c>
      <c r="N30" s="60">
        <v>8062900</v>
      </c>
      <c r="O30" s="60">
        <v>0</v>
      </c>
      <c r="P30" s="60">
        <v>5033099</v>
      </c>
      <c r="Q30" s="60">
        <v>0</v>
      </c>
      <c r="R30" s="60">
        <v>5033099</v>
      </c>
      <c r="S30" s="60">
        <v>0</v>
      </c>
      <c r="T30" s="60">
        <v>0</v>
      </c>
      <c r="U30" s="60">
        <v>244830</v>
      </c>
      <c r="V30" s="60">
        <v>244830</v>
      </c>
      <c r="W30" s="60">
        <v>13393695</v>
      </c>
      <c r="X30" s="60">
        <v>51000000</v>
      </c>
      <c r="Y30" s="60">
        <v>-37606305</v>
      </c>
      <c r="Z30" s="140">
        <v>-73.74</v>
      </c>
      <c r="AA30" s="155">
        <v>51000000</v>
      </c>
    </row>
    <row r="31" spans="1:27" ht="13.5">
      <c r="A31" s="183" t="s">
        <v>120</v>
      </c>
      <c r="B31" s="182"/>
      <c r="C31" s="155">
        <v>24733377</v>
      </c>
      <c r="D31" s="155">
        <v>0</v>
      </c>
      <c r="E31" s="156">
        <v>0</v>
      </c>
      <c r="F31" s="60">
        <v>49882529</v>
      </c>
      <c r="G31" s="60">
        <v>301818</v>
      </c>
      <c r="H31" s="60">
        <v>1312070</v>
      </c>
      <c r="I31" s="60">
        <v>2777323</v>
      </c>
      <c r="J31" s="60">
        <v>4391211</v>
      </c>
      <c r="K31" s="60">
        <v>3502576</v>
      </c>
      <c r="L31" s="60">
        <v>2069945</v>
      </c>
      <c r="M31" s="60">
        <v>1688147</v>
      </c>
      <c r="N31" s="60">
        <v>7260668</v>
      </c>
      <c r="O31" s="60">
        <v>1361373</v>
      </c>
      <c r="P31" s="60">
        <v>1233801</v>
      </c>
      <c r="Q31" s="60">
        <v>523741</v>
      </c>
      <c r="R31" s="60">
        <v>3118915</v>
      </c>
      <c r="S31" s="60">
        <v>2616730</v>
      </c>
      <c r="T31" s="60">
        <v>924051</v>
      </c>
      <c r="U31" s="60">
        <v>1155642</v>
      </c>
      <c r="V31" s="60">
        <v>4696423</v>
      </c>
      <c r="W31" s="60">
        <v>19467217</v>
      </c>
      <c r="X31" s="60">
        <v>49882529</v>
      </c>
      <c r="Y31" s="60">
        <v>-30415312</v>
      </c>
      <c r="Z31" s="140">
        <v>-60.97</v>
      </c>
      <c r="AA31" s="155">
        <v>49882529</v>
      </c>
    </row>
    <row r="32" spans="1:27" ht="13.5">
      <c r="A32" s="183" t="s">
        <v>121</v>
      </c>
      <c r="B32" s="182"/>
      <c r="C32" s="155">
        <v>5002447</v>
      </c>
      <c r="D32" s="155">
        <v>0</v>
      </c>
      <c r="E32" s="156">
        <v>25504000</v>
      </c>
      <c r="F32" s="60">
        <v>24420115</v>
      </c>
      <c r="G32" s="60">
        <v>316094</v>
      </c>
      <c r="H32" s="60">
        <v>1813667</v>
      </c>
      <c r="I32" s="60">
        <v>1716310</v>
      </c>
      <c r="J32" s="60">
        <v>3846071</v>
      </c>
      <c r="K32" s="60">
        <v>3520704</v>
      </c>
      <c r="L32" s="60">
        <v>3121123</v>
      </c>
      <c r="M32" s="60">
        <v>1211263</v>
      </c>
      <c r="N32" s="60">
        <v>7853090</v>
      </c>
      <c r="O32" s="60">
        <v>2172968</v>
      </c>
      <c r="P32" s="60">
        <v>1764257</v>
      </c>
      <c r="Q32" s="60">
        <v>2101732</v>
      </c>
      <c r="R32" s="60">
        <v>6038957</v>
      </c>
      <c r="S32" s="60">
        <v>957365</v>
      </c>
      <c r="T32" s="60">
        <v>1289749</v>
      </c>
      <c r="U32" s="60">
        <v>403433</v>
      </c>
      <c r="V32" s="60">
        <v>2650547</v>
      </c>
      <c r="W32" s="60">
        <v>20388665</v>
      </c>
      <c r="X32" s="60">
        <v>24420115</v>
      </c>
      <c r="Y32" s="60">
        <v>-4031450</v>
      </c>
      <c r="Z32" s="140">
        <v>-16.51</v>
      </c>
      <c r="AA32" s="155">
        <v>24420115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84186177</v>
      </c>
      <c r="D34" s="155">
        <v>0</v>
      </c>
      <c r="E34" s="156">
        <v>110245000</v>
      </c>
      <c r="F34" s="60">
        <v>139346162</v>
      </c>
      <c r="G34" s="60">
        <v>3103214</v>
      </c>
      <c r="H34" s="60">
        <v>4786746</v>
      </c>
      <c r="I34" s="60">
        <v>7961616</v>
      </c>
      <c r="J34" s="60">
        <v>15851576</v>
      </c>
      <c r="K34" s="60">
        <v>6088710</v>
      </c>
      <c r="L34" s="60">
        <v>4498081</v>
      </c>
      <c r="M34" s="60">
        <v>6408456</v>
      </c>
      <c r="N34" s="60">
        <v>16995247</v>
      </c>
      <c r="O34" s="60">
        <v>6634597</v>
      </c>
      <c r="P34" s="60">
        <v>5098005</v>
      </c>
      <c r="Q34" s="60">
        <v>2430896</v>
      </c>
      <c r="R34" s="60">
        <v>14163498</v>
      </c>
      <c r="S34" s="60">
        <v>6715514</v>
      </c>
      <c r="T34" s="60">
        <v>2823867</v>
      </c>
      <c r="U34" s="60">
        <v>6381371</v>
      </c>
      <c r="V34" s="60">
        <v>15920752</v>
      </c>
      <c r="W34" s="60">
        <v>62931073</v>
      </c>
      <c r="X34" s="60">
        <v>139346162</v>
      </c>
      <c r="Y34" s="60">
        <v>-76415089</v>
      </c>
      <c r="Z34" s="140">
        <v>-54.84</v>
      </c>
      <c r="AA34" s="155">
        <v>139346162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406474385</v>
      </c>
      <c r="D36" s="188">
        <f>SUM(D25:D35)</f>
        <v>0</v>
      </c>
      <c r="E36" s="189">
        <f t="shared" si="1"/>
        <v>479642060</v>
      </c>
      <c r="F36" s="190">
        <f t="shared" si="1"/>
        <v>496314872</v>
      </c>
      <c r="G36" s="190">
        <f t="shared" si="1"/>
        <v>21253296</v>
      </c>
      <c r="H36" s="190">
        <f t="shared" si="1"/>
        <v>23942882</v>
      </c>
      <c r="I36" s="190">
        <f t="shared" si="1"/>
        <v>28133632</v>
      </c>
      <c r="J36" s="190">
        <f t="shared" si="1"/>
        <v>73329810</v>
      </c>
      <c r="K36" s="190">
        <f t="shared" si="1"/>
        <v>29453459</v>
      </c>
      <c r="L36" s="190">
        <f t="shared" si="1"/>
        <v>34307582</v>
      </c>
      <c r="M36" s="190">
        <f t="shared" si="1"/>
        <v>33582835</v>
      </c>
      <c r="N36" s="190">
        <f t="shared" si="1"/>
        <v>97343876</v>
      </c>
      <c r="O36" s="190">
        <f t="shared" si="1"/>
        <v>28780421</v>
      </c>
      <c r="P36" s="190">
        <f t="shared" si="1"/>
        <v>31065830</v>
      </c>
      <c r="Q36" s="190">
        <f t="shared" si="1"/>
        <v>21915296</v>
      </c>
      <c r="R36" s="190">
        <f t="shared" si="1"/>
        <v>81761547</v>
      </c>
      <c r="S36" s="190">
        <f t="shared" si="1"/>
        <v>27010451</v>
      </c>
      <c r="T36" s="190">
        <f t="shared" si="1"/>
        <v>20631641</v>
      </c>
      <c r="U36" s="190">
        <f t="shared" si="1"/>
        <v>23977742</v>
      </c>
      <c r="V36" s="190">
        <f t="shared" si="1"/>
        <v>71619834</v>
      </c>
      <c r="W36" s="190">
        <f t="shared" si="1"/>
        <v>324055067</v>
      </c>
      <c r="X36" s="190">
        <f t="shared" si="1"/>
        <v>496314872</v>
      </c>
      <c r="Y36" s="190">
        <f t="shared" si="1"/>
        <v>-172259805</v>
      </c>
      <c r="Z36" s="191">
        <f>+IF(X36&lt;&gt;0,+(Y36/X36)*100,0)</f>
        <v>-34.70776612150361</v>
      </c>
      <c r="AA36" s="188">
        <f>SUM(AA25:AA35)</f>
        <v>496314872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-96505785</v>
      </c>
      <c r="D38" s="199">
        <f>+D22-D36</f>
        <v>0</v>
      </c>
      <c r="E38" s="200">
        <f t="shared" si="2"/>
        <v>20229175</v>
      </c>
      <c r="F38" s="106">
        <f t="shared" si="2"/>
        <v>-17583567</v>
      </c>
      <c r="G38" s="106">
        <f t="shared" si="2"/>
        <v>42007172</v>
      </c>
      <c r="H38" s="106">
        <f t="shared" si="2"/>
        <v>233382</v>
      </c>
      <c r="I38" s="106">
        <f t="shared" si="2"/>
        <v>12966937</v>
      </c>
      <c r="J38" s="106">
        <f t="shared" si="2"/>
        <v>55207491</v>
      </c>
      <c r="K38" s="106">
        <f t="shared" si="2"/>
        <v>-4636400</v>
      </c>
      <c r="L38" s="106">
        <f t="shared" si="2"/>
        <v>-12544802</v>
      </c>
      <c r="M38" s="106">
        <f t="shared" si="2"/>
        <v>30561108</v>
      </c>
      <c r="N38" s="106">
        <f t="shared" si="2"/>
        <v>13379906</v>
      </c>
      <c r="O38" s="106">
        <f t="shared" si="2"/>
        <v>-5441647</v>
      </c>
      <c r="P38" s="106">
        <f t="shared" si="2"/>
        <v>-1816052</v>
      </c>
      <c r="Q38" s="106">
        <f t="shared" si="2"/>
        <v>33384199</v>
      </c>
      <c r="R38" s="106">
        <f t="shared" si="2"/>
        <v>26126500</v>
      </c>
      <c r="S38" s="106">
        <f t="shared" si="2"/>
        <v>-2974385</v>
      </c>
      <c r="T38" s="106">
        <f t="shared" si="2"/>
        <v>4229498</v>
      </c>
      <c r="U38" s="106">
        <f t="shared" si="2"/>
        <v>719205</v>
      </c>
      <c r="V38" s="106">
        <f t="shared" si="2"/>
        <v>1974318</v>
      </c>
      <c r="W38" s="106">
        <f t="shared" si="2"/>
        <v>96688215</v>
      </c>
      <c r="X38" s="106">
        <f>IF(F22=F36,0,X22-X36)</f>
        <v>-17583567</v>
      </c>
      <c r="Y38" s="106">
        <f t="shared" si="2"/>
        <v>114271782</v>
      </c>
      <c r="Z38" s="201">
        <f>+IF(X38&lt;&gt;0,+(Y38/X38)*100,0)</f>
        <v>-649.8782755512576</v>
      </c>
      <c r="AA38" s="199">
        <f>+AA22-AA36</f>
        <v>-17583567</v>
      </c>
    </row>
    <row r="39" spans="1:27" ht="13.5">
      <c r="A39" s="181" t="s">
        <v>46</v>
      </c>
      <c r="B39" s="185"/>
      <c r="C39" s="155">
        <v>67560</v>
      </c>
      <c r="D39" s="155">
        <v>0</v>
      </c>
      <c r="E39" s="156">
        <v>55039000</v>
      </c>
      <c r="F39" s="60">
        <v>12872581</v>
      </c>
      <c r="G39" s="60">
        <v>4000000</v>
      </c>
      <c r="H39" s="60">
        <v>0</v>
      </c>
      <c r="I39" s="60">
        <v>0</v>
      </c>
      <c r="J39" s="60">
        <v>4000000</v>
      </c>
      <c r="K39" s="60">
        <v>12000000</v>
      </c>
      <c r="L39" s="60">
        <v>0</v>
      </c>
      <c r="M39" s="60">
        <v>0</v>
      </c>
      <c r="N39" s="60">
        <v>12000000</v>
      </c>
      <c r="O39" s="60">
        <v>0</v>
      </c>
      <c r="P39" s="60">
        <v>0</v>
      </c>
      <c r="Q39" s="60">
        <v>34039000</v>
      </c>
      <c r="R39" s="60">
        <v>34039000</v>
      </c>
      <c r="S39" s="60">
        <v>0</v>
      </c>
      <c r="T39" s="60">
        <v>0</v>
      </c>
      <c r="U39" s="60">
        <v>0</v>
      </c>
      <c r="V39" s="60">
        <v>0</v>
      </c>
      <c r="W39" s="60">
        <v>50039000</v>
      </c>
      <c r="X39" s="60">
        <v>12872581</v>
      </c>
      <c r="Y39" s="60">
        <v>37166419</v>
      </c>
      <c r="Z39" s="140">
        <v>288.73</v>
      </c>
      <c r="AA39" s="155">
        <v>12872581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-96438225</v>
      </c>
      <c r="D42" s="206">
        <f>SUM(D38:D41)</f>
        <v>0</v>
      </c>
      <c r="E42" s="207">
        <f t="shared" si="3"/>
        <v>75268175</v>
      </c>
      <c r="F42" s="88">
        <f t="shared" si="3"/>
        <v>-4710986</v>
      </c>
      <c r="G42" s="88">
        <f t="shared" si="3"/>
        <v>46007172</v>
      </c>
      <c r="H42" s="88">
        <f t="shared" si="3"/>
        <v>233382</v>
      </c>
      <c r="I42" s="88">
        <f t="shared" si="3"/>
        <v>12966937</v>
      </c>
      <c r="J42" s="88">
        <f t="shared" si="3"/>
        <v>59207491</v>
      </c>
      <c r="K42" s="88">
        <f t="shared" si="3"/>
        <v>7363600</v>
      </c>
      <c r="L42" s="88">
        <f t="shared" si="3"/>
        <v>-12544802</v>
      </c>
      <c r="M42" s="88">
        <f t="shared" si="3"/>
        <v>30561108</v>
      </c>
      <c r="N42" s="88">
        <f t="shared" si="3"/>
        <v>25379906</v>
      </c>
      <c r="O42" s="88">
        <f t="shared" si="3"/>
        <v>-5441647</v>
      </c>
      <c r="P42" s="88">
        <f t="shared" si="3"/>
        <v>-1816052</v>
      </c>
      <c r="Q42" s="88">
        <f t="shared" si="3"/>
        <v>67423199</v>
      </c>
      <c r="R42" s="88">
        <f t="shared" si="3"/>
        <v>60165500</v>
      </c>
      <c r="S42" s="88">
        <f t="shared" si="3"/>
        <v>-2974385</v>
      </c>
      <c r="T42" s="88">
        <f t="shared" si="3"/>
        <v>4229498</v>
      </c>
      <c r="U42" s="88">
        <f t="shared" si="3"/>
        <v>719205</v>
      </c>
      <c r="V42" s="88">
        <f t="shared" si="3"/>
        <v>1974318</v>
      </c>
      <c r="W42" s="88">
        <f t="shared" si="3"/>
        <v>146727215</v>
      </c>
      <c r="X42" s="88">
        <f t="shared" si="3"/>
        <v>-4710986</v>
      </c>
      <c r="Y42" s="88">
        <f t="shared" si="3"/>
        <v>151438201</v>
      </c>
      <c r="Z42" s="208">
        <f>+IF(X42&lt;&gt;0,+(Y42/X42)*100,0)</f>
        <v>-3214.5754837734607</v>
      </c>
      <c r="AA42" s="206">
        <f>SUM(AA38:AA41)</f>
        <v>-4710986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-96438225</v>
      </c>
      <c r="D44" s="210">
        <f>+D42-D43</f>
        <v>0</v>
      </c>
      <c r="E44" s="211">
        <f t="shared" si="4"/>
        <v>75268175</v>
      </c>
      <c r="F44" s="77">
        <f t="shared" si="4"/>
        <v>-4710986</v>
      </c>
      <c r="G44" s="77">
        <f t="shared" si="4"/>
        <v>46007172</v>
      </c>
      <c r="H44" s="77">
        <f t="shared" si="4"/>
        <v>233382</v>
      </c>
      <c r="I44" s="77">
        <f t="shared" si="4"/>
        <v>12966937</v>
      </c>
      <c r="J44" s="77">
        <f t="shared" si="4"/>
        <v>59207491</v>
      </c>
      <c r="K44" s="77">
        <f t="shared" si="4"/>
        <v>7363600</v>
      </c>
      <c r="L44" s="77">
        <f t="shared" si="4"/>
        <v>-12544802</v>
      </c>
      <c r="M44" s="77">
        <f t="shared" si="4"/>
        <v>30561108</v>
      </c>
      <c r="N44" s="77">
        <f t="shared" si="4"/>
        <v>25379906</v>
      </c>
      <c r="O44" s="77">
        <f t="shared" si="4"/>
        <v>-5441647</v>
      </c>
      <c r="P44" s="77">
        <f t="shared" si="4"/>
        <v>-1816052</v>
      </c>
      <c r="Q44" s="77">
        <f t="shared" si="4"/>
        <v>67423199</v>
      </c>
      <c r="R44" s="77">
        <f t="shared" si="4"/>
        <v>60165500</v>
      </c>
      <c r="S44" s="77">
        <f t="shared" si="4"/>
        <v>-2974385</v>
      </c>
      <c r="T44" s="77">
        <f t="shared" si="4"/>
        <v>4229498</v>
      </c>
      <c r="U44" s="77">
        <f t="shared" si="4"/>
        <v>719205</v>
      </c>
      <c r="V44" s="77">
        <f t="shared" si="4"/>
        <v>1974318</v>
      </c>
      <c r="W44" s="77">
        <f t="shared" si="4"/>
        <v>146727215</v>
      </c>
      <c r="X44" s="77">
        <f t="shared" si="4"/>
        <v>-4710986</v>
      </c>
      <c r="Y44" s="77">
        <f t="shared" si="4"/>
        <v>151438201</v>
      </c>
      <c r="Z44" s="212">
        <f>+IF(X44&lt;&gt;0,+(Y44/X44)*100,0)</f>
        <v>-3214.5754837734607</v>
      </c>
      <c r="AA44" s="210">
        <f>+AA42-AA43</f>
        <v>-4710986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-96438225</v>
      </c>
      <c r="D46" s="206">
        <f>SUM(D44:D45)</f>
        <v>0</v>
      </c>
      <c r="E46" s="207">
        <f t="shared" si="5"/>
        <v>75268175</v>
      </c>
      <c r="F46" s="88">
        <f t="shared" si="5"/>
        <v>-4710986</v>
      </c>
      <c r="G46" s="88">
        <f t="shared" si="5"/>
        <v>46007172</v>
      </c>
      <c r="H46" s="88">
        <f t="shared" si="5"/>
        <v>233382</v>
      </c>
      <c r="I46" s="88">
        <f t="shared" si="5"/>
        <v>12966937</v>
      </c>
      <c r="J46" s="88">
        <f t="shared" si="5"/>
        <v>59207491</v>
      </c>
      <c r="K46" s="88">
        <f t="shared" si="5"/>
        <v>7363600</v>
      </c>
      <c r="L46" s="88">
        <f t="shared" si="5"/>
        <v>-12544802</v>
      </c>
      <c r="M46" s="88">
        <f t="shared" si="5"/>
        <v>30561108</v>
      </c>
      <c r="N46" s="88">
        <f t="shared" si="5"/>
        <v>25379906</v>
      </c>
      <c r="O46" s="88">
        <f t="shared" si="5"/>
        <v>-5441647</v>
      </c>
      <c r="P46" s="88">
        <f t="shared" si="5"/>
        <v>-1816052</v>
      </c>
      <c r="Q46" s="88">
        <f t="shared" si="5"/>
        <v>67423199</v>
      </c>
      <c r="R46" s="88">
        <f t="shared" si="5"/>
        <v>60165500</v>
      </c>
      <c r="S46" s="88">
        <f t="shared" si="5"/>
        <v>-2974385</v>
      </c>
      <c r="T46" s="88">
        <f t="shared" si="5"/>
        <v>4229498</v>
      </c>
      <c r="U46" s="88">
        <f t="shared" si="5"/>
        <v>719205</v>
      </c>
      <c r="V46" s="88">
        <f t="shared" si="5"/>
        <v>1974318</v>
      </c>
      <c r="W46" s="88">
        <f t="shared" si="5"/>
        <v>146727215</v>
      </c>
      <c r="X46" s="88">
        <f t="shared" si="5"/>
        <v>-4710986</v>
      </c>
      <c r="Y46" s="88">
        <f t="shared" si="5"/>
        <v>151438201</v>
      </c>
      <c r="Z46" s="208">
        <f>+IF(X46&lt;&gt;0,+(Y46/X46)*100,0)</f>
        <v>-3214.5754837734607</v>
      </c>
      <c r="AA46" s="206">
        <f>SUM(AA44:AA45)</f>
        <v>-4710986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-96438225</v>
      </c>
      <c r="D48" s="217">
        <f>SUM(D46:D47)</f>
        <v>0</v>
      </c>
      <c r="E48" s="218">
        <f t="shared" si="6"/>
        <v>75268175</v>
      </c>
      <c r="F48" s="219">
        <f t="shared" si="6"/>
        <v>-4710986</v>
      </c>
      <c r="G48" s="219">
        <f t="shared" si="6"/>
        <v>46007172</v>
      </c>
      <c r="H48" s="220">
        <f t="shared" si="6"/>
        <v>233382</v>
      </c>
      <c r="I48" s="220">
        <f t="shared" si="6"/>
        <v>12966937</v>
      </c>
      <c r="J48" s="220">
        <f t="shared" si="6"/>
        <v>59207491</v>
      </c>
      <c r="K48" s="220">
        <f t="shared" si="6"/>
        <v>7363600</v>
      </c>
      <c r="L48" s="220">
        <f t="shared" si="6"/>
        <v>-12544802</v>
      </c>
      <c r="M48" s="219">
        <f t="shared" si="6"/>
        <v>30561108</v>
      </c>
      <c r="N48" s="219">
        <f t="shared" si="6"/>
        <v>25379906</v>
      </c>
      <c r="O48" s="220">
        <f t="shared" si="6"/>
        <v>-5441647</v>
      </c>
      <c r="P48" s="220">
        <f t="shared" si="6"/>
        <v>-1816052</v>
      </c>
      <c r="Q48" s="220">
        <f t="shared" si="6"/>
        <v>67423199</v>
      </c>
      <c r="R48" s="220">
        <f t="shared" si="6"/>
        <v>60165500</v>
      </c>
      <c r="S48" s="220">
        <f t="shared" si="6"/>
        <v>-2974385</v>
      </c>
      <c r="T48" s="219">
        <f t="shared" si="6"/>
        <v>4229498</v>
      </c>
      <c r="U48" s="219">
        <f t="shared" si="6"/>
        <v>719205</v>
      </c>
      <c r="V48" s="220">
        <f t="shared" si="6"/>
        <v>1974318</v>
      </c>
      <c r="W48" s="220">
        <f t="shared" si="6"/>
        <v>146727215</v>
      </c>
      <c r="X48" s="220">
        <f t="shared" si="6"/>
        <v>-4710986</v>
      </c>
      <c r="Y48" s="220">
        <f t="shared" si="6"/>
        <v>151438201</v>
      </c>
      <c r="Z48" s="221">
        <f>+IF(X48&lt;&gt;0,+(Y48/X48)*100,0)</f>
        <v>-3214.5754837734607</v>
      </c>
      <c r="AA48" s="222">
        <f>SUM(AA46:AA47)</f>
        <v>-4710986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1273432</v>
      </c>
      <c r="D5" s="153">
        <f>SUM(D6:D8)</f>
        <v>0</v>
      </c>
      <c r="E5" s="154">
        <f t="shared" si="0"/>
        <v>24668000</v>
      </c>
      <c r="F5" s="100">
        <f t="shared" si="0"/>
        <v>23350000</v>
      </c>
      <c r="G5" s="100">
        <f t="shared" si="0"/>
        <v>0</v>
      </c>
      <c r="H5" s="100">
        <f t="shared" si="0"/>
        <v>0</v>
      </c>
      <c r="I5" s="100">
        <f t="shared" si="0"/>
        <v>453902</v>
      </c>
      <c r="J5" s="100">
        <f t="shared" si="0"/>
        <v>453902</v>
      </c>
      <c r="K5" s="100">
        <f t="shared" si="0"/>
        <v>1433280</v>
      </c>
      <c r="L5" s="100">
        <f t="shared" si="0"/>
        <v>350969</v>
      </c>
      <c r="M5" s="100">
        <f t="shared" si="0"/>
        <v>0</v>
      </c>
      <c r="N5" s="100">
        <f t="shared" si="0"/>
        <v>1784249</v>
      </c>
      <c r="O5" s="100">
        <f t="shared" si="0"/>
        <v>469697</v>
      </c>
      <c r="P5" s="100">
        <f t="shared" si="0"/>
        <v>465739</v>
      </c>
      <c r="Q5" s="100">
        <f t="shared" si="0"/>
        <v>1043206</v>
      </c>
      <c r="R5" s="100">
        <f t="shared" si="0"/>
        <v>1978642</v>
      </c>
      <c r="S5" s="100">
        <f t="shared" si="0"/>
        <v>214962</v>
      </c>
      <c r="T5" s="100">
        <f t="shared" si="0"/>
        <v>1077159</v>
      </c>
      <c r="U5" s="100">
        <f t="shared" si="0"/>
        <v>743598</v>
      </c>
      <c r="V5" s="100">
        <f t="shared" si="0"/>
        <v>2035719</v>
      </c>
      <c r="W5" s="100">
        <f t="shared" si="0"/>
        <v>6252512</v>
      </c>
      <c r="X5" s="100">
        <f t="shared" si="0"/>
        <v>23350000</v>
      </c>
      <c r="Y5" s="100">
        <f t="shared" si="0"/>
        <v>-17097488</v>
      </c>
      <c r="Z5" s="137">
        <f>+IF(X5&lt;&gt;0,+(Y5/X5)*100,0)</f>
        <v>-73.22264668094218</v>
      </c>
      <c r="AA5" s="153">
        <f>SUM(AA6:AA8)</f>
        <v>23350000</v>
      </c>
    </row>
    <row r="6" spans="1:27" ht="13.5">
      <c r="A6" s="138" t="s">
        <v>75</v>
      </c>
      <c r="B6" s="136"/>
      <c r="C6" s="155">
        <v>1009089</v>
      </c>
      <c r="D6" s="155"/>
      <c r="E6" s="156">
        <v>1200000</v>
      </c>
      <c r="F6" s="60">
        <v>19750000</v>
      </c>
      <c r="G6" s="60"/>
      <c r="H6" s="60"/>
      <c r="I6" s="60"/>
      <c r="J6" s="60"/>
      <c r="K6" s="60">
        <v>1277032</v>
      </c>
      <c r="L6" s="60"/>
      <c r="M6" s="60"/>
      <c r="N6" s="60">
        <v>1277032</v>
      </c>
      <c r="O6" s="60">
        <v>160981</v>
      </c>
      <c r="P6" s="60"/>
      <c r="Q6" s="60">
        <v>15260</v>
      </c>
      <c r="R6" s="60">
        <v>176241</v>
      </c>
      <c r="S6" s="60">
        <v>180575</v>
      </c>
      <c r="T6" s="60">
        <v>341764</v>
      </c>
      <c r="U6" s="60"/>
      <c r="V6" s="60">
        <v>522339</v>
      </c>
      <c r="W6" s="60">
        <v>1975612</v>
      </c>
      <c r="X6" s="60">
        <v>19750000</v>
      </c>
      <c r="Y6" s="60">
        <v>-17774388</v>
      </c>
      <c r="Z6" s="140">
        <v>-90</v>
      </c>
      <c r="AA6" s="62">
        <v>19750000</v>
      </c>
    </row>
    <row r="7" spans="1:27" ht="13.5">
      <c r="A7" s="138" t="s">
        <v>76</v>
      </c>
      <c r="B7" s="136"/>
      <c r="C7" s="157">
        <v>264343</v>
      </c>
      <c r="D7" s="157"/>
      <c r="E7" s="158">
        <v>23368000</v>
      </c>
      <c r="F7" s="159">
        <v>3450000</v>
      </c>
      <c r="G7" s="159"/>
      <c r="H7" s="159"/>
      <c r="I7" s="159">
        <v>23800</v>
      </c>
      <c r="J7" s="159">
        <v>23800</v>
      </c>
      <c r="K7" s="159">
        <v>23800</v>
      </c>
      <c r="L7" s="159"/>
      <c r="M7" s="159"/>
      <c r="N7" s="159">
        <v>23800</v>
      </c>
      <c r="O7" s="159">
        <v>22906</v>
      </c>
      <c r="P7" s="159"/>
      <c r="Q7" s="159"/>
      <c r="R7" s="159">
        <v>22906</v>
      </c>
      <c r="S7" s="159">
        <v>16570</v>
      </c>
      <c r="T7" s="159"/>
      <c r="U7" s="159">
        <v>54928</v>
      </c>
      <c r="V7" s="159">
        <v>71498</v>
      </c>
      <c r="W7" s="159">
        <v>142004</v>
      </c>
      <c r="X7" s="159">
        <v>3450000</v>
      </c>
      <c r="Y7" s="159">
        <v>-3307996</v>
      </c>
      <c r="Z7" s="141">
        <v>-95.88</v>
      </c>
      <c r="AA7" s="225">
        <v>3450000</v>
      </c>
    </row>
    <row r="8" spans="1:27" ht="13.5">
      <c r="A8" s="138" t="s">
        <v>77</v>
      </c>
      <c r="B8" s="136"/>
      <c r="C8" s="155"/>
      <c r="D8" s="155"/>
      <c r="E8" s="156">
        <v>100000</v>
      </c>
      <c r="F8" s="60">
        <v>150000</v>
      </c>
      <c r="G8" s="60"/>
      <c r="H8" s="60"/>
      <c r="I8" s="60">
        <v>430102</v>
      </c>
      <c r="J8" s="60">
        <v>430102</v>
      </c>
      <c r="K8" s="60">
        <v>132448</v>
      </c>
      <c r="L8" s="60">
        <v>350969</v>
      </c>
      <c r="M8" s="60"/>
      <c r="N8" s="60">
        <v>483417</v>
      </c>
      <c r="O8" s="60">
        <v>285810</v>
      </c>
      <c r="P8" s="60">
        <v>465739</v>
      </c>
      <c r="Q8" s="60">
        <v>1027946</v>
      </c>
      <c r="R8" s="60">
        <v>1779495</v>
      </c>
      <c r="S8" s="60">
        <v>17817</v>
      </c>
      <c r="T8" s="60">
        <v>735395</v>
      </c>
      <c r="U8" s="60">
        <v>688670</v>
      </c>
      <c r="V8" s="60">
        <v>1441882</v>
      </c>
      <c r="W8" s="60">
        <v>4134896</v>
      </c>
      <c r="X8" s="60">
        <v>150000</v>
      </c>
      <c r="Y8" s="60">
        <v>3984896</v>
      </c>
      <c r="Z8" s="140">
        <v>2656.6</v>
      </c>
      <c r="AA8" s="62">
        <v>150000</v>
      </c>
    </row>
    <row r="9" spans="1:27" ht="13.5">
      <c r="A9" s="135" t="s">
        <v>78</v>
      </c>
      <c r="B9" s="136"/>
      <c r="C9" s="153">
        <f aca="true" t="shared" si="1" ref="C9:Y9">SUM(C10:C14)</f>
        <v>1445361</v>
      </c>
      <c r="D9" s="153">
        <f>SUM(D10:D14)</f>
        <v>0</v>
      </c>
      <c r="E9" s="154">
        <f t="shared" si="1"/>
        <v>4500000</v>
      </c>
      <c r="F9" s="100">
        <f t="shared" si="1"/>
        <v>25770000</v>
      </c>
      <c r="G9" s="100">
        <f t="shared" si="1"/>
        <v>0</v>
      </c>
      <c r="H9" s="100">
        <f t="shared" si="1"/>
        <v>0</v>
      </c>
      <c r="I9" s="100">
        <f t="shared" si="1"/>
        <v>29500</v>
      </c>
      <c r="J9" s="100">
        <f t="shared" si="1"/>
        <v>29500</v>
      </c>
      <c r="K9" s="100">
        <f t="shared" si="1"/>
        <v>489423</v>
      </c>
      <c r="L9" s="100">
        <f t="shared" si="1"/>
        <v>59647</v>
      </c>
      <c r="M9" s="100">
        <f t="shared" si="1"/>
        <v>0</v>
      </c>
      <c r="N9" s="100">
        <f t="shared" si="1"/>
        <v>549070</v>
      </c>
      <c r="O9" s="100">
        <f t="shared" si="1"/>
        <v>71474</v>
      </c>
      <c r="P9" s="100">
        <f t="shared" si="1"/>
        <v>0</v>
      </c>
      <c r="Q9" s="100">
        <f t="shared" si="1"/>
        <v>0</v>
      </c>
      <c r="R9" s="100">
        <f t="shared" si="1"/>
        <v>71474</v>
      </c>
      <c r="S9" s="100">
        <f t="shared" si="1"/>
        <v>2223</v>
      </c>
      <c r="T9" s="100">
        <f t="shared" si="1"/>
        <v>0</v>
      </c>
      <c r="U9" s="100">
        <f t="shared" si="1"/>
        <v>12209</v>
      </c>
      <c r="V9" s="100">
        <f t="shared" si="1"/>
        <v>14432</v>
      </c>
      <c r="W9" s="100">
        <f t="shared" si="1"/>
        <v>664476</v>
      </c>
      <c r="X9" s="100">
        <f t="shared" si="1"/>
        <v>25770000</v>
      </c>
      <c r="Y9" s="100">
        <f t="shared" si="1"/>
        <v>-25105524</v>
      </c>
      <c r="Z9" s="137">
        <f>+IF(X9&lt;&gt;0,+(Y9/X9)*100,0)</f>
        <v>-97.42151338766007</v>
      </c>
      <c r="AA9" s="102">
        <f>SUM(AA10:AA14)</f>
        <v>25770000</v>
      </c>
    </row>
    <row r="10" spans="1:27" ht="13.5">
      <c r="A10" s="138" t="s">
        <v>79</v>
      </c>
      <c r="B10" s="136"/>
      <c r="C10" s="155"/>
      <c r="D10" s="155"/>
      <c r="E10" s="156">
        <v>3100000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</v>
      </c>
      <c r="Y10" s="60">
        <v>-150000</v>
      </c>
      <c r="Z10" s="140">
        <v>-100</v>
      </c>
      <c r="AA10" s="62">
        <v>150000</v>
      </c>
    </row>
    <row r="11" spans="1:27" ht="13.5">
      <c r="A11" s="138" t="s">
        <v>80</v>
      </c>
      <c r="B11" s="136"/>
      <c r="C11" s="155"/>
      <c r="D11" s="155"/>
      <c r="E11" s="156"/>
      <c r="F11" s="60">
        <v>1400000</v>
      </c>
      <c r="G11" s="60"/>
      <c r="H11" s="60"/>
      <c r="I11" s="60"/>
      <c r="J11" s="60"/>
      <c r="K11" s="60">
        <v>471038</v>
      </c>
      <c r="L11" s="60">
        <v>57869</v>
      </c>
      <c r="M11" s="60"/>
      <c r="N11" s="60">
        <v>528907</v>
      </c>
      <c r="O11" s="60"/>
      <c r="P11" s="60"/>
      <c r="Q11" s="60"/>
      <c r="R11" s="60"/>
      <c r="S11" s="60"/>
      <c r="T11" s="60"/>
      <c r="U11" s="60"/>
      <c r="V11" s="60"/>
      <c r="W11" s="60">
        <v>528907</v>
      </c>
      <c r="X11" s="60">
        <v>1400000</v>
      </c>
      <c r="Y11" s="60">
        <v>-871093</v>
      </c>
      <c r="Z11" s="140">
        <v>-62.22</v>
      </c>
      <c r="AA11" s="62">
        <v>1400000</v>
      </c>
    </row>
    <row r="12" spans="1:27" ht="13.5">
      <c r="A12" s="138" t="s">
        <v>81</v>
      </c>
      <c r="B12" s="136"/>
      <c r="C12" s="155">
        <v>1445361</v>
      </c>
      <c r="D12" s="155"/>
      <c r="E12" s="156">
        <v>1400000</v>
      </c>
      <c r="F12" s="60">
        <v>24070000</v>
      </c>
      <c r="G12" s="60"/>
      <c r="H12" s="60"/>
      <c r="I12" s="60">
        <v>29500</v>
      </c>
      <c r="J12" s="60">
        <v>29500</v>
      </c>
      <c r="K12" s="60">
        <v>18385</v>
      </c>
      <c r="L12" s="60">
        <v>1778</v>
      </c>
      <c r="M12" s="60"/>
      <c r="N12" s="60">
        <v>20163</v>
      </c>
      <c r="O12" s="60">
        <v>71474</v>
      </c>
      <c r="P12" s="60"/>
      <c r="Q12" s="60"/>
      <c r="R12" s="60">
        <v>71474</v>
      </c>
      <c r="S12" s="60">
        <v>2223</v>
      </c>
      <c r="T12" s="60"/>
      <c r="U12" s="60">
        <v>12209</v>
      </c>
      <c r="V12" s="60">
        <v>14432</v>
      </c>
      <c r="W12" s="60">
        <v>135569</v>
      </c>
      <c r="X12" s="60">
        <v>24070000</v>
      </c>
      <c r="Y12" s="60">
        <v>-23934431</v>
      </c>
      <c r="Z12" s="140">
        <v>-99.44</v>
      </c>
      <c r="AA12" s="62">
        <v>24070000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>
        <v>150000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150000</v>
      </c>
      <c r="Y14" s="159">
        <v>-150000</v>
      </c>
      <c r="Z14" s="141">
        <v>-100</v>
      </c>
      <c r="AA14" s="225">
        <v>150000</v>
      </c>
    </row>
    <row r="15" spans="1:27" ht="13.5">
      <c r="A15" s="135" t="s">
        <v>84</v>
      </c>
      <c r="B15" s="142"/>
      <c r="C15" s="153">
        <f aca="true" t="shared" si="2" ref="C15:Y15">SUM(C16:C18)</f>
        <v>16264837</v>
      </c>
      <c r="D15" s="153">
        <f>SUM(D16:D18)</f>
        <v>0</v>
      </c>
      <c r="E15" s="154">
        <f t="shared" si="2"/>
        <v>44400000</v>
      </c>
      <c r="F15" s="100">
        <f t="shared" si="2"/>
        <v>27120000</v>
      </c>
      <c r="G15" s="100">
        <f t="shared" si="2"/>
        <v>285008</v>
      </c>
      <c r="H15" s="100">
        <f t="shared" si="2"/>
        <v>2646620</v>
      </c>
      <c r="I15" s="100">
        <f t="shared" si="2"/>
        <v>4811875</v>
      </c>
      <c r="J15" s="100">
        <f t="shared" si="2"/>
        <v>7743503</v>
      </c>
      <c r="K15" s="100">
        <f t="shared" si="2"/>
        <v>2641221</v>
      </c>
      <c r="L15" s="100">
        <f t="shared" si="2"/>
        <v>2482427</v>
      </c>
      <c r="M15" s="100">
        <f t="shared" si="2"/>
        <v>0</v>
      </c>
      <c r="N15" s="100">
        <f t="shared" si="2"/>
        <v>5123648</v>
      </c>
      <c r="O15" s="100">
        <f t="shared" si="2"/>
        <v>676712</v>
      </c>
      <c r="P15" s="100">
        <f t="shared" si="2"/>
        <v>1470671</v>
      </c>
      <c r="Q15" s="100">
        <f t="shared" si="2"/>
        <v>4333683</v>
      </c>
      <c r="R15" s="100">
        <f t="shared" si="2"/>
        <v>6481066</v>
      </c>
      <c r="S15" s="100">
        <f t="shared" si="2"/>
        <v>5856187</v>
      </c>
      <c r="T15" s="100">
        <f t="shared" si="2"/>
        <v>8791056</v>
      </c>
      <c r="U15" s="100">
        <f t="shared" si="2"/>
        <v>9746269</v>
      </c>
      <c r="V15" s="100">
        <f t="shared" si="2"/>
        <v>24393512</v>
      </c>
      <c r="W15" s="100">
        <f t="shared" si="2"/>
        <v>43741729</v>
      </c>
      <c r="X15" s="100">
        <f t="shared" si="2"/>
        <v>27120000</v>
      </c>
      <c r="Y15" s="100">
        <f t="shared" si="2"/>
        <v>16621729</v>
      </c>
      <c r="Z15" s="137">
        <f>+IF(X15&lt;&gt;0,+(Y15/X15)*100,0)</f>
        <v>61.289561209439526</v>
      </c>
      <c r="AA15" s="102">
        <f>SUM(AA16:AA18)</f>
        <v>27120000</v>
      </c>
    </row>
    <row r="16" spans="1:27" ht="13.5">
      <c r="A16" s="138" t="s">
        <v>85</v>
      </c>
      <c r="B16" s="136"/>
      <c r="C16" s="155"/>
      <c r="D16" s="155"/>
      <c r="E16" s="156"/>
      <c r="F16" s="60">
        <v>150000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150000</v>
      </c>
      <c r="Y16" s="60">
        <v>-150000</v>
      </c>
      <c r="Z16" s="140">
        <v>-100</v>
      </c>
      <c r="AA16" s="62">
        <v>150000</v>
      </c>
    </row>
    <row r="17" spans="1:27" ht="13.5">
      <c r="A17" s="138" t="s">
        <v>86</v>
      </c>
      <c r="B17" s="136"/>
      <c r="C17" s="155">
        <v>16264837</v>
      </c>
      <c r="D17" s="155"/>
      <c r="E17" s="156">
        <v>44400000</v>
      </c>
      <c r="F17" s="60">
        <v>26970000</v>
      </c>
      <c r="G17" s="60">
        <v>285008</v>
      </c>
      <c r="H17" s="60">
        <v>2646620</v>
      </c>
      <c r="I17" s="60">
        <v>4811875</v>
      </c>
      <c r="J17" s="60">
        <v>7743503</v>
      </c>
      <c r="K17" s="60">
        <v>2641221</v>
      </c>
      <c r="L17" s="60">
        <v>2482427</v>
      </c>
      <c r="M17" s="60"/>
      <c r="N17" s="60">
        <v>5123648</v>
      </c>
      <c r="O17" s="60">
        <v>676712</v>
      </c>
      <c r="P17" s="60">
        <v>1470671</v>
      </c>
      <c r="Q17" s="60">
        <v>4333683</v>
      </c>
      <c r="R17" s="60">
        <v>6481066</v>
      </c>
      <c r="S17" s="60">
        <v>5856187</v>
      </c>
      <c r="T17" s="60">
        <v>8791056</v>
      </c>
      <c r="U17" s="60">
        <v>9746269</v>
      </c>
      <c r="V17" s="60">
        <v>24393512</v>
      </c>
      <c r="W17" s="60">
        <v>43741729</v>
      </c>
      <c r="X17" s="60">
        <v>26970000</v>
      </c>
      <c r="Y17" s="60">
        <v>16771729</v>
      </c>
      <c r="Z17" s="140">
        <v>62.19</v>
      </c>
      <c r="AA17" s="62">
        <v>26970000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4700000</v>
      </c>
      <c r="F19" s="100">
        <f t="shared" si="3"/>
        <v>16589000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439804</v>
      </c>
      <c r="L19" s="100">
        <f t="shared" si="3"/>
        <v>0</v>
      </c>
      <c r="M19" s="100">
        <f t="shared" si="3"/>
        <v>0</v>
      </c>
      <c r="N19" s="100">
        <f t="shared" si="3"/>
        <v>439804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439390</v>
      </c>
      <c r="T19" s="100">
        <f t="shared" si="3"/>
        <v>0</v>
      </c>
      <c r="U19" s="100">
        <f t="shared" si="3"/>
        <v>0</v>
      </c>
      <c r="V19" s="100">
        <f t="shared" si="3"/>
        <v>439390</v>
      </c>
      <c r="W19" s="100">
        <f t="shared" si="3"/>
        <v>879194</v>
      </c>
      <c r="X19" s="100">
        <f t="shared" si="3"/>
        <v>16589000</v>
      </c>
      <c r="Y19" s="100">
        <f t="shared" si="3"/>
        <v>-15709806</v>
      </c>
      <c r="Z19" s="137">
        <f>+IF(X19&lt;&gt;0,+(Y19/X19)*100,0)</f>
        <v>-94.70013864609078</v>
      </c>
      <c r="AA19" s="102">
        <f>SUM(AA20:AA23)</f>
        <v>16589000</v>
      </c>
    </row>
    <row r="20" spans="1:27" ht="13.5">
      <c r="A20" s="138" t="s">
        <v>89</v>
      </c>
      <c r="B20" s="136"/>
      <c r="C20" s="155"/>
      <c r="D20" s="155"/>
      <c r="E20" s="156"/>
      <c r="F20" s="60">
        <v>5000000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5000000</v>
      </c>
      <c r="Y20" s="60">
        <v>-5000000</v>
      </c>
      <c r="Z20" s="140">
        <v>-100</v>
      </c>
      <c r="AA20" s="62">
        <v>5000000</v>
      </c>
    </row>
    <row r="21" spans="1:27" ht="13.5">
      <c r="A21" s="138" t="s">
        <v>90</v>
      </c>
      <c r="B21" s="136"/>
      <c r="C21" s="155"/>
      <c r="D21" s="155"/>
      <c r="E21" s="156">
        <v>4700000</v>
      </c>
      <c r="F21" s="60">
        <v>300000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300000</v>
      </c>
      <c r="Y21" s="60">
        <v>-300000</v>
      </c>
      <c r="Z21" s="140">
        <v>-100</v>
      </c>
      <c r="AA21" s="62">
        <v>300000</v>
      </c>
    </row>
    <row r="22" spans="1:27" ht="13.5">
      <c r="A22" s="138" t="s">
        <v>91</v>
      </c>
      <c r="B22" s="136"/>
      <c r="C22" s="157"/>
      <c r="D22" s="157"/>
      <c r="E22" s="158"/>
      <c r="F22" s="159">
        <v>9839000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9839000</v>
      </c>
      <c r="Y22" s="159">
        <v>-9839000</v>
      </c>
      <c r="Z22" s="141">
        <v>-100</v>
      </c>
      <c r="AA22" s="225">
        <v>9839000</v>
      </c>
    </row>
    <row r="23" spans="1:27" ht="13.5">
      <c r="A23" s="138" t="s">
        <v>92</v>
      </c>
      <c r="B23" s="136"/>
      <c r="C23" s="155"/>
      <c r="D23" s="155"/>
      <c r="E23" s="156"/>
      <c r="F23" s="60">
        <v>1450000</v>
      </c>
      <c r="G23" s="60"/>
      <c r="H23" s="60"/>
      <c r="I23" s="60"/>
      <c r="J23" s="60"/>
      <c r="K23" s="60">
        <v>439804</v>
      </c>
      <c r="L23" s="60"/>
      <c r="M23" s="60"/>
      <c r="N23" s="60">
        <v>439804</v>
      </c>
      <c r="O23" s="60"/>
      <c r="P23" s="60"/>
      <c r="Q23" s="60"/>
      <c r="R23" s="60"/>
      <c r="S23" s="60">
        <v>439390</v>
      </c>
      <c r="T23" s="60"/>
      <c r="U23" s="60"/>
      <c r="V23" s="60">
        <v>439390</v>
      </c>
      <c r="W23" s="60">
        <v>879194</v>
      </c>
      <c r="X23" s="60">
        <v>1450000</v>
      </c>
      <c r="Y23" s="60">
        <v>-570806</v>
      </c>
      <c r="Z23" s="140">
        <v>-39.37</v>
      </c>
      <c r="AA23" s="62">
        <v>1450000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18983630</v>
      </c>
      <c r="D25" s="217">
        <f>+D5+D9+D15+D19+D24</f>
        <v>0</v>
      </c>
      <c r="E25" s="230">
        <f t="shared" si="4"/>
        <v>78268000</v>
      </c>
      <c r="F25" s="219">
        <f t="shared" si="4"/>
        <v>92829000</v>
      </c>
      <c r="G25" s="219">
        <f t="shared" si="4"/>
        <v>285008</v>
      </c>
      <c r="H25" s="219">
        <f t="shared" si="4"/>
        <v>2646620</v>
      </c>
      <c r="I25" s="219">
        <f t="shared" si="4"/>
        <v>5295277</v>
      </c>
      <c r="J25" s="219">
        <f t="shared" si="4"/>
        <v>8226905</v>
      </c>
      <c r="K25" s="219">
        <f t="shared" si="4"/>
        <v>5003728</v>
      </c>
      <c r="L25" s="219">
        <f t="shared" si="4"/>
        <v>2893043</v>
      </c>
      <c r="M25" s="219">
        <f t="shared" si="4"/>
        <v>0</v>
      </c>
      <c r="N25" s="219">
        <f t="shared" si="4"/>
        <v>7896771</v>
      </c>
      <c r="O25" s="219">
        <f t="shared" si="4"/>
        <v>1217883</v>
      </c>
      <c r="P25" s="219">
        <f t="shared" si="4"/>
        <v>1936410</v>
      </c>
      <c r="Q25" s="219">
        <f t="shared" si="4"/>
        <v>5376889</v>
      </c>
      <c r="R25" s="219">
        <f t="shared" si="4"/>
        <v>8531182</v>
      </c>
      <c r="S25" s="219">
        <f t="shared" si="4"/>
        <v>6512762</v>
      </c>
      <c r="T25" s="219">
        <f t="shared" si="4"/>
        <v>9868215</v>
      </c>
      <c r="U25" s="219">
        <f t="shared" si="4"/>
        <v>10502076</v>
      </c>
      <c r="V25" s="219">
        <f t="shared" si="4"/>
        <v>26883053</v>
      </c>
      <c r="W25" s="219">
        <f t="shared" si="4"/>
        <v>51537911</v>
      </c>
      <c r="X25" s="219">
        <f t="shared" si="4"/>
        <v>92829000</v>
      </c>
      <c r="Y25" s="219">
        <f t="shared" si="4"/>
        <v>-41291089</v>
      </c>
      <c r="Z25" s="231">
        <f>+IF(X25&lt;&gt;0,+(Y25/X25)*100,0)</f>
        <v>-44.480807721724894</v>
      </c>
      <c r="AA25" s="232">
        <f>+AA5+AA9+AA15+AA19+AA24</f>
        <v>92829000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17443139</v>
      </c>
      <c r="D28" s="155"/>
      <c r="E28" s="156">
        <v>55039000</v>
      </c>
      <c r="F28" s="60">
        <v>62150000</v>
      </c>
      <c r="G28" s="60">
        <v>285008</v>
      </c>
      <c r="H28" s="60">
        <v>2646620</v>
      </c>
      <c r="I28" s="60">
        <v>5212927</v>
      </c>
      <c r="J28" s="60">
        <v>8144555</v>
      </c>
      <c r="K28" s="60">
        <v>3703273</v>
      </c>
      <c r="L28" s="60">
        <v>2891265</v>
      </c>
      <c r="M28" s="60"/>
      <c r="N28" s="60">
        <v>6594538</v>
      </c>
      <c r="O28" s="60">
        <v>1006353</v>
      </c>
      <c r="P28" s="60">
        <v>1936410</v>
      </c>
      <c r="Q28" s="60">
        <v>5361629</v>
      </c>
      <c r="R28" s="60">
        <v>8304392</v>
      </c>
      <c r="S28" s="60">
        <v>5856187</v>
      </c>
      <c r="T28" s="60">
        <v>7306816</v>
      </c>
      <c r="U28" s="60">
        <v>9184820</v>
      </c>
      <c r="V28" s="60">
        <v>22347823</v>
      </c>
      <c r="W28" s="60">
        <v>45391308</v>
      </c>
      <c r="X28" s="60">
        <v>62150000</v>
      </c>
      <c r="Y28" s="60">
        <v>-16758692</v>
      </c>
      <c r="Z28" s="140">
        <v>-26.96</v>
      </c>
      <c r="AA28" s="155">
        <v>62150000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17443139</v>
      </c>
      <c r="D32" s="210">
        <f>SUM(D28:D31)</f>
        <v>0</v>
      </c>
      <c r="E32" s="211">
        <f t="shared" si="5"/>
        <v>55039000</v>
      </c>
      <c r="F32" s="77">
        <f t="shared" si="5"/>
        <v>62150000</v>
      </c>
      <c r="G32" s="77">
        <f t="shared" si="5"/>
        <v>285008</v>
      </c>
      <c r="H32" s="77">
        <f t="shared" si="5"/>
        <v>2646620</v>
      </c>
      <c r="I32" s="77">
        <f t="shared" si="5"/>
        <v>5212927</v>
      </c>
      <c r="J32" s="77">
        <f t="shared" si="5"/>
        <v>8144555</v>
      </c>
      <c r="K32" s="77">
        <f t="shared" si="5"/>
        <v>3703273</v>
      </c>
      <c r="L32" s="77">
        <f t="shared" si="5"/>
        <v>2891265</v>
      </c>
      <c r="M32" s="77">
        <f t="shared" si="5"/>
        <v>0</v>
      </c>
      <c r="N32" s="77">
        <f t="shared" si="5"/>
        <v>6594538</v>
      </c>
      <c r="O32" s="77">
        <f t="shared" si="5"/>
        <v>1006353</v>
      </c>
      <c r="P32" s="77">
        <f t="shared" si="5"/>
        <v>1936410</v>
      </c>
      <c r="Q32" s="77">
        <f t="shared" si="5"/>
        <v>5361629</v>
      </c>
      <c r="R32" s="77">
        <f t="shared" si="5"/>
        <v>8304392</v>
      </c>
      <c r="S32" s="77">
        <f t="shared" si="5"/>
        <v>5856187</v>
      </c>
      <c r="T32" s="77">
        <f t="shared" si="5"/>
        <v>7306816</v>
      </c>
      <c r="U32" s="77">
        <f t="shared" si="5"/>
        <v>9184820</v>
      </c>
      <c r="V32" s="77">
        <f t="shared" si="5"/>
        <v>22347823</v>
      </c>
      <c r="W32" s="77">
        <f t="shared" si="5"/>
        <v>45391308</v>
      </c>
      <c r="X32" s="77">
        <f t="shared" si="5"/>
        <v>62150000</v>
      </c>
      <c r="Y32" s="77">
        <f t="shared" si="5"/>
        <v>-16758692</v>
      </c>
      <c r="Z32" s="212">
        <f>+IF(X32&lt;&gt;0,+(Y32/X32)*100,0)</f>
        <v>-26.964910699919546</v>
      </c>
      <c r="AA32" s="79">
        <f>SUM(AA28:AA31)</f>
        <v>62150000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888875</v>
      </c>
      <c r="D34" s="155"/>
      <c r="E34" s="156">
        <v>3000000</v>
      </c>
      <c r="F34" s="60">
        <v>1450000</v>
      </c>
      <c r="G34" s="60"/>
      <c r="H34" s="60"/>
      <c r="I34" s="60"/>
      <c r="J34" s="60"/>
      <c r="K34" s="60">
        <v>439804</v>
      </c>
      <c r="L34" s="60"/>
      <c r="M34" s="60"/>
      <c r="N34" s="60">
        <v>439804</v>
      </c>
      <c r="O34" s="60"/>
      <c r="P34" s="60"/>
      <c r="Q34" s="60"/>
      <c r="R34" s="60"/>
      <c r="S34" s="60">
        <v>439390</v>
      </c>
      <c r="T34" s="60"/>
      <c r="U34" s="60"/>
      <c r="V34" s="60">
        <v>439390</v>
      </c>
      <c r="W34" s="60">
        <v>879194</v>
      </c>
      <c r="X34" s="60">
        <v>1450000</v>
      </c>
      <c r="Y34" s="60">
        <v>-570806</v>
      </c>
      <c r="Z34" s="140">
        <v>-39.37</v>
      </c>
      <c r="AA34" s="62">
        <v>1450000</v>
      </c>
    </row>
    <row r="35" spans="1:27" ht="13.5">
      <c r="A35" s="237" t="s">
        <v>53</v>
      </c>
      <c r="B35" s="136"/>
      <c r="C35" s="155">
        <v>651616</v>
      </c>
      <c r="D35" s="155"/>
      <c r="E35" s="156">
        <v>20229000</v>
      </c>
      <c r="F35" s="60">
        <v>29229000</v>
      </c>
      <c r="G35" s="60"/>
      <c r="H35" s="60"/>
      <c r="I35" s="60">
        <v>82350</v>
      </c>
      <c r="J35" s="60">
        <v>82350</v>
      </c>
      <c r="K35" s="60">
        <v>860650</v>
      </c>
      <c r="L35" s="60">
        <v>1778</v>
      </c>
      <c r="M35" s="60"/>
      <c r="N35" s="60">
        <v>862428</v>
      </c>
      <c r="O35" s="60">
        <v>211530</v>
      </c>
      <c r="P35" s="60"/>
      <c r="Q35" s="60">
        <v>15260</v>
      </c>
      <c r="R35" s="60">
        <v>226790</v>
      </c>
      <c r="S35" s="60">
        <v>217185</v>
      </c>
      <c r="T35" s="60">
        <v>2561399</v>
      </c>
      <c r="U35" s="60">
        <v>1317255</v>
      </c>
      <c r="V35" s="60">
        <v>4095839</v>
      </c>
      <c r="W35" s="60">
        <v>5267407</v>
      </c>
      <c r="X35" s="60">
        <v>29229000</v>
      </c>
      <c r="Y35" s="60">
        <v>-23961593</v>
      </c>
      <c r="Z35" s="140">
        <v>-81.98</v>
      </c>
      <c r="AA35" s="62">
        <v>29229000</v>
      </c>
    </row>
    <row r="36" spans="1:27" ht="13.5">
      <c r="A36" s="238" t="s">
        <v>139</v>
      </c>
      <c r="B36" s="149"/>
      <c r="C36" s="222">
        <f aca="true" t="shared" si="6" ref="C36:Y36">SUM(C32:C35)</f>
        <v>18983630</v>
      </c>
      <c r="D36" s="222">
        <f>SUM(D32:D35)</f>
        <v>0</v>
      </c>
      <c r="E36" s="218">
        <f t="shared" si="6"/>
        <v>78268000</v>
      </c>
      <c r="F36" s="220">
        <f t="shared" si="6"/>
        <v>92829000</v>
      </c>
      <c r="G36" s="220">
        <f t="shared" si="6"/>
        <v>285008</v>
      </c>
      <c r="H36" s="220">
        <f t="shared" si="6"/>
        <v>2646620</v>
      </c>
      <c r="I36" s="220">
        <f t="shared" si="6"/>
        <v>5295277</v>
      </c>
      <c r="J36" s="220">
        <f t="shared" si="6"/>
        <v>8226905</v>
      </c>
      <c r="K36" s="220">
        <f t="shared" si="6"/>
        <v>5003727</v>
      </c>
      <c r="L36" s="220">
        <f t="shared" si="6"/>
        <v>2893043</v>
      </c>
      <c r="M36" s="220">
        <f t="shared" si="6"/>
        <v>0</v>
      </c>
      <c r="N36" s="220">
        <f t="shared" si="6"/>
        <v>7896770</v>
      </c>
      <c r="O36" s="220">
        <f t="shared" si="6"/>
        <v>1217883</v>
      </c>
      <c r="P36" s="220">
        <f t="shared" si="6"/>
        <v>1936410</v>
      </c>
      <c r="Q36" s="220">
        <f t="shared" si="6"/>
        <v>5376889</v>
      </c>
      <c r="R36" s="220">
        <f t="shared" si="6"/>
        <v>8531182</v>
      </c>
      <c r="S36" s="220">
        <f t="shared" si="6"/>
        <v>6512762</v>
      </c>
      <c r="T36" s="220">
        <f t="shared" si="6"/>
        <v>9868215</v>
      </c>
      <c r="U36" s="220">
        <f t="shared" si="6"/>
        <v>10502075</v>
      </c>
      <c r="V36" s="220">
        <f t="shared" si="6"/>
        <v>26883052</v>
      </c>
      <c r="W36" s="220">
        <f t="shared" si="6"/>
        <v>51537909</v>
      </c>
      <c r="X36" s="220">
        <f t="shared" si="6"/>
        <v>92829000</v>
      </c>
      <c r="Y36" s="220">
        <f t="shared" si="6"/>
        <v>-41291091</v>
      </c>
      <c r="Z36" s="221">
        <f>+IF(X36&lt;&gt;0,+(Y36/X36)*100,0)</f>
        <v>-44.48080987622403</v>
      </c>
      <c r="AA36" s="239">
        <f>SUM(AA32:AA35)</f>
        <v>92829000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5062</v>
      </c>
      <c r="D6" s="155"/>
      <c r="E6" s="59">
        <v>53512838</v>
      </c>
      <c r="F6" s="60">
        <v>53512838</v>
      </c>
      <c r="G6" s="60"/>
      <c r="H6" s="60"/>
      <c r="I6" s="60">
        <v>27970454</v>
      </c>
      <c r="J6" s="60">
        <v>27970454</v>
      </c>
      <c r="K6" s="60">
        <v>5062</v>
      </c>
      <c r="L6" s="60">
        <v>5238937</v>
      </c>
      <c r="M6" s="60">
        <v>29891670</v>
      </c>
      <c r="N6" s="60">
        <v>29891670</v>
      </c>
      <c r="O6" s="60">
        <v>32539030</v>
      </c>
      <c r="P6" s="60">
        <v>15421710</v>
      </c>
      <c r="Q6" s="60">
        <v>14635405</v>
      </c>
      <c r="R6" s="60">
        <v>14635405</v>
      </c>
      <c r="S6" s="60">
        <v>71154634</v>
      </c>
      <c r="T6" s="60">
        <v>2724753</v>
      </c>
      <c r="U6" s="60">
        <v>9494032</v>
      </c>
      <c r="V6" s="60">
        <v>9494032</v>
      </c>
      <c r="W6" s="60">
        <v>9494032</v>
      </c>
      <c r="X6" s="60">
        <v>53512838</v>
      </c>
      <c r="Y6" s="60">
        <v>-44018806</v>
      </c>
      <c r="Z6" s="140">
        <v>-82.26</v>
      </c>
      <c r="AA6" s="62">
        <v>53512838</v>
      </c>
    </row>
    <row r="7" spans="1:27" ht="13.5">
      <c r="A7" s="249" t="s">
        <v>144</v>
      </c>
      <c r="B7" s="182"/>
      <c r="C7" s="155">
        <v>50151905</v>
      </c>
      <c r="D7" s="155"/>
      <c r="E7" s="59">
        <v>44100000</v>
      </c>
      <c r="F7" s="60">
        <v>44100000</v>
      </c>
      <c r="G7" s="60"/>
      <c r="H7" s="60"/>
      <c r="I7" s="60">
        <v>50151905</v>
      </c>
      <c r="J7" s="60">
        <v>50151905</v>
      </c>
      <c r="K7" s="60">
        <v>50151905</v>
      </c>
      <c r="L7" s="60">
        <v>50151905</v>
      </c>
      <c r="M7" s="60">
        <v>50151905</v>
      </c>
      <c r="N7" s="60">
        <v>50151905</v>
      </c>
      <c r="O7" s="60">
        <v>50151905</v>
      </c>
      <c r="P7" s="60">
        <v>50151905</v>
      </c>
      <c r="Q7" s="60">
        <v>50151905</v>
      </c>
      <c r="R7" s="60">
        <v>50151905</v>
      </c>
      <c r="S7" s="60">
        <v>50151905</v>
      </c>
      <c r="T7" s="60">
        <v>50151905</v>
      </c>
      <c r="U7" s="60">
        <v>50151905</v>
      </c>
      <c r="V7" s="60">
        <v>50151905</v>
      </c>
      <c r="W7" s="60">
        <v>50151905</v>
      </c>
      <c r="X7" s="60">
        <v>44100000</v>
      </c>
      <c r="Y7" s="60">
        <v>6051905</v>
      </c>
      <c r="Z7" s="140">
        <v>13.72</v>
      </c>
      <c r="AA7" s="62">
        <v>44100000</v>
      </c>
    </row>
    <row r="8" spans="1:27" ht="13.5">
      <c r="A8" s="249" t="s">
        <v>145</v>
      </c>
      <c r="B8" s="182"/>
      <c r="C8" s="155">
        <v>58889680</v>
      </c>
      <c r="D8" s="155"/>
      <c r="E8" s="59">
        <v>86821000</v>
      </c>
      <c r="F8" s="60">
        <v>86821000</v>
      </c>
      <c r="G8" s="60"/>
      <c r="H8" s="60"/>
      <c r="I8" s="60">
        <v>86930953</v>
      </c>
      <c r="J8" s="60">
        <v>86930953</v>
      </c>
      <c r="K8" s="60">
        <v>73379780</v>
      </c>
      <c r="L8" s="60">
        <v>61065398</v>
      </c>
      <c r="M8" s="60">
        <v>74834771</v>
      </c>
      <c r="N8" s="60">
        <v>74834771</v>
      </c>
      <c r="O8" s="60">
        <v>81593992</v>
      </c>
      <c r="P8" s="60">
        <v>91464986</v>
      </c>
      <c r="Q8" s="60">
        <v>99292613</v>
      </c>
      <c r="R8" s="60">
        <v>99292613</v>
      </c>
      <c r="S8" s="60">
        <v>111948326</v>
      </c>
      <c r="T8" s="60">
        <v>121135320</v>
      </c>
      <c r="U8" s="60">
        <v>132240188</v>
      </c>
      <c r="V8" s="60">
        <v>132240188</v>
      </c>
      <c r="W8" s="60">
        <v>132240188</v>
      </c>
      <c r="X8" s="60">
        <v>86821000</v>
      </c>
      <c r="Y8" s="60">
        <v>45419188</v>
      </c>
      <c r="Z8" s="140">
        <v>52.31</v>
      </c>
      <c r="AA8" s="62">
        <v>86821000</v>
      </c>
    </row>
    <row r="9" spans="1:27" ht="13.5">
      <c r="A9" s="249" t="s">
        <v>146</v>
      </c>
      <c r="B9" s="182"/>
      <c r="C9" s="155"/>
      <c r="D9" s="155"/>
      <c r="E9" s="59">
        <v>7000000</v>
      </c>
      <c r="F9" s="60">
        <v>7000000</v>
      </c>
      <c r="G9" s="60"/>
      <c r="H9" s="60"/>
      <c r="I9" s="60">
        <v>33070735</v>
      </c>
      <c r="J9" s="60">
        <v>33070735</v>
      </c>
      <c r="K9" s="60">
        <v>32878072</v>
      </c>
      <c r="L9" s="60">
        <v>32682913</v>
      </c>
      <c r="M9" s="60">
        <v>32535733</v>
      </c>
      <c r="N9" s="60">
        <v>32535733</v>
      </c>
      <c r="O9" s="60">
        <v>32876460</v>
      </c>
      <c r="P9" s="60">
        <v>32496847</v>
      </c>
      <c r="Q9" s="60">
        <v>32492257</v>
      </c>
      <c r="R9" s="60">
        <v>32492257</v>
      </c>
      <c r="S9" s="60">
        <v>31513283</v>
      </c>
      <c r="T9" s="60">
        <v>31280774</v>
      </c>
      <c r="U9" s="60">
        <v>31050478</v>
      </c>
      <c r="V9" s="60">
        <v>31050478</v>
      </c>
      <c r="W9" s="60">
        <v>31050478</v>
      </c>
      <c r="X9" s="60">
        <v>7000000</v>
      </c>
      <c r="Y9" s="60">
        <v>24050478</v>
      </c>
      <c r="Z9" s="140">
        <v>343.58</v>
      </c>
      <c r="AA9" s="62">
        <v>7000000</v>
      </c>
    </row>
    <row r="10" spans="1:27" ht="13.5">
      <c r="A10" s="249" t="s">
        <v>147</v>
      </c>
      <c r="B10" s="182"/>
      <c r="C10" s="155">
        <v>33686834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2891164</v>
      </c>
      <c r="D11" s="155"/>
      <c r="E11" s="59">
        <v>32000000</v>
      </c>
      <c r="F11" s="60">
        <v>32000000</v>
      </c>
      <c r="G11" s="60"/>
      <c r="H11" s="60"/>
      <c r="I11" s="60">
        <v>31780864</v>
      </c>
      <c r="J11" s="60">
        <v>31780864</v>
      </c>
      <c r="K11" s="60">
        <v>32075544</v>
      </c>
      <c r="L11" s="60">
        <v>32238610</v>
      </c>
      <c r="M11" s="60">
        <v>32563796</v>
      </c>
      <c r="N11" s="60">
        <v>32563796</v>
      </c>
      <c r="O11" s="60">
        <v>32181164</v>
      </c>
      <c r="P11" s="60">
        <v>32224016</v>
      </c>
      <c r="Q11" s="60">
        <v>32338624</v>
      </c>
      <c r="R11" s="60">
        <v>32338624</v>
      </c>
      <c r="S11" s="60">
        <v>32370496</v>
      </c>
      <c r="T11" s="60">
        <v>32468807</v>
      </c>
      <c r="U11" s="60">
        <v>31710010</v>
      </c>
      <c r="V11" s="60">
        <v>31710010</v>
      </c>
      <c r="W11" s="60">
        <v>31710010</v>
      </c>
      <c r="X11" s="60">
        <v>32000000</v>
      </c>
      <c r="Y11" s="60">
        <v>-289990</v>
      </c>
      <c r="Z11" s="140">
        <v>-0.91</v>
      </c>
      <c r="AA11" s="62">
        <v>32000000</v>
      </c>
    </row>
    <row r="12" spans="1:27" ht="13.5">
      <c r="A12" s="250" t="s">
        <v>56</v>
      </c>
      <c r="B12" s="251"/>
      <c r="C12" s="168">
        <f aca="true" t="shared" si="0" ref="C12:Y12">SUM(C6:C11)</f>
        <v>145624645</v>
      </c>
      <c r="D12" s="168">
        <f>SUM(D6:D11)</f>
        <v>0</v>
      </c>
      <c r="E12" s="72">
        <f t="shared" si="0"/>
        <v>223433838</v>
      </c>
      <c r="F12" s="73">
        <f t="shared" si="0"/>
        <v>223433838</v>
      </c>
      <c r="G12" s="73">
        <f t="shared" si="0"/>
        <v>0</v>
      </c>
      <c r="H12" s="73">
        <f t="shared" si="0"/>
        <v>0</v>
      </c>
      <c r="I12" s="73">
        <f t="shared" si="0"/>
        <v>229904911</v>
      </c>
      <c r="J12" s="73">
        <f t="shared" si="0"/>
        <v>229904911</v>
      </c>
      <c r="K12" s="73">
        <f t="shared" si="0"/>
        <v>188490363</v>
      </c>
      <c r="L12" s="73">
        <f t="shared" si="0"/>
        <v>181377763</v>
      </c>
      <c r="M12" s="73">
        <f t="shared" si="0"/>
        <v>219977875</v>
      </c>
      <c r="N12" s="73">
        <f t="shared" si="0"/>
        <v>219977875</v>
      </c>
      <c r="O12" s="73">
        <f t="shared" si="0"/>
        <v>229342551</v>
      </c>
      <c r="P12" s="73">
        <f t="shared" si="0"/>
        <v>221759464</v>
      </c>
      <c r="Q12" s="73">
        <f t="shared" si="0"/>
        <v>228910804</v>
      </c>
      <c r="R12" s="73">
        <f t="shared" si="0"/>
        <v>228910804</v>
      </c>
      <c r="S12" s="73">
        <f t="shared" si="0"/>
        <v>297138644</v>
      </c>
      <c r="T12" s="73">
        <f t="shared" si="0"/>
        <v>237761559</v>
      </c>
      <c r="U12" s="73">
        <f t="shared" si="0"/>
        <v>254646613</v>
      </c>
      <c r="V12" s="73">
        <f t="shared" si="0"/>
        <v>254646613</v>
      </c>
      <c r="W12" s="73">
        <f t="shared" si="0"/>
        <v>254646613</v>
      </c>
      <c r="X12" s="73">
        <f t="shared" si="0"/>
        <v>223433838</v>
      </c>
      <c r="Y12" s="73">
        <f t="shared" si="0"/>
        <v>31212775</v>
      </c>
      <c r="Z12" s="170">
        <f>+IF(X12&lt;&gt;0,+(Y12/X12)*100,0)</f>
        <v>13.969582798823874</v>
      </c>
      <c r="AA12" s="74">
        <f>SUM(AA6:AA11)</f>
        <v>223433838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>
        <v>-307</v>
      </c>
      <c r="J15" s="60">
        <v>-307</v>
      </c>
      <c r="K15" s="60">
        <v>-13465</v>
      </c>
      <c r="L15" s="60">
        <v>-13465</v>
      </c>
      <c r="M15" s="60">
        <v>-13465</v>
      </c>
      <c r="N15" s="60">
        <v>-13465</v>
      </c>
      <c r="O15" s="60">
        <v>-21798</v>
      </c>
      <c r="P15" s="60">
        <v>-21798</v>
      </c>
      <c r="Q15" s="60">
        <v>-21798</v>
      </c>
      <c r="R15" s="60">
        <v>-21798</v>
      </c>
      <c r="S15" s="60">
        <v>-21798</v>
      </c>
      <c r="T15" s="60">
        <v>-21798</v>
      </c>
      <c r="U15" s="60">
        <v>-91097</v>
      </c>
      <c r="V15" s="60">
        <v>-91097</v>
      </c>
      <c r="W15" s="60">
        <v>-91097</v>
      </c>
      <c r="X15" s="60"/>
      <c r="Y15" s="60">
        <v>-91097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2704500</v>
      </c>
      <c r="J16" s="60">
        <v>2704500</v>
      </c>
      <c r="K16" s="159">
        <v>15793848</v>
      </c>
      <c r="L16" s="159">
        <v>4028698</v>
      </c>
      <c r="M16" s="60">
        <v>4028698</v>
      </c>
      <c r="N16" s="159">
        <v>4028698</v>
      </c>
      <c r="O16" s="159">
        <v>-16200302</v>
      </c>
      <c r="P16" s="159">
        <v>5656612</v>
      </c>
      <c r="Q16" s="60">
        <v>5656612</v>
      </c>
      <c r="R16" s="159">
        <v>5656612</v>
      </c>
      <c r="S16" s="159">
        <v>5656612</v>
      </c>
      <c r="T16" s="60">
        <v>43076703</v>
      </c>
      <c r="U16" s="159">
        <v>7336805</v>
      </c>
      <c r="V16" s="159">
        <v>7336805</v>
      </c>
      <c r="W16" s="159">
        <v>7336805</v>
      </c>
      <c r="X16" s="60"/>
      <c r="Y16" s="159">
        <v>7336805</v>
      </c>
      <c r="Z16" s="141"/>
      <c r="AA16" s="225"/>
    </row>
    <row r="17" spans="1:27" ht="13.5">
      <c r="A17" s="249" t="s">
        <v>152</v>
      </c>
      <c r="B17" s="182"/>
      <c r="C17" s="155">
        <v>50377720</v>
      </c>
      <c r="D17" s="155"/>
      <c r="E17" s="59">
        <v>397972720</v>
      </c>
      <c r="F17" s="60">
        <v>397972720</v>
      </c>
      <c r="G17" s="60"/>
      <c r="H17" s="60"/>
      <c r="I17" s="60">
        <v>397972720</v>
      </c>
      <c r="J17" s="60">
        <v>397972720</v>
      </c>
      <c r="K17" s="60">
        <v>397972720</v>
      </c>
      <c r="L17" s="60">
        <v>397972720</v>
      </c>
      <c r="M17" s="60">
        <v>397972720</v>
      </c>
      <c r="N17" s="60">
        <v>397972720</v>
      </c>
      <c r="O17" s="60">
        <v>397972720</v>
      </c>
      <c r="P17" s="60">
        <v>397972720</v>
      </c>
      <c r="Q17" s="60">
        <v>397972720</v>
      </c>
      <c r="R17" s="60">
        <v>397972720</v>
      </c>
      <c r="S17" s="60">
        <v>397972720</v>
      </c>
      <c r="T17" s="60">
        <v>397972720</v>
      </c>
      <c r="U17" s="60">
        <v>397972720</v>
      </c>
      <c r="V17" s="60">
        <v>397972720</v>
      </c>
      <c r="W17" s="60">
        <v>397972720</v>
      </c>
      <c r="X17" s="60">
        <v>397972720</v>
      </c>
      <c r="Y17" s="60"/>
      <c r="Z17" s="140"/>
      <c r="AA17" s="62">
        <v>397972720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446870064</v>
      </c>
      <c r="D19" s="155"/>
      <c r="E19" s="59">
        <v>498290811</v>
      </c>
      <c r="F19" s="60">
        <v>498290811</v>
      </c>
      <c r="G19" s="60"/>
      <c r="H19" s="60"/>
      <c r="I19" s="60">
        <v>418065808</v>
      </c>
      <c r="J19" s="60">
        <v>418065808</v>
      </c>
      <c r="K19" s="60">
        <v>418065808</v>
      </c>
      <c r="L19" s="60">
        <v>418065808</v>
      </c>
      <c r="M19" s="60">
        <v>418065808</v>
      </c>
      <c r="N19" s="60">
        <v>418065808</v>
      </c>
      <c r="O19" s="60">
        <v>418065808</v>
      </c>
      <c r="P19" s="60">
        <v>418065808</v>
      </c>
      <c r="Q19" s="60">
        <v>418065808</v>
      </c>
      <c r="R19" s="60">
        <v>418065808</v>
      </c>
      <c r="S19" s="60">
        <v>418065808</v>
      </c>
      <c r="T19" s="60">
        <v>418065808</v>
      </c>
      <c r="U19" s="60">
        <v>418065808</v>
      </c>
      <c r="V19" s="60">
        <v>418065808</v>
      </c>
      <c r="W19" s="60">
        <v>418065808</v>
      </c>
      <c r="X19" s="60">
        <v>498290811</v>
      </c>
      <c r="Y19" s="60">
        <v>-80225003</v>
      </c>
      <c r="Z19" s="140">
        <v>-16.1</v>
      </c>
      <c r="AA19" s="62">
        <v>498290811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1135869</v>
      </c>
      <c r="D22" s="155"/>
      <c r="E22" s="59">
        <v>4550000</v>
      </c>
      <c r="F22" s="60">
        <v>4550000</v>
      </c>
      <c r="G22" s="60"/>
      <c r="H22" s="60"/>
      <c r="I22" s="60">
        <v>1135869</v>
      </c>
      <c r="J22" s="60">
        <v>1135869</v>
      </c>
      <c r="K22" s="60">
        <v>1135869</v>
      </c>
      <c r="L22" s="60">
        <v>1135869</v>
      </c>
      <c r="M22" s="60">
        <v>1135869</v>
      </c>
      <c r="N22" s="60">
        <v>1135869</v>
      </c>
      <c r="O22" s="60">
        <v>1135869</v>
      </c>
      <c r="P22" s="60">
        <v>1135869</v>
      </c>
      <c r="Q22" s="60">
        <v>1135869</v>
      </c>
      <c r="R22" s="60">
        <v>1135869</v>
      </c>
      <c r="S22" s="60">
        <v>1135869</v>
      </c>
      <c r="T22" s="60">
        <v>1135869</v>
      </c>
      <c r="U22" s="60">
        <v>1135869</v>
      </c>
      <c r="V22" s="60">
        <v>1135869</v>
      </c>
      <c r="W22" s="60">
        <v>1135869</v>
      </c>
      <c r="X22" s="60">
        <v>4550000</v>
      </c>
      <c r="Y22" s="60">
        <v>-3414131</v>
      </c>
      <c r="Z22" s="140">
        <v>-75.04</v>
      </c>
      <c r="AA22" s="62">
        <v>4550000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498383653</v>
      </c>
      <c r="D24" s="168">
        <f>SUM(D15:D23)</f>
        <v>0</v>
      </c>
      <c r="E24" s="76">
        <f t="shared" si="1"/>
        <v>900813531</v>
      </c>
      <c r="F24" s="77">
        <f t="shared" si="1"/>
        <v>900813531</v>
      </c>
      <c r="G24" s="77">
        <f t="shared" si="1"/>
        <v>0</v>
      </c>
      <c r="H24" s="77">
        <f t="shared" si="1"/>
        <v>0</v>
      </c>
      <c r="I24" s="77">
        <f t="shared" si="1"/>
        <v>819878590</v>
      </c>
      <c r="J24" s="77">
        <f t="shared" si="1"/>
        <v>819878590</v>
      </c>
      <c r="K24" s="77">
        <f t="shared" si="1"/>
        <v>832954780</v>
      </c>
      <c r="L24" s="77">
        <f t="shared" si="1"/>
        <v>821189630</v>
      </c>
      <c r="M24" s="77">
        <f t="shared" si="1"/>
        <v>821189630</v>
      </c>
      <c r="N24" s="77">
        <f t="shared" si="1"/>
        <v>821189630</v>
      </c>
      <c r="O24" s="77">
        <f t="shared" si="1"/>
        <v>800952297</v>
      </c>
      <c r="P24" s="77">
        <f t="shared" si="1"/>
        <v>822809211</v>
      </c>
      <c r="Q24" s="77">
        <f t="shared" si="1"/>
        <v>822809211</v>
      </c>
      <c r="R24" s="77">
        <f t="shared" si="1"/>
        <v>822809211</v>
      </c>
      <c r="S24" s="77">
        <f t="shared" si="1"/>
        <v>822809211</v>
      </c>
      <c r="T24" s="77">
        <f t="shared" si="1"/>
        <v>860229302</v>
      </c>
      <c r="U24" s="77">
        <f t="shared" si="1"/>
        <v>824420105</v>
      </c>
      <c r="V24" s="77">
        <f t="shared" si="1"/>
        <v>824420105</v>
      </c>
      <c r="W24" s="77">
        <f t="shared" si="1"/>
        <v>824420105</v>
      </c>
      <c r="X24" s="77">
        <f t="shared" si="1"/>
        <v>900813531</v>
      </c>
      <c r="Y24" s="77">
        <f t="shared" si="1"/>
        <v>-76393426</v>
      </c>
      <c r="Z24" s="212">
        <f>+IF(X24&lt;&gt;0,+(Y24/X24)*100,0)</f>
        <v>-8.480492729188366</v>
      </c>
      <c r="AA24" s="79">
        <f>SUM(AA15:AA23)</f>
        <v>900813531</v>
      </c>
    </row>
    <row r="25" spans="1:27" ht="13.5">
      <c r="A25" s="250" t="s">
        <v>159</v>
      </c>
      <c r="B25" s="251"/>
      <c r="C25" s="168">
        <f aca="true" t="shared" si="2" ref="C25:Y25">+C12+C24</f>
        <v>644008298</v>
      </c>
      <c r="D25" s="168">
        <f>+D12+D24</f>
        <v>0</v>
      </c>
      <c r="E25" s="72">
        <f t="shared" si="2"/>
        <v>1124247369</v>
      </c>
      <c r="F25" s="73">
        <f t="shared" si="2"/>
        <v>1124247369</v>
      </c>
      <c r="G25" s="73">
        <f t="shared" si="2"/>
        <v>0</v>
      </c>
      <c r="H25" s="73">
        <f t="shared" si="2"/>
        <v>0</v>
      </c>
      <c r="I25" s="73">
        <f t="shared" si="2"/>
        <v>1049783501</v>
      </c>
      <c r="J25" s="73">
        <f t="shared" si="2"/>
        <v>1049783501</v>
      </c>
      <c r="K25" s="73">
        <f t="shared" si="2"/>
        <v>1021445143</v>
      </c>
      <c r="L25" s="73">
        <f t="shared" si="2"/>
        <v>1002567393</v>
      </c>
      <c r="M25" s="73">
        <f t="shared" si="2"/>
        <v>1041167505</v>
      </c>
      <c r="N25" s="73">
        <f t="shared" si="2"/>
        <v>1041167505</v>
      </c>
      <c r="O25" s="73">
        <f t="shared" si="2"/>
        <v>1030294848</v>
      </c>
      <c r="P25" s="73">
        <f t="shared" si="2"/>
        <v>1044568675</v>
      </c>
      <c r="Q25" s="73">
        <f t="shared" si="2"/>
        <v>1051720015</v>
      </c>
      <c r="R25" s="73">
        <f t="shared" si="2"/>
        <v>1051720015</v>
      </c>
      <c r="S25" s="73">
        <f t="shared" si="2"/>
        <v>1119947855</v>
      </c>
      <c r="T25" s="73">
        <f t="shared" si="2"/>
        <v>1097990861</v>
      </c>
      <c r="U25" s="73">
        <f t="shared" si="2"/>
        <v>1079066718</v>
      </c>
      <c r="V25" s="73">
        <f t="shared" si="2"/>
        <v>1079066718</v>
      </c>
      <c r="W25" s="73">
        <f t="shared" si="2"/>
        <v>1079066718</v>
      </c>
      <c r="X25" s="73">
        <f t="shared" si="2"/>
        <v>1124247369</v>
      </c>
      <c r="Y25" s="73">
        <f t="shared" si="2"/>
        <v>-45180651</v>
      </c>
      <c r="Z25" s="170">
        <f>+IF(X25&lt;&gt;0,+(Y25/X25)*100,0)</f>
        <v>-4.018746429461291</v>
      </c>
      <c r="AA25" s="74">
        <f>+AA12+AA24</f>
        <v>1124247369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11586341</v>
      </c>
      <c r="D29" s="155"/>
      <c r="E29" s="59"/>
      <c r="F29" s="60"/>
      <c r="G29" s="60"/>
      <c r="H29" s="60"/>
      <c r="I29" s="60">
        <v>11586341</v>
      </c>
      <c r="J29" s="60">
        <v>11586341</v>
      </c>
      <c r="K29" s="60">
        <v>20186235</v>
      </c>
      <c r="L29" s="60">
        <v>11586341</v>
      </c>
      <c r="M29" s="60">
        <v>11586341</v>
      </c>
      <c r="N29" s="60">
        <v>11586341</v>
      </c>
      <c r="O29" s="60">
        <v>11586341</v>
      </c>
      <c r="P29" s="60">
        <v>11586341</v>
      </c>
      <c r="Q29" s="60">
        <v>11586341</v>
      </c>
      <c r="R29" s="60">
        <v>11586341</v>
      </c>
      <c r="S29" s="60">
        <v>11586341</v>
      </c>
      <c r="T29" s="60">
        <v>11586341</v>
      </c>
      <c r="U29" s="60">
        <v>11586341</v>
      </c>
      <c r="V29" s="60">
        <v>11586341</v>
      </c>
      <c r="W29" s="60">
        <v>11586341</v>
      </c>
      <c r="X29" s="60"/>
      <c r="Y29" s="60">
        <v>11586341</v>
      </c>
      <c r="Z29" s="140"/>
      <c r="AA29" s="62"/>
    </row>
    <row r="30" spans="1:27" ht="13.5">
      <c r="A30" s="249" t="s">
        <v>52</v>
      </c>
      <c r="B30" s="182"/>
      <c r="C30" s="155">
        <v>4934700</v>
      </c>
      <c r="D30" s="155"/>
      <c r="E30" s="59">
        <v>3400000</v>
      </c>
      <c r="F30" s="60">
        <v>3400000</v>
      </c>
      <c r="G30" s="60"/>
      <c r="H30" s="60"/>
      <c r="I30" s="60">
        <v>4934700</v>
      </c>
      <c r="J30" s="60">
        <v>4934700</v>
      </c>
      <c r="K30" s="60">
        <v>4934700</v>
      </c>
      <c r="L30" s="60">
        <v>4934700</v>
      </c>
      <c r="M30" s="60">
        <v>4934700</v>
      </c>
      <c r="N30" s="60">
        <v>4934700</v>
      </c>
      <c r="O30" s="60">
        <v>4934700</v>
      </c>
      <c r="P30" s="60">
        <v>4934700</v>
      </c>
      <c r="Q30" s="60">
        <v>4934700</v>
      </c>
      <c r="R30" s="60">
        <v>4934700</v>
      </c>
      <c r="S30" s="60">
        <v>4934700</v>
      </c>
      <c r="T30" s="60">
        <v>4934700</v>
      </c>
      <c r="U30" s="60">
        <v>4934700</v>
      </c>
      <c r="V30" s="60">
        <v>4934700</v>
      </c>
      <c r="W30" s="60">
        <v>4934700</v>
      </c>
      <c r="X30" s="60">
        <v>3400000</v>
      </c>
      <c r="Y30" s="60">
        <v>1534700</v>
      </c>
      <c r="Z30" s="140">
        <v>45.14</v>
      </c>
      <c r="AA30" s="62">
        <v>3400000</v>
      </c>
    </row>
    <row r="31" spans="1:27" ht="13.5">
      <c r="A31" s="249" t="s">
        <v>163</v>
      </c>
      <c r="B31" s="182"/>
      <c r="C31" s="155">
        <v>5236228</v>
      </c>
      <c r="D31" s="155"/>
      <c r="E31" s="59">
        <v>5300000</v>
      </c>
      <c r="F31" s="60">
        <v>5300000</v>
      </c>
      <c r="G31" s="60"/>
      <c r="H31" s="60"/>
      <c r="I31" s="60">
        <v>5236228</v>
      </c>
      <c r="J31" s="60">
        <v>5236228</v>
      </c>
      <c r="K31" s="60">
        <v>5236228</v>
      </c>
      <c r="L31" s="60">
        <v>5236228</v>
      </c>
      <c r="M31" s="60">
        <v>5236228</v>
      </c>
      <c r="N31" s="60">
        <v>5236228</v>
      </c>
      <c r="O31" s="60">
        <v>5236228</v>
      </c>
      <c r="P31" s="60">
        <v>5236228</v>
      </c>
      <c r="Q31" s="60">
        <v>5236228</v>
      </c>
      <c r="R31" s="60">
        <v>5236228</v>
      </c>
      <c r="S31" s="60">
        <v>5236228</v>
      </c>
      <c r="T31" s="60">
        <v>5236228</v>
      </c>
      <c r="U31" s="60">
        <v>5236228</v>
      </c>
      <c r="V31" s="60">
        <v>5236228</v>
      </c>
      <c r="W31" s="60">
        <v>5236228</v>
      </c>
      <c r="X31" s="60">
        <v>5300000</v>
      </c>
      <c r="Y31" s="60">
        <v>-63772</v>
      </c>
      <c r="Z31" s="140">
        <v>-1.2</v>
      </c>
      <c r="AA31" s="62">
        <v>5300000</v>
      </c>
    </row>
    <row r="32" spans="1:27" ht="13.5">
      <c r="A32" s="249" t="s">
        <v>164</v>
      </c>
      <c r="B32" s="182"/>
      <c r="C32" s="155">
        <v>190313413</v>
      </c>
      <c r="D32" s="155"/>
      <c r="E32" s="59">
        <v>151821000</v>
      </c>
      <c r="F32" s="60">
        <v>151821000</v>
      </c>
      <c r="G32" s="60"/>
      <c r="H32" s="60"/>
      <c r="I32" s="60">
        <v>67362647</v>
      </c>
      <c r="J32" s="60">
        <v>67362647</v>
      </c>
      <c r="K32" s="60">
        <v>130164604</v>
      </c>
      <c r="L32" s="60">
        <v>156938792</v>
      </c>
      <c r="M32" s="60">
        <v>165047710</v>
      </c>
      <c r="N32" s="60">
        <v>165047710</v>
      </c>
      <c r="O32" s="60">
        <v>159908696</v>
      </c>
      <c r="P32" s="60">
        <v>158178175</v>
      </c>
      <c r="Q32" s="60">
        <v>161188295</v>
      </c>
      <c r="R32" s="60">
        <v>161188295</v>
      </c>
      <c r="S32" s="60">
        <v>200990372</v>
      </c>
      <c r="T32" s="60">
        <v>175653642</v>
      </c>
      <c r="U32" s="60">
        <v>156193272</v>
      </c>
      <c r="V32" s="60">
        <v>156193272</v>
      </c>
      <c r="W32" s="60">
        <v>156193272</v>
      </c>
      <c r="X32" s="60">
        <v>151821000</v>
      </c>
      <c r="Y32" s="60">
        <v>4372272</v>
      </c>
      <c r="Z32" s="140">
        <v>2.88</v>
      </c>
      <c r="AA32" s="62">
        <v>151821000</v>
      </c>
    </row>
    <row r="33" spans="1:27" ht="13.5">
      <c r="A33" s="249" t="s">
        <v>165</v>
      </c>
      <c r="B33" s="182"/>
      <c r="C33" s="155">
        <v>414883</v>
      </c>
      <c r="D33" s="155"/>
      <c r="E33" s="59">
        <v>13000000</v>
      </c>
      <c r="F33" s="60">
        <v>13000000</v>
      </c>
      <c r="G33" s="60"/>
      <c r="H33" s="60"/>
      <c r="I33" s="60">
        <v>6700000</v>
      </c>
      <c r="J33" s="60">
        <v>6700000</v>
      </c>
      <c r="K33" s="60">
        <v>6700000</v>
      </c>
      <c r="L33" s="60">
        <v>6700000</v>
      </c>
      <c r="M33" s="60">
        <v>6700000</v>
      </c>
      <c r="N33" s="60">
        <v>6700000</v>
      </c>
      <c r="O33" s="60">
        <v>6700000</v>
      </c>
      <c r="P33" s="60">
        <v>6700000</v>
      </c>
      <c r="Q33" s="60">
        <v>6700000</v>
      </c>
      <c r="R33" s="60">
        <v>6700000</v>
      </c>
      <c r="S33" s="60">
        <v>6700000</v>
      </c>
      <c r="T33" s="60">
        <v>6700000</v>
      </c>
      <c r="U33" s="60">
        <v>6700000</v>
      </c>
      <c r="V33" s="60">
        <v>6700000</v>
      </c>
      <c r="W33" s="60">
        <v>6700000</v>
      </c>
      <c r="X33" s="60">
        <v>13000000</v>
      </c>
      <c r="Y33" s="60">
        <v>-6300000</v>
      </c>
      <c r="Z33" s="140">
        <v>-48.46</v>
      </c>
      <c r="AA33" s="62">
        <v>13000000</v>
      </c>
    </row>
    <row r="34" spans="1:27" ht="13.5">
      <c r="A34" s="250" t="s">
        <v>58</v>
      </c>
      <c r="B34" s="251"/>
      <c r="C34" s="168">
        <f aca="true" t="shared" si="3" ref="C34:Y34">SUM(C29:C33)</f>
        <v>212485565</v>
      </c>
      <c r="D34" s="168">
        <f>SUM(D29:D33)</f>
        <v>0</v>
      </c>
      <c r="E34" s="72">
        <f t="shared" si="3"/>
        <v>173521000</v>
      </c>
      <c r="F34" s="73">
        <f t="shared" si="3"/>
        <v>173521000</v>
      </c>
      <c r="G34" s="73">
        <f t="shared" si="3"/>
        <v>0</v>
      </c>
      <c r="H34" s="73">
        <f t="shared" si="3"/>
        <v>0</v>
      </c>
      <c r="I34" s="73">
        <f t="shared" si="3"/>
        <v>95819916</v>
      </c>
      <c r="J34" s="73">
        <f t="shared" si="3"/>
        <v>95819916</v>
      </c>
      <c r="K34" s="73">
        <f t="shared" si="3"/>
        <v>167221767</v>
      </c>
      <c r="L34" s="73">
        <f t="shared" si="3"/>
        <v>185396061</v>
      </c>
      <c r="M34" s="73">
        <f t="shared" si="3"/>
        <v>193504979</v>
      </c>
      <c r="N34" s="73">
        <f t="shared" si="3"/>
        <v>193504979</v>
      </c>
      <c r="O34" s="73">
        <f t="shared" si="3"/>
        <v>188365965</v>
      </c>
      <c r="P34" s="73">
        <f t="shared" si="3"/>
        <v>186635444</v>
      </c>
      <c r="Q34" s="73">
        <f t="shared" si="3"/>
        <v>189645564</v>
      </c>
      <c r="R34" s="73">
        <f t="shared" si="3"/>
        <v>189645564</v>
      </c>
      <c r="S34" s="73">
        <f t="shared" si="3"/>
        <v>229447641</v>
      </c>
      <c r="T34" s="73">
        <f t="shared" si="3"/>
        <v>204110911</v>
      </c>
      <c r="U34" s="73">
        <f t="shared" si="3"/>
        <v>184650541</v>
      </c>
      <c r="V34" s="73">
        <f t="shared" si="3"/>
        <v>184650541</v>
      </c>
      <c r="W34" s="73">
        <f t="shared" si="3"/>
        <v>184650541</v>
      </c>
      <c r="X34" s="73">
        <f t="shared" si="3"/>
        <v>173521000</v>
      </c>
      <c r="Y34" s="73">
        <f t="shared" si="3"/>
        <v>11129541</v>
      </c>
      <c r="Z34" s="170">
        <f>+IF(X34&lt;&gt;0,+(Y34/X34)*100,0)</f>
        <v>6.413944709862207</v>
      </c>
      <c r="AA34" s="74">
        <f>SUM(AA29:AA33)</f>
        <v>173521000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28050222</v>
      </c>
      <c r="D37" s="155"/>
      <c r="E37" s="59">
        <v>4300000</v>
      </c>
      <c r="F37" s="60">
        <v>4300000</v>
      </c>
      <c r="G37" s="60"/>
      <c r="H37" s="60"/>
      <c r="I37" s="60">
        <v>26583454</v>
      </c>
      <c r="J37" s="60">
        <v>26583454</v>
      </c>
      <c r="K37" s="60">
        <v>26472902</v>
      </c>
      <c r="L37" s="60">
        <v>26343681</v>
      </c>
      <c r="M37" s="60">
        <v>25855234</v>
      </c>
      <c r="N37" s="60">
        <v>25855234</v>
      </c>
      <c r="O37" s="60">
        <v>25136388</v>
      </c>
      <c r="P37" s="60">
        <v>24709363</v>
      </c>
      <c r="Q37" s="60">
        <v>24709363</v>
      </c>
      <c r="R37" s="60">
        <v>24709363</v>
      </c>
      <c r="S37" s="60">
        <v>24230456</v>
      </c>
      <c r="T37" s="60">
        <v>23833926</v>
      </c>
      <c r="U37" s="60">
        <v>23732958</v>
      </c>
      <c r="V37" s="60">
        <v>23732958</v>
      </c>
      <c r="W37" s="60">
        <v>23732958</v>
      </c>
      <c r="X37" s="60">
        <v>4300000</v>
      </c>
      <c r="Y37" s="60">
        <v>19432958</v>
      </c>
      <c r="Z37" s="140">
        <v>451.93</v>
      </c>
      <c r="AA37" s="62">
        <v>4300000</v>
      </c>
    </row>
    <row r="38" spans="1:27" ht="13.5">
      <c r="A38" s="249" t="s">
        <v>165</v>
      </c>
      <c r="B38" s="182"/>
      <c r="C38" s="155">
        <v>78005806</v>
      </c>
      <c r="D38" s="155"/>
      <c r="E38" s="59">
        <v>100717000</v>
      </c>
      <c r="F38" s="60">
        <v>100717000</v>
      </c>
      <c r="G38" s="60"/>
      <c r="H38" s="60"/>
      <c r="I38" s="60">
        <v>65771426</v>
      </c>
      <c r="J38" s="60">
        <v>65771426</v>
      </c>
      <c r="K38" s="60">
        <v>65771426</v>
      </c>
      <c r="L38" s="60">
        <v>65771426</v>
      </c>
      <c r="M38" s="60">
        <v>65771426</v>
      </c>
      <c r="N38" s="60">
        <v>65771426</v>
      </c>
      <c r="O38" s="60">
        <v>65771426</v>
      </c>
      <c r="P38" s="60">
        <v>65771426</v>
      </c>
      <c r="Q38" s="60">
        <v>65771426</v>
      </c>
      <c r="R38" s="60">
        <v>65771426</v>
      </c>
      <c r="S38" s="60">
        <v>65771426</v>
      </c>
      <c r="T38" s="60">
        <v>65771426</v>
      </c>
      <c r="U38" s="60">
        <v>65771426</v>
      </c>
      <c r="V38" s="60">
        <v>65771426</v>
      </c>
      <c r="W38" s="60">
        <v>65771426</v>
      </c>
      <c r="X38" s="60">
        <v>100717000</v>
      </c>
      <c r="Y38" s="60">
        <v>-34945574</v>
      </c>
      <c r="Z38" s="140">
        <v>-34.7</v>
      </c>
      <c r="AA38" s="62">
        <v>100717000</v>
      </c>
    </row>
    <row r="39" spans="1:27" ht="13.5">
      <c r="A39" s="250" t="s">
        <v>59</v>
      </c>
      <c r="B39" s="253"/>
      <c r="C39" s="168">
        <f aca="true" t="shared" si="4" ref="C39:Y39">SUM(C37:C38)</f>
        <v>106056028</v>
      </c>
      <c r="D39" s="168">
        <f>SUM(D37:D38)</f>
        <v>0</v>
      </c>
      <c r="E39" s="76">
        <f t="shared" si="4"/>
        <v>105017000</v>
      </c>
      <c r="F39" s="77">
        <f t="shared" si="4"/>
        <v>105017000</v>
      </c>
      <c r="G39" s="77">
        <f t="shared" si="4"/>
        <v>0</v>
      </c>
      <c r="H39" s="77">
        <f t="shared" si="4"/>
        <v>0</v>
      </c>
      <c r="I39" s="77">
        <f t="shared" si="4"/>
        <v>92354880</v>
      </c>
      <c r="J39" s="77">
        <f t="shared" si="4"/>
        <v>92354880</v>
      </c>
      <c r="K39" s="77">
        <f t="shared" si="4"/>
        <v>92244328</v>
      </c>
      <c r="L39" s="77">
        <f t="shared" si="4"/>
        <v>92115107</v>
      </c>
      <c r="M39" s="77">
        <f t="shared" si="4"/>
        <v>91626660</v>
      </c>
      <c r="N39" s="77">
        <f t="shared" si="4"/>
        <v>91626660</v>
      </c>
      <c r="O39" s="77">
        <f t="shared" si="4"/>
        <v>90907814</v>
      </c>
      <c r="P39" s="77">
        <f t="shared" si="4"/>
        <v>90480789</v>
      </c>
      <c r="Q39" s="77">
        <f t="shared" si="4"/>
        <v>90480789</v>
      </c>
      <c r="R39" s="77">
        <f t="shared" si="4"/>
        <v>90480789</v>
      </c>
      <c r="S39" s="77">
        <f t="shared" si="4"/>
        <v>90001882</v>
      </c>
      <c r="T39" s="77">
        <f t="shared" si="4"/>
        <v>89605352</v>
      </c>
      <c r="U39" s="77">
        <f t="shared" si="4"/>
        <v>89504384</v>
      </c>
      <c r="V39" s="77">
        <f t="shared" si="4"/>
        <v>89504384</v>
      </c>
      <c r="W39" s="77">
        <f t="shared" si="4"/>
        <v>89504384</v>
      </c>
      <c r="X39" s="77">
        <f t="shared" si="4"/>
        <v>105017000</v>
      </c>
      <c r="Y39" s="77">
        <f t="shared" si="4"/>
        <v>-15512616</v>
      </c>
      <c r="Z39" s="212">
        <f>+IF(X39&lt;&gt;0,+(Y39/X39)*100,0)</f>
        <v>-14.771528419208318</v>
      </c>
      <c r="AA39" s="79">
        <f>SUM(AA37:AA38)</f>
        <v>105017000</v>
      </c>
    </row>
    <row r="40" spans="1:27" ht="13.5">
      <c r="A40" s="250" t="s">
        <v>167</v>
      </c>
      <c r="B40" s="251"/>
      <c r="C40" s="168">
        <f aca="true" t="shared" si="5" ref="C40:Y40">+C34+C39</f>
        <v>318541593</v>
      </c>
      <c r="D40" s="168">
        <f>+D34+D39</f>
        <v>0</v>
      </c>
      <c r="E40" s="72">
        <f t="shared" si="5"/>
        <v>278538000</v>
      </c>
      <c r="F40" s="73">
        <f t="shared" si="5"/>
        <v>278538000</v>
      </c>
      <c r="G40" s="73">
        <f t="shared" si="5"/>
        <v>0</v>
      </c>
      <c r="H40" s="73">
        <f t="shared" si="5"/>
        <v>0</v>
      </c>
      <c r="I40" s="73">
        <f t="shared" si="5"/>
        <v>188174796</v>
      </c>
      <c r="J40" s="73">
        <f t="shared" si="5"/>
        <v>188174796</v>
      </c>
      <c r="K40" s="73">
        <f t="shared" si="5"/>
        <v>259466095</v>
      </c>
      <c r="L40" s="73">
        <f t="shared" si="5"/>
        <v>277511168</v>
      </c>
      <c r="M40" s="73">
        <f t="shared" si="5"/>
        <v>285131639</v>
      </c>
      <c r="N40" s="73">
        <f t="shared" si="5"/>
        <v>285131639</v>
      </c>
      <c r="O40" s="73">
        <f t="shared" si="5"/>
        <v>279273779</v>
      </c>
      <c r="P40" s="73">
        <f t="shared" si="5"/>
        <v>277116233</v>
      </c>
      <c r="Q40" s="73">
        <f t="shared" si="5"/>
        <v>280126353</v>
      </c>
      <c r="R40" s="73">
        <f t="shared" si="5"/>
        <v>280126353</v>
      </c>
      <c r="S40" s="73">
        <f t="shared" si="5"/>
        <v>319449523</v>
      </c>
      <c r="T40" s="73">
        <f t="shared" si="5"/>
        <v>293716263</v>
      </c>
      <c r="U40" s="73">
        <f t="shared" si="5"/>
        <v>274154925</v>
      </c>
      <c r="V40" s="73">
        <f t="shared" si="5"/>
        <v>274154925</v>
      </c>
      <c r="W40" s="73">
        <f t="shared" si="5"/>
        <v>274154925</v>
      </c>
      <c r="X40" s="73">
        <f t="shared" si="5"/>
        <v>278538000</v>
      </c>
      <c r="Y40" s="73">
        <f t="shared" si="5"/>
        <v>-4383075</v>
      </c>
      <c r="Z40" s="170">
        <f>+IF(X40&lt;&gt;0,+(Y40/X40)*100,0)</f>
        <v>-1.573600370505999</v>
      </c>
      <c r="AA40" s="74">
        <f>+AA34+AA39</f>
        <v>278538000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325466705</v>
      </c>
      <c r="D42" s="257">
        <f>+D25-D40</f>
        <v>0</v>
      </c>
      <c r="E42" s="258">
        <f t="shared" si="6"/>
        <v>845709369</v>
      </c>
      <c r="F42" s="259">
        <f t="shared" si="6"/>
        <v>845709369</v>
      </c>
      <c r="G42" s="259">
        <f t="shared" si="6"/>
        <v>0</v>
      </c>
      <c r="H42" s="259">
        <f t="shared" si="6"/>
        <v>0</v>
      </c>
      <c r="I42" s="259">
        <f t="shared" si="6"/>
        <v>861608705</v>
      </c>
      <c r="J42" s="259">
        <f t="shared" si="6"/>
        <v>861608705</v>
      </c>
      <c r="K42" s="259">
        <f t="shared" si="6"/>
        <v>761979048</v>
      </c>
      <c r="L42" s="259">
        <f t="shared" si="6"/>
        <v>725056225</v>
      </c>
      <c r="M42" s="259">
        <f t="shared" si="6"/>
        <v>756035866</v>
      </c>
      <c r="N42" s="259">
        <f t="shared" si="6"/>
        <v>756035866</v>
      </c>
      <c r="O42" s="259">
        <f t="shared" si="6"/>
        <v>751021069</v>
      </c>
      <c r="P42" s="259">
        <f t="shared" si="6"/>
        <v>767452442</v>
      </c>
      <c r="Q42" s="259">
        <f t="shared" si="6"/>
        <v>771593662</v>
      </c>
      <c r="R42" s="259">
        <f t="shared" si="6"/>
        <v>771593662</v>
      </c>
      <c r="S42" s="259">
        <f t="shared" si="6"/>
        <v>800498332</v>
      </c>
      <c r="T42" s="259">
        <f t="shared" si="6"/>
        <v>804274598</v>
      </c>
      <c r="U42" s="259">
        <f t="shared" si="6"/>
        <v>804911793</v>
      </c>
      <c r="V42" s="259">
        <f t="shared" si="6"/>
        <v>804911793</v>
      </c>
      <c r="W42" s="259">
        <f t="shared" si="6"/>
        <v>804911793</v>
      </c>
      <c r="X42" s="259">
        <f t="shared" si="6"/>
        <v>845709369</v>
      </c>
      <c r="Y42" s="259">
        <f t="shared" si="6"/>
        <v>-40797576</v>
      </c>
      <c r="Z42" s="260">
        <f>+IF(X42&lt;&gt;0,+(Y42/X42)*100,0)</f>
        <v>-4.824065748288996</v>
      </c>
      <c r="AA42" s="261">
        <f>+AA25-AA40</f>
        <v>845709369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321996659</v>
      </c>
      <c r="D45" s="155"/>
      <c r="E45" s="59">
        <v>79050135</v>
      </c>
      <c r="F45" s="60">
        <v>79050135</v>
      </c>
      <c r="G45" s="60"/>
      <c r="H45" s="60"/>
      <c r="I45" s="60">
        <v>782544763</v>
      </c>
      <c r="J45" s="60">
        <v>782544763</v>
      </c>
      <c r="K45" s="60">
        <v>682915104</v>
      </c>
      <c r="L45" s="60">
        <v>645992282</v>
      </c>
      <c r="M45" s="60">
        <v>676971922</v>
      </c>
      <c r="N45" s="60">
        <v>676971922</v>
      </c>
      <c r="O45" s="60">
        <v>671964374</v>
      </c>
      <c r="P45" s="60">
        <v>688395747</v>
      </c>
      <c r="Q45" s="60">
        <v>692546271</v>
      </c>
      <c r="R45" s="60">
        <v>692546271</v>
      </c>
      <c r="S45" s="60">
        <v>721453942</v>
      </c>
      <c r="T45" s="60">
        <v>725230208</v>
      </c>
      <c r="U45" s="60">
        <v>725822002</v>
      </c>
      <c r="V45" s="60">
        <v>725822002</v>
      </c>
      <c r="W45" s="60">
        <v>725822002</v>
      </c>
      <c r="X45" s="60">
        <v>79050135</v>
      </c>
      <c r="Y45" s="60">
        <v>646771867</v>
      </c>
      <c r="Z45" s="139">
        <v>818.18</v>
      </c>
      <c r="AA45" s="62">
        <v>79050135</v>
      </c>
    </row>
    <row r="46" spans="1:27" ht="13.5">
      <c r="A46" s="249" t="s">
        <v>171</v>
      </c>
      <c r="B46" s="182"/>
      <c r="C46" s="155">
        <v>3470046</v>
      </c>
      <c r="D46" s="155"/>
      <c r="E46" s="59">
        <v>766659234</v>
      </c>
      <c r="F46" s="60">
        <v>766659234</v>
      </c>
      <c r="G46" s="60"/>
      <c r="H46" s="60"/>
      <c r="I46" s="60">
        <v>79063943</v>
      </c>
      <c r="J46" s="60">
        <v>79063943</v>
      </c>
      <c r="K46" s="60">
        <v>79063943</v>
      </c>
      <c r="L46" s="60">
        <v>79063943</v>
      </c>
      <c r="M46" s="60">
        <v>79063943</v>
      </c>
      <c r="N46" s="60">
        <v>79063943</v>
      </c>
      <c r="O46" s="60">
        <v>79056695</v>
      </c>
      <c r="P46" s="60">
        <v>79056695</v>
      </c>
      <c r="Q46" s="60">
        <v>79047391</v>
      </c>
      <c r="R46" s="60">
        <v>79047391</v>
      </c>
      <c r="S46" s="60">
        <v>79044391</v>
      </c>
      <c r="T46" s="60">
        <v>79044391</v>
      </c>
      <c r="U46" s="60">
        <v>79089792</v>
      </c>
      <c r="V46" s="60">
        <v>79089792</v>
      </c>
      <c r="W46" s="60">
        <v>79089792</v>
      </c>
      <c r="X46" s="60">
        <v>766659234</v>
      </c>
      <c r="Y46" s="60">
        <v>-687569442</v>
      </c>
      <c r="Z46" s="139">
        <v>-89.68</v>
      </c>
      <c r="AA46" s="62">
        <v>766659234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325466705</v>
      </c>
      <c r="D48" s="217">
        <f>SUM(D45:D47)</f>
        <v>0</v>
      </c>
      <c r="E48" s="264">
        <f t="shared" si="7"/>
        <v>845709369</v>
      </c>
      <c r="F48" s="219">
        <f t="shared" si="7"/>
        <v>845709369</v>
      </c>
      <c r="G48" s="219">
        <f t="shared" si="7"/>
        <v>0</v>
      </c>
      <c r="H48" s="219">
        <f t="shared" si="7"/>
        <v>0</v>
      </c>
      <c r="I48" s="219">
        <f t="shared" si="7"/>
        <v>861608706</v>
      </c>
      <c r="J48" s="219">
        <f t="shared" si="7"/>
        <v>861608706</v>
      </c>
      <c r="K48" s="219">
        <f t="shared" si="7"/>
        <v>761979047</v>
      </c>
      <c r="L48" s="219">
        <f t="shared" si="7"/>
        <v>725056225</v>
      </c>
      <c r="M48" s="219">
        <f t="shared" si="7"/>
        <v>756035865</v>
      </c>
      <c r="N48" s="219">
        <f t="shared" si="7"/>
        <v>756035865</v>
      </c>
      <c r="O48" s="219">
        <f t="shared" si="7"/>
        <v>751021069</v>
      </c>
      <c r="P48" s="219">
        <f t="shared" si="7"/>
        <v>767452442</v>
      </c>
      <c r="Q48" s="219">
        <f t="shared" si="7"/>
        <v>771593662</v>
      </c>
      <c r="R48" s="219">
        <f t="shared" si="7"/>
        <v>771593662</v>
      </c>
      <c r="S48" s="219">
        <f t="shared" si="7"/>
        <v>800498333</v>
      </c>
      <c r="T48" s="219">
        <f t="shared" si="7"/>
        <v>804274599</v>
      </c>
      <c r="U48" s="219">
        <f t="shared" si="7"/>
        <v>804911794</v>
      </c>
      <c r="V48" s="219">
        <f t="shared" si="7"/>
        <v>804911794</v>
      </c>
      <c r="W48" s="219">
        <f t="shared" si="7"/>
        <v>804911794</v>
      </c>
      <c r="X48" s="219">
        <f t="shared" si="7"/>
        <v>845709369</v>
      </c>
      <c r="Y48" s="219">
        <f t="shared" si="7"/>
        <v>-40797575</v>
      </c>
      <c r="Z48" s="265">
        <f>+IF(X48&lt;&gt;0,+(Y48/X48)*100,0)</f>
        <v>-4.824065630045066</v>
      </c>
      <c r="AA48" s="232">
        <f>SUM(AA45:AA47)</f>
        <v>845709369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208388344</v>
      </c>
      <c r="D6" s="155"/>
      <c r="E6" s="59">
        <v>280770990</v>
      </c>
      <c r="F6" s="60">
        <v>309911791</v>
      </c>
      <c r="G6" s="60">
        <v>18361228</v>
      </c>
      <c r="H6" s="60">
        <v>20070562</v>
      </c>
      <c r="I6" s="60">
        <v>22049784</v>
      </c>
      <c r="J6" s="60">
        <v>60481574</v>
      </c>
      <c r="K6" s="60">
        <v>10082403</v>
      </c>
      <c r="L6" s="60">
        <v>22625435</v>
      </c>
      <c r="M6" s="60">
        <v>17096648</v>
      </c>
      <c r="N6" s="60">
        <v>49804486</v>
      </c>
      <c r="O6" s="60">
        <v>19664742</v>
      </c>
      <c r="P6" s="60">
        <v>22072306</v>
      </c>
      <c r="Q6" s="60">
        <v>21189748</v>
      </c>
      <c r="R6" s="60">
        <v>62926796</v>
      </c>
      <c r="S6" s="60">
        <v>16550614</v>
      </c>
      <c r="T6" s="60">
        <v>20491990</v>
      </c>
      <c r="U6" s="60">
        <v>19477942</v>
      </c>
      <c r="V6" s="60">
        <v>56520546</v>
      </c>
      <c r="W6" s="60">
        <v>229733402</v>
      </c>
      <c r="X6" s="60">
        <v>309911791</v>
      </c>
      <c r="Y6" s="60">
        <v>-80178389</v>
      </c>
      <c r="Z6" s="140">
        <v>-25.87</v>
      </c>
      <c r="AA6" s="62">
        <v>309911791</v>
      </c>
    </row>
    <row r="7" spans="1:27" ht="13.5">
      <c r="A7" s="249" t="s">
        <v>178</v>
      </c>
      <c r="B7" s="182"/>
      <c r="C7" s="155">
        <v>164544098</v>
      </c>
      <c r="D7" s="155"/>
      <c r="E7" s="59">
        <v>162916000</v>
      </c>
      <c r="F7" s="60">
        <v>172516000</v>
      </c>
      <c r="G7" s="60">
        <v>39118000</v>
      </c>
      <c r="H7" s="60">
        <v>2378000</v>
      </c>
      <c r="I7" s="60"/>
      <c r="J7" s="60">
        <v>41496000</v>
      </c>
      <c r="K7" s="60"/>
      <c r="L7" s="60">
        <v>1116000</v>
      </c>
      <c r="M7" s="60">
        <v>40274000</v>
      </c>
      <c r="N7" s="60">
        <v>41390000</v>
      </c>
      <c r="O7" s="60"/>
      <c r="P7" s="60">
        <v>1116000</v>
      </c>
      <c r="Q7" s="60">
        <v>30796000</v>
      </c>
      <c r="R7" s="60">
        <v>31912000</v>
      </c>
      <c r="S7" s="60"/>
      <c r="T7" s="60">
        <v>670000</v>
      </c>
      <c r="U7" s="60"/>
      <c r="V7" s="60">
        <v>670000</v>
      </c>
      <c r="W7" s="60">
        <v>115468000</v>
      </c>
      <c r="X7" s="60">
        <v>172516000</v>
      </c>
      <c r="Y7" s="60">
        <v>-57048000</v>
      </c>
      <c r="Z7" s="140">
        <v>-33.07</v>
      </c>
      <c r="AA7" s="62">
        <v>172516000</v>
      </c>
    </row>
    <row r="8" spans="1:27" ht="13.5">
      <c r="A8" s="249" t="s">
        <v>179</v>
      </c>
      <c r="B8" s="182"/>
      <c r="C8" s="155">
        <v>67560</v>
      </c>
      <c r="D8" s="155"/>
      <c r="E8" s="59">
        <v>55039000</v>
      </c>
      <c r="F8" s="60">
        <v>83057000</v>
      </c>
      <c r="G8" s="60">
        <v>4000000</v>
      </c>
      <c r="H8" s="60"/>
      <c r="I8" s="60"/>
      <c r="J8" s="60">
        <v>4000000</v>
      </c>
      <c r="K8" s="60">
        <v>12000000</v>
      </c>
      <c r="L8" s="60"/>
      <c r="M8" s="60"/>
      <c r="N8" s="60">
        <v>12000000</v>
      </c>
      <c r="O8" s="60"/>
      <c r="P8" s="60"/>
      <c r="Q8" s="60">
        <v>34039000</v>
      </c>
      <c r="R8" s="60">
        <v>34039000</v>
      </c>
      <c r="S8" s="60"/>
      <c r="T8" s="60"/>
      <c r="U8" s="60"/>
      <c r="V8" s="60"/>
      <c r="W8" s="60">
        <v>50039000</v>
      </c>
      <c r="X8" s="60">
        <v>83057000</v>
      </c>
      <c r="Y8" s="60">
        <v>-33018000</v>
      </c>
      <c r="Z8" s="140">
        <v>-39.75</v>
      </c>
      <c r="AA8" s="62">
        <v>83057000</v>
      </c>
    </row>
    <row r="9" spans="1:27" ht="13.5">
      <c r="A9" s="249" t="s">
        <v>180</v>
      </c>
      <c r="B9" s="182"/>
      <c r="C9" s="155">
        <v>19349165</v>
      </c>
      <c r="D9" s="155"/>
      <c r="E9" s="59">
        <v>1000000</v>
      </c>
      <c r="F9" s="60">
        <v>19193486</v>
      </c>
      <c r="G9" s="60">
        <v>3134537</v>
      </c>
      <c r="H9" s="60">
        <v>3138760</v>
      </c>
      <c r="I9" s="60">
        <v>3187610</v>
      </c>
      <c r="J9" s="60">
        <v>9460907</v>
      </c>
      <c r="K9" s="60">
        <v>3199404</v>
      </c>
      <c r="L9" s="60">
        <v>2908090</v>
      </c>
      <c r="M9" s="60">
        <v>3237074</v>
      </c>
      <c r="N9" s="60">
        <v>9344568</v>
      </c>
      <c r="O9" s="60">
        <v>3281982</v>
      </c>
      <c r="P9" s="60">
        <v>3141365</v>
      </c>
      <c r="Q9" s="60">
        <v>1743344</v>
      </c>
      <c r="R9" s="60">
        <v>8166691</v>
      </c>
      <c r="S9" s="60">
        <v>3482743</v>
      </c>
      <c r="T9" s="60">
        <v>3245203</v>
      </c>
      <c r="U9" s="60">
        <v>3157465</v>
      </c>
      <c r="V9" s="60">
        <v>9885411</v>
      </c>
      <c r="W9" s="60">
        <v>36857577</v>
      </c>
      <c r="X9" s="60">
        <v>19193486</v>
      </c>
      <c r="Y9" s="60">
        <v>17664091</v>
      </c>
      <c r="Z9" s="140">
        <v>92.03</v>
      </c>
      <c r="AA9" s="62">
        <v>19193486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-343727978</v>
      </c>
      <c r="D12" s="155"/>
      <c r="E12" s="59">
        <v>-412127163</v>
      </c>
      <c r="F12" s="60">
        <v>-491148152</v>
      </c>
      <c r="G12" s="60">
        <v>-20203486</v>
      </c>
      <c r="H12" s="60">
        <v>-23807456</v>
      </c>
      <c r="I12" s="60">
        <v>-29628601</v>
      </c>
      <c r="J12" s="60">
        <v>-73639543</v>
      </c>
      <c r="K12" s="60">
        <v>-29432884</v>
      </c>
      <c r="L12" s="60">
        <v>-34325159</v>
      </c>
      <c r="M12" s="60">
        <v>-33503767</v>
      </c>
      <c r="N12" s="60">
        <v>-97261810</v>
      </c>
      <c r="O12" s="60">
        <v>-27811741</v>
      </c>
      <c r="P12" s="60">
        <v>-31189804</v>
      </c>
      <c r="Q12" s="60">
        <v>-41692141</v>
      </c>
      <c r="R12" s="60">
        <v>-100693686</v>
      </c>
      <c r="S12" s="60">
        <v>-26926123</v>
      </c>
      <c r="T12" s="60">
        <v>-20574221</v>
      </c>
      <c r="U12" s="60">
        <v>-23977746</v>
      </c>
      <c r="V12" s="60">
        <v>-71478090</v>
      </c>
      <c r="W12" s="60">
        <v>-343073129</v>
      </c>
      <c r="X12" s="60">
        <v>-491148152</v>
      </c>
      <c r="Y12" s="60">
        <v>148075023</v>
      </c>
      <c r="Z12" s="140">
        <v>-30.15</v>
      </c>
      <c r="AA12" s="62">
        <v>-491148152</v>
      </c>
    </row>
    <row r="13" spans="1:27" ht="13.5">
      <c r="A13" s="249" t="s">
        <v>40</v>
      </c>
      <c r="B13" s="182"/>
      <c r="C13" s="155">
        <v>-5818088</v>
      </c>
      <c r="D13" s="155"/>
      <c r="E13" s="59"/>
      <c r="F13" s="60">
        <v>-3400000</v>
      </c>
      <c r="G13" s="60">
        <v>-996943</v>
      </c>
      <c r="H13" s="60">
        <v>-135425</v>
      </c>
      <c r="I13" s="60">
        <v>-133029</v>
      </c>
      <c r="J13" s="60">
        <v>-1265397</v>
      </c>
      <c r="K13" s="60"/>
      <c r="L13" s="60"/>
      <c r="M13" s="60"/>
      <c r="N13" s="60"/>
      <c r="O13" s="60">
        <v>-984405</v>
      </c>
      <c r="P13" s="60">
        <v>-55187</v>
      </c>
      <c r="Q13" s="60"/>
      <c r="R13" s="60">
        <v>-1039592</v>
      </c>
      <c r="S13" s="60">
        <v>-84326</v>
      </c>
      <c r="T13" s="60">
        <v>-57419</v>
      </c>
      <c r="U13" s="60"/>
      <c r="V13" s="60">
        <v>-141745</v>
      </c>
      <c r="W13" s="60">
        <v>-2446734</v>
      </c>
      <c r="X13" s="60">
        <v>-3400000</v>
      </c>
      <c r="Y13" s="60">
        <v>953266</v>
      </c>
      <c r="Z13" s="140">
        <v>-28.04</v>
      </c>
      <c r="AA13" s="62">
        <v>-3400000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42803101</v>
      </c>
      <c r="D15" s="168">
        <f>SUM(D6:D14)</f>
        <v>0</v>
      </c>
      <c r="E15" s="72">
        <f t="shared" si="0"/>
        <v>87598827</v>
      </c>
      <c r="F15" s="73">
        <f t="shared" si="0"/>
        <v>90130125</v>
      </c>
      <c r="G15" s="73">
        <f t="shared" si="0"/>
        <v>43413336</v>
      </c>
      <c r="H15" s="73">
        <f t="shared" si="0"/>
        <v>1644441</v>
      </c>
      <c r="I15" s="73">
        <f t="shared" si="0"/>
        <v>-4524236</v>
      </c>
      <c r="J15" s="73">
        <f t="shared" si="0"/>
        <v>40533541</v>
      </c>
      <c r="K15" s="73">
        <f t="shared" si="0"/>
        <v>-4151077</v>
      </c>
      <c r="L15" s="73">
        <f t="shared" si="0"/>
        <v>-7675634</v>
      </c>
      <c r="M15" s="73">
        <f t="shared" si="0"/>
        <v>27103955</v>
      </c>
      <c r="N15" s="73">
        <f t="shared" si="0"/>
        <v>15277244</v>
      </c>
      <c r="O15" s="73">
        <f t="shared" si="0"/>
        <v>-5849422</v>
      </c>
      <c r="P15" s="73">
        <f t="shared" si="0"/>
        <v>-4915320</v>
      </c>
      <c r="Q15" s="73">
        <f t="shared" si="0"/>
        <v>46075951</v>
      </c>
      <c r="R15" s="73">
        <f t="shared" si="0"/>
        <v>35311209</v>
      </c>
      <c r="S15" s="73">
        <f t="shared" si="0"/>
        <v>-6977092</v>
      </c>
      <c r="T15" s="73">
        <f t="shared" si="0"/>
        <v>3775553</v>
      </c>
      <c r="U15" s="73">
        <f t="shared" si="0"/>
        <v>-1342339</v>
      </c>
      <c r="V15" s="73">
        <f t="shared" si="0"/>
        <v>-4543878</v>
      </c>
      <c r="W15" s="73">
        <f t="shared" si="0"/>
        <v>86578116</v>
      </c>
      <c r="X15" s="73">
        <f t="shared" si="0"/>
        <v>90130125</v>
      </c>
      <c r="Y15" s="73">
        <f t="shared" si="0"/>
        <v>-3552009</v>
      </c>
      <c r="Z15" s="170">
        <f>+IF(X15&lt;&gt;0,+(Y15/X15)*100,0)</f>
        <v>-3.940978668342022</v>
      </c>
      <c r="AA15" s="74">
        <f>SUM(AA6:AA14)</f>
        <v>90130125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>
        <v>307</v>
      </c>
      <c r="I20" s="60"/>
      <c r="J20" s="60">
        <v>307</v>
      </c>
      <c r="K20" s="60">
        <v>13158</v>
      </c>
      <c r="L20" s="60"/>
      <c r="M20" s="159"/>
      <c r="N20" s="60">
        <v>13158</v>
      </c>
      <c r="O20" s="60">
        <v>8333</v>
      </c>
      <c r="P20" s="60"/>
      <c r="Q20" s="60"/>
      <c r="R20" s="60">
        <v>8333</v>
      </c>
      <c r="S20" s="60"/>
      <c r="T20" s="159"/>
      <c r="U20" s="60">
        <v>69298</v>
      </c>
      <c r="V20" s="60">
        <v>69298</v>
      </c>
      <c r="W20" s="60">
        <v>91096</v>
      </c>
      <c r="X20" s="60"/>
      <c r="Y20" s="60">
        <v>91096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-18983630</v>
      </c>
      <c r="D24" s="155"/>
      <c r="E24" s="59">
        <v>-79500000</v>
      </c>
      <c r="F24" s="60"/>
      <c r="G24" s="60">
        <v>-285008</v>
      </c>
      <c r="H24" s="60">
        <v>-2646620</v>
      </c>
      <c r="I24" s="60">
        <v>-5295277</v>
      </c>
      <c r="J24" s="60">
        <v>-8226905</v>
      </c>
      <c r="K24" s="60">
        <v>-5003728</v>
      </c>
      <c r="L24" s="60">
        <v>-2893043</v>
      </c>
      <c r="M24" s="60">
        <v>-2505584</v>
      </c>
      <c r="N24" s="60">
        <v>-10402355</v>
      </c>
      <c r="O24" s="60">
        <v>-1214331</v>
      </c>
      <c r="P24" s="60">
        <v>-1936410</v>
      </c>
      <c r="Q24" s="60">
        <v>-5376889</v>
      </c>
      <c r="R24" s="60">
        <v>-8527630</v>
      </c>
      <c r="S24" s="60">
        <v>-5715834</v>
      </c>
      <c r="T24" s="60">
        <v>-9257690</v>
      </c>
      <c r="U24" s="60">
        <v>-10502074</v>
      </c>
      <c r="V24" s="60">
        <v>-25475598</v>
      </c>
      <c r="W24" s="60">
        <v>-52632488</v>
      </c>
      <c r="X24" s="60"/>
      <c r="Y24" s="60">
        <v>-52632488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-18983630</v>
      </c>
      <c r="D25" s="168">
        <f>SUM(D19:D24)</f>
        <v>0</v>
      </c>
      <c r="E25" s="72">
        <f t="shared" si="1"/>
        <v>-79500000</v>
      </c>
      <c r="F25" s="73">
        <f t="shared" si="1"/>
        <v>0</v>
      </c>
      <c r="G25" s="73">
        <f t="shared" si="1"/>
        <v>-285008</v>
      </c>
      <c r="H25" s="73">
        <f t="shared" si="1"/>
        <v>-2646313</v>
      </c>
      <c r="I25" s="73">
        <f t="shared" si="1"/>
        <v>-5295277</v>
      </c>
      <c r="J25" s="73">
        <f t="shared" si="1"/>
        <v>-8226598</v>
      </c>
      <c r="K25" s="73">
        <f t="shared" si="1"/>
        <v>-4990570</v>
      </c>
      <c r="L25" s="73">
        <f t="shared" si="1"/>
        <v>-2893043</v>
      </c>
      <c r="M25" s="73">
        <f t="shared" si="1"/>
        <v>-2505584</v>
      </c>
      <c r="N25" s="73">
        <f t="shared" si="1"/>
        <v>-10389197</v>
      </c>
      <c r="O25" s="73">
        <f t="shared" si="1"/>
        <v>-1205998</v>
      </c>
      <c r="P25" s="73">
        <f t="shared" si="1"/>
        <v>-1936410</v>
      </c>
      <c r="Q25" s="73">
        <f t="shared" si="1"/>
        <v>-5376889</v>
      </c>
      <c r="R25" s="73">
        <f t="shared" si="1"/>
        <v>-8519297</v>
      </c>
      <c r="S25" s="73">
        <f t="shared" si="1"/>
        <v>-5715834</v>
      </c>
      <c r="T25" s="73">
        <f t="shared" si="1"/>
        <v>-9257690</v>
      </c>
      <c r="U25" s="73">
        <f t="shared" si="1"/>
        <v>-10432776</v>
      </c>
      <c r="V25" s="73">
        <f t="shared" si="1"/>
        <v>-25406300</v>
      </c>
      <c r="W25" s="73">
        <f t="shared" si="1"/>
        <v>-52541392</v>
      </c>
      <c r="X25" s="73">
        <f t="shared" si="1"/>
        <v>0</v>
      </c>
      <c r="Y25" s="73">
        <f t="shared" si="1"/>
        <v>-52541392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-5424941</v>
      </c>
      <c r="D33" s="155"/>
      <c r="E33" s="59">
        <v>-5300004</v>
      </c>
      <c r="F33" s="60"/>
      <c r="G33" s="60">
        <v>-628653</v>
      </c>
      <c r="H33" s="60">
        <v>-433802</v>
      </c>
      <c r="I33" s="60">
        <v>-59075</v>
      </c>
      <c r="J33" s="60">
        <v>-1121530</v>
      </c>
      <c r="K33" s="60"/>
      <c r="L33" s="60"/>
      <c r="M33" s="60">
        <v>-488447</v>
      </c>
      <c r="N33" s="60">
        <v>-488447</v>
      </c>
      <c r="O33" s="60">
        <v>-628637</v>
      </c>
      <c r="P33" s="60">
        <v>-228908</v>
      </c>
      <c r="Q33" s="60"/>
      <c r="R33" s="60">
        <v>-857545</v>
      </c>
      <c r="S33" s="60">
        <v>-478908</v>
      </c>
      <c r="T33" s="60">
        <v>-205763</v>
      </c>
      <c r="U33" s="60"/>
      <c r="V33" s="60">
        <v>-684671</v>
      </c>
      <c r="W33" s="60">
        <v>-3152193</v>
      </c>
      <c r="X33" s="60"/>
      <c r="Y33" s="60">
        <v>-3152193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-5424941</v>
      </c>
      <c r="D34" s="168">
        <f>SUM(D29:D33)</f>
        <v>0</v>
      </c>
      <c r="E34" s="72">
        <f t="shared" si="2"/>
        <v>-5300004</v>
      </c>
      <c r="F34" s="73">
        <f t="shared" si="2"/>
        <v>0</v>
      </c>
      <c r="G34" s="73">
        <f t="shared" si="2"/>
        <v>-628653</v>
      </c>
      <c r="H34" s="73">
        <f t="shared" si="2"/>
        <v>-433802</v>
      </c>
      <c r="I34" s="73">
        <f t="shared" si="2"/>
        <v>-59075</v>
      </c>
      <c r="J34" s="73">
        <f t="shared" si="2"/>
        <v>-1121530</v>
      </c>
      <c r="K34" s="73">
        <f t="shared" si="2"/>
        <v>0</v>
      </c>
      <c r="L34" s="73">
        <f t="shared" si="2"/>
        <v>0</v>
      </c>
      <c r="M34" s="73">
        <f t="shared" si="2"/>
        <v>-488447</v>
      </c>
      <c r="N34" s="73">
        <f t="shared" si="2"/>
        <v>-488447</v>
      </c>
      <c r="O34" s="73">
        <f t="shared" si="2"/>
        <v>-628637</v>
      </c>
      <c r="P34" s="73">
        <f t="shared" si="2"/>
        <v>-228908</v>
      </c>
      <c r="Q34" s="73">
        <f t="shared" si="2"/>
        <v>0</v>
      </c>
      <c r="R34" s="73">
        <f t="shared" si="2"/>
        <v>-857545</v>
      </c>
      <c r="S34" s="73">
        <f t="shared" si="2"/>
        <v>-478908</v>
      </c>
      <c r="T34" s="73">
        <f t="shared" si="2"/>
        <v>-205763</v>
      </c>
      <c r="U34" s="73">
        <f t="shared" si="2"/>
        <v>0</v>
      </c>
      <c r="V34" s="73">
        <f t="shared" si="2"/>
        <v>-684671</v>
      </c>
      <c r="W34" s="73">
        <f t="shared" si="2"/>
        <v>-3152193</v>
      </c>
      <c r="X34" s="73">
        <f t="shared" si="2"/>
        <v>0</v>
      </c>
      <c r="Y34" s="73">
        <f t="shared" si="2"/>
        <v>-3152193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18394530</v>
      </c>
      <c r="D36" s="153">
        <f>+D15+D25+D34</f>
        <v>0</v>
      </c>
      <c r="E36" s="99">
        <f t="shared" si="3"/>
        <v>2798823</v>
      </c>
      <c r="F36" s="100">
        <f t="shared" si="3"/>
        <v>90130125</v>
      </c>
      <c r="G36" s="100">
        <f t="shared" si="3"/>
        <v>42499675</v>
      </c>
      <c r="H36" s="100">
        <f t="shared" si="3"/>
        <v>-1435674</v>
      </c>
      <c r="I36" s="100">
        <f t="shared" si="3"/>
        <v>-9878588</v>
      </c>
      <c r="J36" s="100">
        <f t="shared" si="3"/>
        <v>31185413</v>
      </c>
      <c r="K36" s="100">
        <f t="shared" si="3"/>
        <v>-9141647</v>
      </c>
      <c r="L36" s="100">
        <f t="shared" si="3"/>
        <v>-10568677</v>
      </c>
      <c r="M36" s="100">
        <f t="shared" si="3"/>
        <v>24109924</v>
      </c>
      <c r="N36" s="100">
        <f t="shared" si="3"/>
        <v>4399600</v>
      </c>
      <c r="O36" s="100">
        <f t="shared" si="3"/>
        <v>-7684057</v>
      </c>
      <c r="P36" s="100">
        <f t="shared" si="3"/>
        <v>-7080638</v>
      </c>
      <c r="Q36" s="100">
        <f t="shared" si="3"/>
        <v>40699062</v>
      </c>
      <c r="R36" s="100">
        <f t="shared" si="3"/>
        <v>25934367</v>
      </c>
      <c r="S36" s="100">
        <f t="shared" si="3"/>
        <v>-13171834</v>
      </c>
      <c r="T36" s="100">
        <f t="shared" si="3"/>
        <v>-5687900</v>
      </c>
      <c r="U36" s="100">
        <f t="shared" si="3"/>
        <v>-11775115</v>
      </c>
      <c r="V36" s="100">
        <f t="shared" si="3"/>
        <v>-30634849</v>
      </c>
      <c r="W36" s="100">
        <f t="shared" si="3"/>
        <v>30884531</v>
      </c>
      <c r="X36" s="100">
        <f t="shared" si="3"/>
        <v>90130125</v>
      </c>
      <c r="Y36" s="100">
        <f t="shared" si="3"/>
        <v>-59245594</v>
      </c>
      <c r="Z36" s="137">
        <f>+IF(X36&lt;&gt;0,+(Y36/X36)*100,0)</f>
        <v>-65.73339823948984</v>
      </c>
      <c r="AA36" s="102">
        <f>+AA15+AA25+AA34</f>
        <v>90130125</v>
      </c>
    </row>
    <row r="37" spans="1:27" ht="13.5">
      <c r="A37" s="249" t="s">
        <v>199</v>
      </c>
      <c r="B37" s="182"/>
      <c r="C37" s="153">
        <v>-29975809</v>
      </c>
      <c r="D37" s="153"/>
      <c r="E37" s="99">
        <v>50714000</v>
      </c>
      <c r="F37" s="100"/>
      <c r="G37" s="100">
        <v>160547078</v>
      </c>
      <c r="H37" s="100">
        <v>203046753</v>
      </c>
      <c r="I37" s="100">
        <v>201611079</v>
      </c>
      <c r="J37" s="100">
        <v>160547078</v>
      </c>
      <c r="K37" s="100">
        <v>191732491</v>
      </c>
      <c r="L37" s="100">
        <v>182590844</v>
      </c>
      <c r="M37" s="100">
        <v>172022167</v>
      </c>
      <c r="N37" s="100">
        <v>191732491</v>
      </c>
      <c r="O37" s="100">
        <v>196132091</v>
      </c>
      <c r="P37" s="100">
        <v>188448034</v>
      </c>
      <c r="Q37" s="100">
        <v>181367396</v>
      </c>
      <c r="R37" s="100">
        <v>196132091</v>
      </c>
      <c r="S37" s="100">
        <v>222066458</v>
      </c>
      <c r="T37" s="100">
        <v>208894624</v>
      </c>
      <c r="U37" s="100">
        <v>203206724</v>
      </c>
      <c r="V37" s="100">
        <v>222066458</v>
      </c>
      <c r="W37" s="100">
        <v>160547078</v>
      </c>
      <c r="X37" s="100"/>
      <c r="Y37" s="100">
        <v>160547078</v>
      </c>
      <c r="Z37" s="137"/>
      <c r="AA37" s="102"/>
    </row>
    <row r="38" spans="1:27" ht="13.5">
      <c r="A38" s="269" t="s">
        <v>200</v>
      </c>
      <c r="B38" s="256"/>
      <c r="C38" s="257">
        <v>-11581279</v>
      </c>
      <c r="D38" s="257"/>
      <c r="E38" s="258">
        <v>53512824</v>
      </c>
      <c r="F38" s="259">
        <v>90130125</v>
      </c>
      <c r="G38" s="259">
        <v>203046753</v>
      </c>
      <c r="H38" s="259">
        <v>201611079</v>
      </c>
      <c r="I38" s="259">
        <v>191732491</v>
      </c>
      <c r="J38" s="259">
        <v>191732491</v>
      </c>
      <c r="K38" s="259">
        <v>182590844</v>
      </c>
      <c r="L38" s="259">
        <v>172022167</v>
      </c>
      <c r="M38" s="259">
        <v>196132091</v>
      </c>
      <c r="N38" s="259">
        <v>196132091</v>
      </c>
      <c r="O38" s="259">
        <v>188448034</v>
      </c>
      <c r="P38" s="259">
        <v>181367396</v>
      </c>
      <c r="Q38" s="259">
        <v>222066458</v>
      </c>
      <c r="R38" s="259">
        <v>188448034</v>
      </c>
      <c r="S38" s="259">
        <v>208894624</v>
      </c>
      <c r="T38" s="259">
        <v>203206724</v>
      </c>
      <c r="U38" s="259">
        <v>191431609</v>
      </c>
      <c r="V38" s="259">
        <v>191431609</v>
      </c>
      <c r="W38" s="259">
        <v>191431609</v>
      </c>
      <c r="X38" s="259">
        <v>90130125</v>
      </c>
      <c r="Y38" s="259">
        <v>101301484</v>
      </c>
      <c r="Z38" s="260">
        <v>112.39</v>
      </c>
      <c r="AA38" s="261">
        <v>90130125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18983630</v>
      </c>
      <c r="D5" s="200">
        <f t="shared" si="0"/>
        <v>0</v>
      </c>
      <c r="E5" s="106">
        <f t="shared" si="0"/>
        <v>78268000</v>
      </c>
      <c r="F5" s="106">
        <f t="shared" si="0"/>
        <v>92829000</v>
      </c>
      <c r="G5" s="106">
        <f t="shared" si="0"/>
        <v>285008</v>
      </c>
      <c r="H5" s="106">
        <f t="shared" si="0"/>
        <v>2646620</v>
      </c>
      <c r="I5" s="106">
        <f t="shared" si="0"/>
        <v>5295277</v>
      </c>
      <c r="J5" s="106">
        <f t="shared" si="0"/>
        <v>8226905</v>
      </c>
      <c r="K5" s="106">
        <f t="shared" si="0"/>
        <v>5003728</v>
      </c>
      <c r="L5" s="106">
        <f t="shared" si="0"/>
        <v>2893043</v>
      </c>
      <c r="M5" s="106">
        <f t="shared" si="0"/>
        <v>0</v>
      </c>
      <c r="N5" s="106">
        <f t="shared" si="0"/>
        <v>7896771</v>
      </c>
      <c r="O5" s="106">
        <f t="shared" si="0"/>
        <v>1217883</v>
      </c>
      <c r="P5" s="106">
        <f t="shared" si="0"/>
        <v>1936410</v>
      </c>
      <c r="Q5" s="106">
        <f t="shared" si="0"/>
        <v>5376889</v>
      </c>
      <c r="R5" s="106">
        <f t="shared" si="0"/>
        <v>8531182</v>
      </c>
      <c r="S5" s="106">
        <f t="shared" si="0"/>
        <v>6512762</v>
      </c>
      <c r="T5" s="106">
        <f t="shared" si="0"/>
        <v>9868215</v>
      </c>
      <c r="U5" s="106">
        <f t="shared" si="0"/>
        <v>10502076</v>
      </c>
      <c r="V5" s="106">
        <f t="shared" si="0"/>
        <v>26883053</v>
      </c>
      <c r="W5" s="106">
        <f t="shared" si="0"/>
        <v>51537911</v>
      </c>
      <c r="X5" s="106">
        <f t="shared" si="0"/>
        <v>92829000</v>
      </c>
      <c r="Y5" s="106">
        <f t="shared" si="0"/>
        <v>-41291089</v>
      </c>
      <c r="Z5" s="201">
        <f>+IF(X5&lt;&gt;0,+(Y5/X5)*100,0)</f>
        <v>-44.480807721724894</v>
      </c>
      <c r="AA5" s="199">
        <f>SUM(AA11:AA18)</f>
        <v>92829000</v>
      </c>
    </row>
    <row r="6" spans="1:27" ht="13.5">
      <c r="A6" s="291" t="s">
        <v>204</v>
      </c>
      <c r="B6" s="142"/>
      <c r="C6" s="62">
        <v>16264837</v>
      </c>
      <c r="D6" s="156"/>
      <c r="E6" s="60">
        <v>37537000</v>
      </c>
      <c r="F6" s="60">
        <v>36475000</v>
      </c>
      <c r="G6" s="60">
        <v>285008</v>
      </c>
      <c r="H6" s="60">
        <v>419817</v>
      </c>
      <c r="I6" s="60">
        <v>2673463</v>
      </c>
      <c r="J6" s="60">
        <v>3378288</v>
      </c>
      <c r="K6" s="60">
        <v>2256116</v>
      </c>
      <c r="L6" s="60">
        <v>2344917</v>
      </c>
      <c r="M6" s="60"/>
      <c r="N6" s="60">
        <v>4601033</v>
      </c>
      <c r="O6" s="60">
        <v>69311</v>
      </c>
      <c r="P6" s="60">
        <v>727285</v>
      </c>
      <c r="Q6" s="60">
        <v>3105202</v>
      </c>
      <c r="R6" s="60">
        <v>3901798</v>
      </c>
      <c r="S6" s="60">
        <v>4532302</v>
      </c>
      <c r="T6" s="60">
        <v>7220909</v>
      </c>
      <c r="U6" s="60">
        <v>7668209</v>
      </c>
      <c r="V6" s="60">
        <v>19421420</v>
      </c>
      <c r="W6" s="60">
        <v>31302539</v>
      </c>
      <c r="X6" s="60">
        <v>36475000</v>
      </c>
      <c r="Y6" s="60">
        <v>-5172461</v>
      </c>
      <c r="Z6" s="140">
        <v>-14.18</v>
      </c>
      <c r="AA6" s="155">
        <v>36475000</v>
      </c>
    </row>
    <row r="7" spans="1:27" ht="13.5">
      <c r="A7" s="291" t="s">
        <v>205</v>
      </c>
      <c r="B7" s="142"/>
      <c r="C7" s="62">
        <v>27360</v>
      </c>
      <c r="D7" s="156"/>
      <c r="E7" s="60">
        <v>6863000</v>
      </c>
      <c r="F7" s="60">
        <v>17505000</v>
      </c>
      <c r="G7" s="60"/>
      <c r="H7" s="60">
        <v>2226803</v>
      </c>
      <c r="I7" s="60">
        <v>2138412</v>
      </c>
      <c r="J7" s="60">
        <v>4365215</v>
      </c>
      <c r="K7" s="60">
        <v>385105</v>
      </c>
      <c r="L7" s="60">
        <v>137510</v>
      </c>
      <c r="M7" s="60"/>
      <c r="N7" s="60">
        <v>522615</v>
      </c>
      <c r="O7" s="60">
        <v>607401</v>
      </c>
      <c r="P7" s="60">
        <v>743386</v>
      </c>
      <c r="Q7" s="60">
        <v>1228481</v>
      </c>
      <c r="R7" s="60">
        <v>2579268</v>
      </c>
      <c r="S7" s="60">
        <v>1323885</v>
      </c>
      <c r="T7" s="60">
        <v>1570147</v>
      </c>
      <c r="U7" s="60">
        <v>2078060</v>
      </c>
      <c r="V7" s="60">
        <v>4972092</v>
      </c>
      <c r="W7" s="60">
        <v>12439190</v>
      </c>
      <c r="X7" s="60">
        <v>17505000</v>
      </c>
      <c r="Y7" s="60">
        <v>-5065810</v>
      </c>
      <c r="Z7" s="140">
        <v>-28.94</v>
      </c>
      <c r="AA7" s="155">
        <v>17505000</v>
      </c>
    </row>
    <row r="8" spans="1:27" ht="13.5">
      <c r="A8" s="291" t="s">
        <v>206</v>
      </c>
      <c r="B8" s="142"/>
      <c r="C8" s="62"/>
      <c r="D8" s="156"/>
      <c r="E8" s="60">
        <v>4700000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16292197</v>
      </c>
      <c r="D11" s="294">
        <f t="shared" si="1"/>
        <v>0</v>
      </c>
      <c r="E11" s="295">
        <f t="shared" si="1"/>
        <v>49100000</v>
      </c>
      <c r="F11" s="295">
        <f t="shared" si="1"/>
        <v>53980000</v>
      </c>
      <c r="G11" s="295">
        <f t="shared" si="1"/>
        <v>285008</v>
      </c>
      <c r="H11" s="295">
        <f t="shared" si="1"/>
        <v>2646620</v>
      </c>
      <c r="I11" s="295">
        <f t="shared" si="1"/>
        <v>4811875</v>
      </c>
      <c r="J11" s="295">
        <f t="shared" si="1"/>
        <v>7743503</v>
      </c>
      <c r="K11" s="295">
        <f t="shared" si="1"/>
        <v>2641221</v>
      </c>
      <c r="L11" s="295">
        <f t="shared" si="1"/>
        <v>2482427</v>
      </c>
      <c r="M11" s="295">
        <f t="shared" si="1"/>
        <v>0</v>
      </c>
      <c r="N11" s="295">
        <f t="shared" si="1"/>
        <v>5123648</v>
      </c>
      <c r="O11" s="295">
        <f t="shared" si="1"/>
        <v>676712</v>
      </c>
      <c r="P11" s="295">
        <f t="shared" si="1"/>
        <v>1470671</v>
      </c>
      <c r="Q11" s="295">
        <f t="shared" si="1"/>
        <v>4333683</v>
      </c>
      <c r="R11" s="295">
        <f t="shared" si="1"/>
        <v>6481066</v>
      </c>
      <c r="S11" s="295">
        <f t="shared" si="1"/>
        <v>5856187</v>
      </c>
      <c r="T11" s="295">
        <f t="shared" si="1"/>
        <v>8791056</v>
      </c>
      <c r="U11" s="295">
        <f t="shared" si="1"/>
        <v>9746269</v>
      </c>
      <c r="V11" s="295">
        <f t="shared" si="1"/>
        <v>24393512</v>
      </c>
      <c r="W11" s="295">
        <f t="shared" si="1"/>
        <v>43741729</v>
      </c>
      <c r="X11" s="295">
        <f t="shared" si="1"/>
        <v>53980000</v>
      </c>
      <c r="Y11" s="295">
        <f t="shared" si="1"/>
        <v>-10238271</v>
      </c>
      <c r="Z11" s="296">
        <f>+IF(X11&lt;&gt;0,+(Y11/X11)*100,0)</f>
        <v>-18.966785846609856</v>
      </c>
      <c r="AA11" s="297">
        <f>SUM(AA6:AA10)</f>
        <v>53980000</v>
      </c>
    </row>
    <row r="12" spans="1:27" ht="13.5">
      <c r="A12" s="298" t="s">
        <v>210</v>
      </c>
      <c r="B12" s="136"/>
      <c r="C12" s="62">
        <v>621816</v>
      </c>
      <c r="D12" s="156"/>
      <c r="E12" s="60">
        <v>3100000</v>
      </c>
      <c r="F12" s="60">
        <v>1400000</v>
      </c>
      <c r="G12" s="60"/>
      <c r="H12" s="60"/>
      <c r="I12" s="60"/>
      <c r="J12" s="60"/>
      <c r="K12" s="60">
        <v>471038</v>
      </c>
      <c r="L12" s="60">
        <v>57869</v>
      </c>
      <c r="M12" s="60"/>
      <c r="N12" s="60">
        <v>528907</v>
      </c>
      <c r="O12" s="60"/>
      <c r="P12" s="60"/>
      <c r="Q12" s="60"/>
      <c r="R12" s="60"/>
      <c r="S12" s="60"/>
      <c r="T12" s="60"/>
      <c r="U12" s="60"/>
      <c r="V12" s="60"/>
      <c r="W12" s="60">
        <v>528907</v>
      </c>
      <c r="X12" s="60">
        <v>1400000</v>
      </c>
      <c r="Y12" s="60">
        <v>-871093</v>
      </c>
      <c r="Z12" s="140">
        <v>-62.22</v>
      </c>
      <c r="AA12" s="155">
        <v>1400000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2069617</v>
      </c>
      <c r="D15" s="156"/>
      <c r="E15" s="60">
        <v>26068000</v>
      </c>
      <c r="F15" s="60">
        <v>37449000</v>
      </c>
      <c r="G15" s="60"/>
      <c r="H15" s="60"/>
      <c r="I15" s="60">
        <v>483402</v>
      </c>
      <c r="J15" s="60">
        <v>483402</v>
      </c>
      <c r="K15" s="60">
        <v>1891469</v>
      </c>
      <c r="L15" s="60">
        <v>352747</v>
      </c>
      <c r="M15" s="60"/>
      <c r="N15" s="60">
        <v>2244216</v>
      </c>
      <c r="O15" s="60">
        <v>541171</v>
      </c>
      <c r="P15" s="60">
        <v>465739</v>
      </c>
      <c r="Q15" s="60">
        <v>1043206</v>
      </c>
      <c r="R15" s="60">
        <v>2050116</v>
      </c>
      <c r="S15" s="60">
        <v>656575</v>
      </c>
      <c r="T15" s="60">
        <v>1077159</v>
      </c>
      <c r="U15" s="60">
        <v>755807</v>
      </c>
      <c r="V15" s="60">
        <v>2489541</v>
      </c>
      <c r="W15" s="60">
        <v>7267275</v>
      </c>
      <c r="X15" s="60">
        <v>37449000</v>
      </c>
      <c r="Y15" s="60">
        <v>-30181725</v>
      </c>
      <c r="Z15" s="140">
        <v>-80.59</v>
      </c>
      <c r="AA15" s="155">
        <v>37449000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16264837</v>
      </c>
      <c r="D36" s="156">
        <f t="shared" si="4"/>
        <v>0</v>
      </c>
      <c r="E36" s="60">
        <f t="shared" si="4"/>
        <v>37537000</v>
      </c>
      <c r="F36" s="60">
        <f t="shared" si="4"/>
        <v>36475000</v>
      </c>
      <c r="G36" s="60">
        <f t="shared" si="4"/>
        <v>285008</v>
      </c>
      <c r="H36" s="60">
        <f t="shared" si="4"/>
        <v>419817</v>
      </c>
      <c r="I36" s="60">
        <f t="shared" si="4"/>
        <v>2673463</v>
      </c>
      <c r="J36" s="60">
        <f t="shared" si="4"/>
        <v>3378288</v>
      </c>
      <c r="K36" s="60">
        <f t="shared" si="4"/>
        <v>2256116</v>
      </c>
      <c r="L36" s="60">
        <f t="shared" si="4"/>
        <v>2344917</v>
      </c>
      <c r="M36" s="60">
        <f t="shared" si="4"/>
        <v>0</v>
      </c>
      <c r="N36" s="60">
        <f t="shared" si="4"/>
        <v>4601033</v>
      </c>
      <c r="O36" s="60">
        <f t="shared" si="4"/>
        <v>69311</v>
      </c>
      <c r="P36" s="60">
        <f t="shared" si="4"/>
        <v>727285</v>
      </c>
      <c r="Q36" s="60">
        <f t="shared" si="4"/>
        <v>3105202</v>
      </c>
      <c r="R36" s="60">
        <f t="shared" si="4"/>
        <v>3901798</v>
      </c>
      <c r="S36" s="60">
        <f t="shared" si="4"/>
        <v>4532302</v>
      </c>
      <c r="T36" s="60">
        <f t="shared" si="4"/>
        <v>7220909</v>
      </c>
      <c r="U36" s="60">
        <f t="shared" si="4"/>
        <v>7668209</v>
      </c>
      <c r="V36" s="60">
        <f t="shared" si="4"/>
        <v>19421420</v>
      </c>
      <c r="W36" s="60">
        <f t="shared" si="4"/>
        <v>31302539</v>
      </c>
      <c r="X36" s="60">
        <f t="shared" si="4"/>
        <v>36475000</v>
      </c>
      <c r="Y36" s="60">
        <f t="shared" si="4"/>
        <v>-5172461</v>
      </c>
      <c r="Z36" s="140">
        <f aca="true" t="shared" si="5" ref="Z36:Z49">+IF(X36&lt;&gt;0,+(Y36/X36)*100,0)</f>
        <v>-14.180838930774502</v>
      </c>
      <c r="AA36" s="155">
        <f>AA6+AA21</f>
        <v>36475000</v>
      </c>
    </row>
    <row r="37" spans="1:27" ht="13.5">
      <c r="A37" s="291" t="s">
        <v>205</v>
      </c>
      <c r="B37" s="142"/>
      <c r="C37" s="62">
        <f t="shared" si="4"/>
        <v>27360</v>
      </c>
      <c r="D37" s="156">
        <f t="shared" si="4"/>
        <v>0</v>
      </c>
      <c r="E37" s="60">
        <f t="shared" si="4"/>
        <v>6863000</v>
      </c>
      <c r="F37" s="60">
        <f t="shared" si="4"/>
        <v>17505000</v>
      </c>
      <c r="G37" s="60">
        <f t="shared" si="4"/>
        <v>0</v>
      </c>
      <c r="H37" s="60">
        <f t="shared" si="4"/>
        <v>2226803</v>
      </c>
      <c r="I37" s="60">
        <f t="shared" si="4"/>
        <v>2138412</v>
      </c>
      <c r="J37" s="60">
        <f t="shared" si="4"/>
        <v>4365215</v>
      </c>
      <c r="K37" s="60">
        <f t="shared" si="4"/>
        <v>385105</v>
      </c>
      <c r="L37" s="60">
        <f t="shared" si="4"/>
        <v>137510</v>
      </c>
      <c r="M37" s="60">
        <f t="shared" si="4"/>
        <v>0</v>
      </c>
      <c r="N37" s="60">
        <f t="shared" si="4"/>
        <v>522615</v>
      </c>
      <c r="O37" s="60">
        <f t="shared" si="4"/>
        <v>607401</v>
      </c>
      <c r="P37" s="60">
        <f t="shared" si="4"/>
        <v>743386</v>
      </c>
      <c r="Q37" s="60">
        <f t="shared" si="4"/>
        <v>1228481</v>
      </c>
      <c r="R37" s="60">
        <f t="shared" si="4"/>
        <v>2579268</v>
      </c>
      <c r="S37" s="60">
        <f t="shared" si="4"/>
        <v>1323885</v>
      </c>
      <c r="T37" s="60">
        <f t="shared" si="4"/>
        <v>1570147</v>
      </c>
      <c r="U37" s="60">
        <f t="shared" si="4"/>
        <v>2078060</v>
      </c>
      <c r="V37" s="60">
        <f t="shared" si="4"/>
        <v>4972092</v>
      </c>
      <c r="W37" s="60">
        <f t="shared" si="4"/>
        <v>12439190</v>
      </c>
      <c r="X37" s="60">
        <f t="shared" si="4"/>
        <v>17505000</v>
      </c>
      <c r="Y37" s="60">
        <f t="shared" si="4"/>
        <v>-5065810</v>
      </c>
      <c r="Z37" s="140">
        <f t="shared" si="5"/>
        <v>-28.939217366466725</v>
      </c>
      <c r="AA37" s="155">
        <f>AA7+AA22</f>
        <v>17505000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4700000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16292197</v>
      </c>
      <c r="D41" s="294">
        <f t="shared" si="6"/>
        <v>0</v>
      </c>
      <c r="E41" s="295">
        <f t="shared" si="6"/>
        <v>49100000</v>
      </c>
      <c r="F41" s="295">
        <f t="shared" si="6"/>
        <v>53980000</v>
      </c>
      <c r="G41" s="295">
        <f t="shared" si="6"/>
        <v>285008</v>
      </c>
      <c r="H41" s="295">
        <f t="shared" si="6"/>
        <v>2646620</v>
      </c>
      <c r="I41" s="295">
        <f t="shared" si="6"/>
        <v>4811875</v>
      </c>
      <c r="J41" s="295">
        <f t="shared" si="6"/>
        <v>7743503</v>
      </c>
      <c r="K41" s="295">
        <f t="shared" si="6"/>
        <v>2641221</v>
      </c>
      <c r="L41" s="295">
        <f t="shared" si="6"/>
        <v>2482427</v>
      </c>
      <c r="M41" s="295">
        <f t="shared" si="6"/>
        <v>0</v>
      </c>
      <c r="N41" s="295">
        <f t="shared" si="6"/>
        <v>5123648</v>
      </c>
      <c r="O41" s="295">
        <f t="shared" si="6"/>
        <v>676712</v>
      </c>
      <c r="P41" s="295">
        <f t="shared" si="6"/>
        <v>1470671</v>
      </c>
      <c r="Q41" s="295">
        <f t="shared" si="6"/>
        <v>4333683</v>
      </c>
      <c r="R41" s="295">
        <f t="shared" si="6"/>
        <v>6481066</v>
      </c>
      <c r="S41" s="295">
        <f t="shared" si="6"/>
        <v>5856187</v>
      </c>
      <c r="T41" s="295">
        <f t="shared" si="6"/>
        <v>8791056</v>
      </c>
      <c r="U41" s="295">
        <f t="shared" si="6"/>
        <v>9746269</v>
      </c>
      <c r="V41" s="295">
        <f t="shared" si="6"/>
        <v>24393512</v>
      </c>
      <c r="W41" s="295">
        <f t="shared" si="6"/>
        <v>43741729</v>
      </c>
      <c r="X41" s="295">
        <f t="shared" si="6"/>
        <v>53980000</v>
      </c>
      <c r="Y41" s="295">
        <f t="shared" si="6"/>
        <v>-10238271</v>
      </c>
      <c r="Z41" s="296">
        <f t="shared" si="5"/>
        <v>-18.966785846609856</v>
      </c>
      <c r="AA41" s="297">
        <f>SUM(AA36:AA40)</f>
        <v>53980000</v>
      </c>
    </row>
    <row r="42" spans="1:27" ht="13.5">
      <c r="A42" s="298" t="s">
        <v>210</v>
      </c>
      <c r="B42" s="136"/>
      <c r="C42" s="95">
        <f aca="true" t="shared" si="7" ref="C42:Y48">C12+C27</f>
        <v>621816</v>
      </c>
      <c r="D42" s="129">
        <f t="shared" si="7"/>
        <v>0</v>
      </c>
      <c r="E42" s="54">
        <f t="shared" si="7"/>
        <v>3100000</v>
      </c>
      <c r="F42" s="54">
        <f t="shared" si="7"/>
        <v>1400000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471038</v>
      </c>
      <c r="L42" s="54">
        <f t="shared" si="7"/>
        <v>57869</v>
      </c>
      <c r="M42" s="54">
        <f t="shared" si="7"/>
        <v>0</v>
      </c>
      <c r="N42" s="54">
        <f t="shared" si="7"/>
        <v>528907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528907</v>
      </c>
      <c r="X42" s="54">
        <f t="shared" si="7"/>
        <v>1400000</v>
      </c>
      <c r="Y42" s="54">
        <f t="shared" si="7"/>
        <v>-871093</v>
      </c>
      <c r="Z42" s="184">
        <f t="shared" si="5"/>
        <v>-62.220928571428566</v>
      </c>
      <c r="AA42" s="130">
        <f aca="true" t="shared" si="8" ref="AA42:AA48">AA12+AA27</f>
        <v>1400000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2069617</v>
      </c>
      <c r="D45" s="129">
        <f t="shared" si="7"/>
        <v>0</v>
      </c>
      <c r="E45" s="54">
        <f t="shared" si="7"/>
        <v>26068000</v>
      </c>
      <c r="F45" s="54">
        <f t="shared" si="7"/>
        <v>37449000</v>
      </c>
      <c r="G45" s="54">
        <f t="shared" si="7"/>
        <v>0</v>
      </c>
      <c r="H45" s="54">
        <f t="shared" si="7"/>
        <v>0</v>
      </c>
      <c r="I45" s="54">
        <f t="shared" si="7"/>
        <v>483402</v>
      </c>
      <c r="J45" s="54">
        <f t="shared" si="7"/>
        <v>483402</v>
      </c>
      <c r="K45" s="54">
        <f t="shared" si="7"/>
        <v>1891469</v>
      </c>
      <c r="L45" s="54">
        <f t="shared" si="7"/>
        <v>352747</v>
      </c>
      <c r="M45" s="54">
        <f t="shared" si="7"/>
        <v>0</v>
      </c>
      <c r="N45" s="54">
        <f t="shared" si="7"/>
        <v>2244216</v>
      </c>
      <c r="O45" s="54">
        <f t="shared" si="7"/>
        <v>541171</v>
      </c>
      <c r="P45" s="54">
        <f t="shared" si="7"/>
        <v>465739</v>
      </c>
      <c r="Q45" s="54">
        <f t="shared" si="7"/>
        <v>1043206</v>
      </c>
      <c r="R45" s="54">
        <f t="shared" si="7"/>
        <v>2050116</v>
      </c>
      <c r="S45" s="54">
        <f t="shared" si="7"/>
        <v>656575</v>
      </c>
      <c r="T45" s="54">
        <f t="shared" si="7"/>
        <v>1077159</v>
      </c>
      <c r="U45" s="54">
        <f t="shared" si="7"/>
        <v>755807</v>
      </c>
      <c r="V45" s="54">
        <f t="shared" si="7"/>
        <v>2489541</v>
      </c>
      <c r="W45" s="54">
        <f t="shared" si="7"/>
        <v>7267275</v>
      </c>
      <c r="X45" s="54">
        <f t="shared" si="7"/>
        <v>37449000</v>
      </c>
      <c r="Y45" s="54">
        <f t="shared" si="7"/>
        <v>-30181725</v>
      </c>
      <c r="Z45" s="184">
        <f t="shared" si="5"/>
        <v>-80.59420812304734</v>
      </c>
      <c r="AA45" s="130">
        <f t="shared" si="8"/>
        <v>37449000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18983630</v>
      </c>
      <c r="D49" s="218">
        <f t="shared" si="9"/>
        <v>0</v>
      </c>
      <c r="E49" s="220">
        <f t="shared" si="9"/>
        <v>78268000</v>
      </c>
      <c r="F49" s="220">
        <f t="shared" si="9"/>
        <v>92829000</v>
      </c>
      <c r="G49" s="220">
        <f t="shared" si="9"/>
        <v>285008</v>
      </c>
      <c r="H49" s="220">
        <f t="shared" si="9"/>
        <v>2646620</v>
      </c>
      <c r="I49" s="220">
        <f t="shared" si="9"/>
        <v>5295277</v>
      </c>
      <c r="J49" s="220">
        <f t="shared" si="9"/>
        <v>8226905</v>
      </c>
      <c r="K49" s="220">
        <f t="shared" si="9"/>
        <v>5003728</v>
      </c>
      <c r="L49" s="220">
        <f t="shared" si="9"/>
        <v>2893043</v>
      </c>
      <c r="M49" s="220">
        <f t="shared" si="9"/>
        <v>0</v>
      </c>
      <c r="N49" s="220">
        <f t="shared" si="9"/>
        <v>7896771</v>
      </c>
      <c r="O49" s="220">
        <f t="shared" si="9"/>
        <v>1217883</v>
      </c>
      <c r="P49" s="220">
        <f t="shared" si="9"/>
        <v>1936410</v>
      </c>
      <c r="Q49" s="220">
        <f t="shared" si="9"/>
        <v>5376889</v>
      </c>
      <c r="R49" s="220">
        <f t="shared" si="9"/>
        <v>8531182</v>
      </c>
      <c r="S49" s="220">
        <f t="shared" si="9"/>
        <v>6512762</v>
      </c>
      <c r="T49" s="220">
        <f t="shared" si="9"/>
        <v>9868215</v>
      </c>
      <c r="U49" s="220">
        <f t="shared" si="9"/>
        <v>10502076</v>
      </c>
      <c r="V49" s="220">
        <f t="shared" si="9"/>
        <v>26883053</v>
      </c>
      <c r="W49" s="220">
        <f t="shared" si="9"/>
        <v>51537911</v>
      </c>
      <c r="X49" s="220">
        <f t="shared" si="9"/>
        <v>92829000</v>
      </c>
      <c r="Y49" s="220">
        <f t="shared" si="9"/>
        <v>-41291089</v>
      </c>
      <c r="Z49" s="221">
        <f t="shared" si="5"/>
        <v>-44.480807721724894</v>
      </c>
      <c r="AA49" s="222">
        <f>SUM(AA41:AA48)</f>
        <v>92829000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24733378</v>
      </c>
      <c r="D68" s="156"/>
      <c r="E68" s="60"/>
      <c r="F68" s="60"/>
      <c r="G68" s="60">
        <v>301817</v>
      </c>
      <c r="H68" s="60"/>
      <c r="I68" s="60">
        <v>2777323</v>
      </c>
      <c r="J68" s="60">
        <v>3079140</v>
      </c>
      <c r="K68" s="60">
        <v>3502576</v>
      </c>
      <c r="L68" s="60">
        <v>2069945</v>
      </c>
      <c r="M68" s="60">
        <v>1688148</v>
      </c>
      <c r="N68" s="60">
        <v>7260669</v>
      </c>
      <c r="O68" s="60">
        <v>1361372</v>
      </c>
      <c r="P68" s="60">
        <v>1233801</v>
      </c>
      <c r="Q68" s="60">
        <v>523742</v>
      </c>
      <c r="R68" s="60">
        <v>3118915</v>
      </c>
      <c r="S68" s="60">
        <v>2616729</v>
      </c>
      <c r="T68" s="60">
        <v>924051</v>
      </c>
      <c r="U68" s="60">
        <v>1155642</v>
      </c>
      <c r="V68" s="60">
        <v>4696422</v>
      </c>
      <c r="W68" s="60">
        <v>18155146</v>
      </c>
      <c r="X68" s="60"/>
      <c r="Y68" s="60">
        <v>18155146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24733378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301817</v>
      </c>
      <c r="H69" s="220">
        <f t="shared" si="12"/>
        <v>0</v>
      </c>
      <c r="I69" s="220">
        <f t="shared" si="12"/>
        <v>2777323</v>
      </c>
      <c r="J69" s="220">
        <f t="shared" si="12"/>
        <v>3079140</v>
      </c>
      <c r="K69" s="220">
        <f t="shared" si="12"/>
        <v>3502576</v>
      </c>
      <c r="L69" s="220">
        <f t="shared" si="12"/>
        <v>2069945</v>
      </c>
      <c r="M69" s="220">
        <f t="shared" si="12"/>
        <v>1688148</v>
      </c>
      <c r="N69" s="220">
        <f t="shared" si="12"/>
        <v>7260669</v>
      </c>
      <c r="O69" s="220">
        <f t="shared" si="12"/>
        <v>1361372</v>
      </c>
      <c r="P69" s="220">
        <f t="shared" si="12"/>
        <v>1233801</v>
      </c>
      <c r="Q69" s="220">
        <f t="shared" si="12"/>
        <v>523742</v>
      </c>
      <c r="R69" s="220">
        <f t="shared" si="12"/>
        <v>3118915</v>
      </c>
      <c r="S69" s="220">
        <f t="shared" si="12"/>
        <v>2616729</v>
      </c>
      <c r="T69" s="220">
        <f t="shared" si="12"/>
        <v>924051</v>
      </c>
      <c r="U69" s="220">
        <f t="shared" si="12"/>
        <v>1155642</v>
      </c>
      <c r="V69" s="220">
        <f t="shared" si="12"/>
        <v>4696422</v>
      </c>
      <c r="W69" s="220">
        <f t="shared" si="12"/>
        <v>18155146</v>
      </c>
      <c r="X69" s="220">
        <f t="shared" si="12"/>
        <v>0</v>
      </c>
      <c r="Y69" s="220">
        <f t="shared" si="12"/>
        <v>18155146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16292197</v>
      </c>
      <c r="D5" s="357">
        <f t="shared" si="0"/>
        <v>0</v>
      </c>
      <c r="E5" s="356">
        <f t="shared" si="0"/>
        <v>49100000</v>
      </c>
      <c r="F5" s="358">
        <f t="shared" si="0"/>
        <v>53980000</v>
      </c>
      <c r="G5" s="358">
        <f t="shared" si="0"/>
        <v>285008</v>
      </c>
      <c r="H5" s="356">
        <f t="shared" si="0"/>
        <v>2646620</v>
      </c>
      <c r="I5" s="356">
        <f t="shared" si="0"/>
        <v>4811875</v>
      </c>
      <c r="J5" s="358">
        <f t="shared" si="0"/>
        <v>7743503</v>
      </c>
      <c r="K5" s="358">
        <f t="shared" si="0"/>
        <v>2641221</v>
      </c>
      <c r="L5" s="356">
        <f t="shared" si="0"/>
        <v>2482427</v>
      </c>
      <c r="M5" s="356">
        <f t="shared" si="0"/>
        <v>0</v>
      </c>
      <c r="N5" s="358">
        <f t="shared" si="0"/>
        <v>5123648</v>
      </c>
      <c r="O5" s="358">
        <f t="shared" si="0"/>
        <v>676712</v>
      </c>
      <c r="P5" s="356">
        <f t="shared" si="0"/>
        <v>1470671</v>
      </c>
      <c r="Q5" s="356">
        <f t="shared" si="0"/>
        <v>4333683</v>
      </c>
      <c r="R5" s="358">
        <f t="shared" si="0"/>
        <v>6481066</v>
      </c>
      <c r="S5" s="358">
        <f t="shared" si="0"/>
        <v>5856187</v>
      </c>
      <c r="T5" s="356">
        <f t="shared" si="0"/>
        <v>8791056</v>
      </c>
      <c r="U5" s="356">
        <f t="shared" si="0"/>
        <v>9746269</v>
      </c>
      <c r="V5" s="358">
        <f t="shared" si="0"/>
        <v>24393512</v>
      </c>
      <c r="W5" s="358">
        <f t="shared" si="0"/>
        <v>43741729</v>
      </c>
      <c r="X5" s="356">
        <f t="shared" si="0"/>
        <v>53980000</v>
      </c>
      <c r="Y5" s="358">
        <f t="shared" si="0"/>
        <v>-10238271</v>
      </c>
      <c r="Z5" s="359">
        <f>+IF(X5&lt;&gt;0,+(Y5/X5)*100,0)</f>
        <v>-18.966785846609856</v>
      </c>
      <c r="AA5" s="360">
        <f>+AA6+AA8+AA11+AA13+AA15</f>
        <v>53980000</v>
      </c>
    </row>
    <row r="6" spans="1:27" ht="13.5">
      <c r="A6" s="361" t="s">
        <v>204</v>
      </c>
      <c r="B6" s="142"/>
      <c r="C6" s="60">
        <f>+C7</f>
        <v>16264837</v>
      </c>
      <c r="D6" s="340">
        <f aca="true" t="shared" si="1" ref="D6:AA6">+D7</f>
        <v>0</v>
      </c>
      <c r="E6" s="60">
        <f t="shared" si="1"/>
        <v>37537000</v>
      </c>
      <c r="F6" s="59">
        <f t="shared" si="1"/>
        <v>36475000</v>
      </c>
      <c r="G6" s="59">
        <f t="shared" si="1"/>
        <v>285008</v>
      </c>
      <c r="H6" s="60">
        <f t="shared" si="1"/>
        <v>419817</v>
      </c>
      <c r="I6" s="60">
        <f t="shared" si="1"/>
        <v>2673463</v>
      </c>
      <c r="J6" s="59">
        <f t="shared" si="1"/>
        <v>3378288</v>
      </c>
      <c r="K6" s="59">
        <f t="shared" si="1"/>
        <v>2256116</v>
      </c>
      <c r="L6" s="60">
        <f t="shared" si="1"/>
        <v>2344917</v>
      </c>
      <c r="M6" s="60">
        <f t="shared" si="1"/>
        <v>0</v>
      </c>
      <c r="N6" s="59">
        <f t="shared" si="1"/>
        <v>4601033</v>
      </c>
      <c r="O6" s="59">
        <f t="shared" si="1"/>
        <v>69311</v>
      </c>
      <c r="P6" s="60">
        <f t="shared" si="1"/>
        <v>727285</v>
      </c>
      <c r="Q6" s="60">
        <f t="shared" si="1"/>
        <v>3105202</v>
      </c>
      <c r="R6" s="59">
        <f t="shared" si="1"/>
        <v>3901798</v>
      </c>
      <c r="S6" s="59">
        <f t="shared" si="1"/>
        <v>4532302</v>
      </c>
      <c r="T6" s="60">
        <f t="shared" si="1"/>
        <v>7220909</v>
      </c>
      <c r="U6" s="60">
        <f t="shared" si="1"/>
        <v>7668209</v>
      </c>
      <c r="V6" s="59">
        <f t="shared" si="1"/>
        <v>19421420</v>
      </c>
      <c r="W6" s="59">
        <f t="shared" si="1"/>
        <v>31302539</v>
      </c>
      <c r="X6" s="60">
        <f t="shared" si="1"/>
        <v>36475000</v>
      </c>
      <c r="Y6" s="59">
        <f t="shared" si="1"/>
        <v>-5172461</v>
      </c>
      <c r="Z6" s="61">
        <f>+IF(X6&lt;&gt;0,+(Y6/X6)*100,0)</f>
        <v>-14.180838930774502</v>
      </c>
      <c r="AA6" s="62">
        <f t="shared" si="1"/>
        <v>36475000</v>
      </c>
    </row>
    <row r="7" spans="1:27" ht="13.5">
      <c r="A7" s="291" t="s">
        <v>228</v>
      </c>
      <c r="B7" s="142"/>
      <c r="C7" s="60">
        <v>16264837</v>
      </c>
      <c r="D7" s="340"/>
      <c r="E7" s="60">
        <v>37537000</v>
      </c>
      <c r="F7" s="59">
        <v>36475000</v>
      </c>
      <c r="G7" s="59">
        <v>285008</v>
      </c>
      <c r="H7" s="60">
        <v>419817</v>
      </c>
      <c r="I7" s="60">
        <v>2673463</v>
      </c>
      <c r="J7" s="59">
        <v>3378288</v>
      </c>
      <c r="K7" s="59">
        <v>2256116</v>
      </c>
      <c r="L7" s="60">
        <v>2344917</v>
      </c>
      <c r="M7" s="60"/>
      <c r="N7" s="59">
        <v>4601033</v>
      </c>
      <c r="O7" s="59">
        <v>69311</v>
      </c>
      <c r="P7" s="60">
        <v>727285</v>
      </c>
      <c r="Q7" s="60">
        <v>3105202</v>
      </c>
      <c r="R7" s="59">
        <v>3901798</v>
      </c>
      <c r="S7" s="59">
        <v>4532302</v>
      </c>
      <c r="T7" s="60">
        <v>7220909</v>
      </c>
      <c r="U7" s="60">
        <v>7668209</v>
      </c>
      <c r="V7" s="59">
        <v>19421420</v>
      </c>
      <c r="W7" s="59">
        <v>31302539</v>
      </c>
      <c r="X7" s="60">
        <v>36475000</v>
      </c>
      <c r="Y7" s="59">
        <v>-5172461</v>
      </c>
      <c r="Z7" s="61">
        <v>-14.18</v>
      </c>
      <c r="AA7" s="62">
        <v>36475000</v>
      </c>
    </row>
    <row r="8" spans="1:27" ht="13.5">
      <c r="A8" s="361" t="s">
        <v>205</v>
      </c>
      <c r="B8" s="142"/>
      <c r="C8" s="60">
        <f aca="true" t="shared" si="2" ref="C8:Y8">SUM(C9:C10)</f>
        <v>27360</v>
      </c>
      <c r="D8" s="340">
        <f t="shared" si="2"/>
        <v>0</v>
      </c>
      <c r="E8" s="60">
        <f t="shared" si="2"/>
        <v>6863000</v>
      </c>
      <c r="F8" s="59">
        <f t="shared" si="2"/>
        <v>17505000</v>
      </c>
      <c r="G8" s="59">
        <f t="shared" si="2"/>
        <v>0</v>
      </c>
      <c r="H8" s="60">
        <f t="shared" si="2"/>
        <v>2226803</v>
      </c>
      <c r="I8" s="60">
        <f t="shared" si="2"/>
        <v>2138412</v>
      </c>
      <c r="J8" s="59">
        <f t="shared" si="2"/>
        <v>4365215</v>
      </c>
      <c r="K8" s="59">
        <f t="shared" si="2"/>
        <v>385105</v>
      </c>
      <c r="L8" s="60">
        <f t="shared" si="2"/>
        <v>137510</v>
      </c>
      <c r="M8" s="60">
        <f t="shared" si="2"/>
        <v>0</v>
      </c>
      <c r="N8" s="59">
        <f t="shared" si="2"/>
        <v>522615</v>
      </c>
      <c r="O8" s="59">
        <f t="shared" si="2"/>
        <v>607401</v>
      </c>
      <c r="P8" s="60">
        <f t="shared" si="2"/>
        <v>743386</v>
      </c>
      <c r="Q8" s="60">
        <f t="shared" si="2"/>
        <v>1228481</v>
      </c>
      <c r="R8" s="59">
        <f t="shared" si="2"/>
        <v>2579268</v>
      </c>
      <c r="S8" s="59">
        <f t="shared" si="2"/>
        <v>1323885</v>
      </c>
      <c r="T8" s="60">
        <f t="shared" si="2"/>
        <v>1570147</v>
      </c>
      <c r="U8" s="60">
        <f t="shared" si="2"/>
        <v>2078060</v>
      </c>
      <c r="V8" s="59">
        <f t="shared" si="2"/>
        <v>4972092</v>
      </c>
      <c r="W8" s="59">
        <f t="shared" si="2"/>
        <v>12439190</v>
      </c>
      <c r="X8" s="60">
        <f t="shared" si="2"/>
        <v>17505000</v>
      </c>
      <c r="Y8" s="59">
        <f t="shared" si="2"/>
        <v>-5065810</v>
      </c>
      <c r="Z8" s="61">
        <f>+IF(X8&lt;&gt;0,+(Y8/X8)*100,0)</f>
        <v>-28.939217366466725</v>
      </c>
      <c r="AA8" s="62">
        <f>SUM(AA9:AA10)</f>
        <v>17505000</v>
      </c>
    </row>
    <row r="9" spans="1:27" ht="13.5">
      <c r="A9" s="291" t="s">
        <v>229</v>
      </c>
      <c r="B9" s="142"/>
      <c r="C9" s="60"/>
      <c r="D9" s="340"/>
      <c r="E9" s="60"/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5000000</v>
      </c>
      <c r="Y9" s="59">
        <v>-5000000</v>
      </c>
      <c r="Z9" s="61">
        <v>-100</v>
      </c>
      <c r="AA9" s="62">
        <v>5000000</v>
      </c>
    </row>
    <row r="10" spans="1:27" ht="13.5">
      <c r="A10" s="291" t="s">
        <v>230</v>
      </c>
      <c r="B10" s="142"/>
      <c r="C10" s="60">
        <v>27360</v>
      </c>
      <c r="D10" s="340"/>
      <c r="E10" s="60">
        <v>6863000</v>
      </c>
      <c r="F10" s="59">
        <v>12505000</v>
      </c>
      <c r="G10" s="59"/>
      <c r="H10" s="60">
        <v>2226803</v>
      </c>
      <c r="I10" s="60">
        <v>2138412</v>
      </c>
      <c r="J10" s="59">
        <v>4365215</v>
      </c>
      <c r="K10" s="59">
        <v>385105</v>
      </c>
      <c r="L10" s="60">
        <v>137510</v>
      </c>
      <c r="M10" s="60"/>
      <c r="N10" s="59">
        <v>522615</v>
      </c>
      <c r="O10" s="59">
        <v>607401</v>
      </c>
      <c r="P10" s="60">
        <v>743386</v>
      </c>
      <c r="Q10" s="60">
        <v>1228481</v>
      </c>
      <c r="R10" s="59">
        <v>2579268</v>
      </c>
      <c r="S10" s="59">
        <v>1323885</v>
      </c>
      <c r="T10" s="60">
        <v>1570147</v>
      </c>
      <c r="U10" s="60">
        <v>2078060</v>
      </c>
      <c r="V10" s="59">
        <v>4972092</v>
      </c>
      <c r="W10" s="59">
        <v>12439190</v>
      </c>
      <c r="X10" s="60">
        <v>12505000</v>
      </c>
      <c r="Y10" s="59">
        <v>-65810</v>
      </c>
      <c r="Z10" s="61">
        <v>-0.53</v>
      </c>
      <c r="AA10" s="62">
        <v>12505000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4700000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621816</v>
      </c>
      <c r="D22" s="344">
        <f t="shared" si="6"/>
        <v>0</v>
      </c>
      <c r="E22" s="343">
        <f t="shared" si="6"/>
        <v>3100000</v>
      </c>
      <c r="F22" s="345">
        <f t="shared" si="6"/>
        <v>1400000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471038</v>
      </c>
      <c r="L22" s="343">
        <f t="shared" si="6"/>
        <v>57869</v>
      </c>
      <c r="M22" s="343">
        <f t="shared" si="6"/>
        <v>0</v>
      </c>
      <c r="N22" s="345">
        <f t="shared" si="6"/>
        <v>528907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528907</v>
      </c>
      <c r="X22" s="343">
        <f t="shared" si="6"/>
        <v>1400000</v>
      </c>
      <c r="Y22" s="345">
        <f t="shared" si="6"/>
        <v>-871093</v>
      </c>
      <c r="Z22" s="336">
        <f>+IF(X22&lt;&gt;0,+(Y22/X22)*100,0)</f>
        <v>-62.220928571428566</v>
      </c>
      <c r="AA22" s="350">
        <f>SUM(AA23:AA32)</f>
        <v>1400000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3100000</v>
      </c>
      <c r="F24" s="59">
        <v>1400000</v>
      </c>
      <c r="G24" s="59"/>
      <c r="H24" s="60"/>
      <c r="I24" s="60"/>
      <c r="J24" s="59"/>
      <c r="K24" s="59">
        <v>471038</v>
      </c>
      <c r="L24" s="60">
        <v>57869</v>
      </c>
      <c r="M24" s="60"/>
      <c r="N24" s="59">
        <v>528907</v>
      </c>
      <c r="O24" s="59"/>
      <c r="P24" s="60"/>
      <c r="Q24" s="60"/>
      <c r="R24" s="59"/>
      <c r="S24" s="59"/>
      <c r="T24" s="60"/>
      <c r="U24" s="60"/>
      <c r="V24" s="59"/>
      <c r="W24" s="59">
        <v>528907</v>
      </c>
      <c r="X24" s="60">
        <v>1400000</v>
      </c>
      <c r="Y24" s="59">
        <v>-871093</v>
      </c>
      <c r="Z24" s="61">
        <v>-62.22</v>
      </c>
      <c r="AA24" s="62">
        <v>1400000</v>
      </c>
    </row>
    <row r="25" spans="1:27" ht="13.5">
      <c r="A25" s="361" t="s">
        <v>238</v>
      </c>
      <c r="B25" s="142"/>
      <c r="C25" s="60">
        <v>621816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2069617</v>
      </c>
      <c r="D40" s="344">
        <f t="shared" si="9"/>
        <v>0</v>
      </c>
      <c r="E40" s="343">
        <f t="shared" si="9"/>
        <v>26068000</v>
      </c>
      <c r="F40" s="345">
        <f t="shared" si="9"/>
        <v>37449000</v>
      </c>
      <c r="G40" s="345">
        <f t="shared" si="9"/>
        <v>0</v>
      </c>
      <c r="H40" s="343">
        <f t="shared" si="9"/>
        <v>0</v>
      </c>
      <c r="I40" s="343">
        <f t="shared" si="9"/>
        <v>483402</v>
      </c>
      <c r="J40" s="345">
        <f t="shared" si="9"/>
        <v>483402</v>
      </c>
      <c r="K40" s="345">
        <f t="shared" si="9"/>
        <v>1891469</v>
      </c>
      <c r="L40" s="343">
        <f t="shared" si="9"/>
        <v>352747</v>
      </c>
      <c r="M40" s="343">
        <f t="shared" si="9"/>
        <v>0</v>
      </c>
      <c r="N40" s="345">
        <f t="shared" si="9"/>
        <v>2244216</v>
      </c>
      <c r="O40" s="345">
        <f t="shared" si="9"/>
        <v>541171</v>
      </c>
      <c r="P40" s="343">
        <f t="shared" si="9"/>
        <v>465739</v>
      </c>
      <c r="Q40" s="343">
        <f t="shared" si="9"/>
        <v>1043206</v>
      </c>
      <c r="R40" s="345">
        <f t="shared" si="9"/>
        <v>2050116</v>
      </c>
      <c r="S40" s="345">
        <f t="shared" si="9"/>
        <v>656575</v>
      </c>
      <c r="T40" s="343">
        <f t="shared" si="9"/>
        <v>1077159</v>
      </c>
      <c r="U40" s="343">
        <f t="shared" si="9"/>
        <v>755807</v>
      </c>
      <c r="V40" s="345">
        <f t="shared" si="9"/>
        <v>2489541</v>
      </c>
      <c r="W40" s="345">
        <f t="shared" si="9"/>
        <v>7267275</v>
      </c>
      <c r="X40" s="343">
        <f t="shared" si="9"/>
        <v>37449000</v>
      </c>
      <c r="Y40" s="345">
        <f t="shared" si="9"/>
        <v>-30181725</v>
      </c>
      <c r="Z40" s="336">
        <f>+IF(X40&lt;&gt;0,+(Y40/X40)*100,0)</f>
        <v>-80.59420812304734</v>
      </c>
      <c r="AA40" s="350">
        <f>SUM(AA41:AA49)</f>
        <v>37449000</v>
      </c>
    </row>
    <row r="41" spans="1:27" ht="13.5">
      <c r="A41" s="361" t="s">
        <v>247</v>
      </c>
      <c r="B41" s="142"/>
      <c r="C41" s="362"/>
      <c r="D41" s="363"/>
      <c r="E41" s="362">
        <v>1200000</v>
      </c>
      <c r="F41" s="364">
        <v>10860000</v>
      </c>
      <c r="G41" s="364"/>
      <c r="H41" s="362"/>
      <c r="I41" s="362"/>
      <c r="J41" s="364"/>
      <c r="K41" s="364">
        <v>1248532</v>
      </c>
      <c r="L41" s="362"/>
      <c r="M41" s="362"/>
      <c r="N41" s="364">
        <v>1248532</v>
      </c>
      <c r="O41" s="364">
        <v>160981</v>
      </c>
      <c r="P41" s="362"/>
      <c r="Q41" s="362"/>
      <c r="R41" s="364">
        <v>160981</v>
      </c>
      <c r="S41" s="364"/>
      <c r="T41" s="362"/>
      <c r="U41" s="362"/>
      <c r="V41" s="364"/>
      <c r="W41" s="364">
        <v>1409513</v>
      </c>
      <c r="X41" s="362">
        <v>10860000</v>
      </c>
      <c r="Y41" s="364">
        <v>-9450487</v>
      </c>
      <c r="Z41" s="365">
        <v>-87.02</v>
      </c>
      <c r="AA41" s="366">
        <v>10860000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439804</v>
      </c>
      <c r="L42" s="54">
        <f t="shared" si="10"/>
        <v>0</v>
      </c>
      <c r="M42" s="54">
        <f t="shared" si="10"/>
        <v>0</v>
      </c>
      <c r="N42" s="53">
        <f t="shared" si="10"/>
        <v>439804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439390</v>
      </c>
      <c r="T42" s="54">
        <f t="shared" si="10"/>
        <v>0</v>
      </c>
      <c r="U42" s="54">
        <f t="shared" si="10"/>
        <v>0</v>
      </c>
      <c r="V42" s="53">
        <f t="shared" si="10"/>
        <v>439390</v>
      </c>
      <c r="W42" s="53">
        <f t="shared" si="10"/>
        <v>879194</v>
      </c>
      <c r="X42" s="54">
        <f t="shared" si="10"/>
        <v>0</v>
      </c>
      <c r="Y42" s="53">
        <f t="shared" si="10"/>
        <v>879194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1418001</v>
      </c>
      <c r="D43" s="369"/>
      <c r="E43" s="305"/>
      <c r="F43" s="370">
        <v>12089000</v>
      </c>
      <c r="G43" s="370"/>
      <c r="H43" s="305"/>
      <c r="I43" s="305"/>
      <c r="J43" s="370"/>
      <c r="K43" s="370">
        <v>45114</v>
      </c>
      <c r="L43" s="305"/>
      <c r="M43" s="305"/>
      <c r="N43" s="370">
        <v>45114</v>
      </c>
      <c r="O43" s="370">
        <v>15295</v>
      </c>
      <c r="P43" s="305"/>
      <c r="Q43" s="305">
        <v>15260</v>
      </c>
      <c r="R43" s="370">
        <v>30555</v>
      </c>
      <c r="S43" s="370">
        <v>200615</v>
      </c>
      <c r="T43" s="305">
        <v>341764</v>
      </c>
      <c r="U43" s="305">
        <v>12209</v>
      </c>
      <c r="V43" s="370">
        <v>554588</v>
      </c>
      <c r="W43" s="370">
        <v>630257</v>
      </c>
      <c r="X43" s="305">
        <v>12089000</v>
      </c>
      <c r="Y43" s="370">
        <v>-11458743</v>
      </c>
      <c r="Z43" s="371">
        <v>-94.79</v>
      </c>
      <c r="AA43" s="303">
        <v>12089000</v>
      </c>
    </row>
    <row r="44" spans="1:27" ht="13.5">
      <c r="A44" s="361" t="s">
        <v>250</v>
      </c>
      <c r="B44" s="136"/>
      <c r="C44" s="60">
        <v>651616</v>
      </c>
      <c r="D44" s="368"/>
      <c r="E44" s="54">
        <v>17979000</v>
      </c>
      <c r="F44" s="53">
        <v>4360000</v>
      </c>
      <c r="G44" s="53"/>
      <c r="H44" s="54"/>
      <c r="I44" s="54">
        <v>53300</v>
      </c>
      <c r="J44" s="53">
        <v>53300</v>
      </c>
      <c r="K44" s="53">
        <v>25571</v>
      </c>
      <c r="L44" s="54">
        <v>1778</v>
      </c>
      <c r="M44" s="54"/>
      <c r="N44" s="53">
        <v>27349</v>
      </c>
      <c r="O44" s="53">
        <v>94380</v>
      </c>
      <c r="P44" s="54"/>
      <c r="Q44" s="54"/>
      <c r="R44" s="53">
        <v>94380</v>
      </c>
      <c r="S44" s="53">
        <v>16570</v>
      </c>
      <c r="T44" s="54"/>
      <c r="U44" s="54">
        <v>54928</v>
      </c>
      <c r="V44" s="53">
        <v>71498</v>
      </c>
      <c r="W44" s="53">
        <v>246527</v>
      </c>
      <c r="X44" s="54">
        <v>4360000</v>
      </c>
      <c r="Y44" s="53">
        <v>-4113473</v>
      </c>
      <c r="Z44" s="94">
        <v>-94.35</v>
      </c>
      <c r="AA44" s="95">
        <v>4360000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8690000</v>
      </c>
      <c r="G47" s="53"/>
      <c r="H47" s="54"/>
      <c r="I47" s="54">
        <v>430102</v>
      </c>
      <c r="J47" s="53">
        <v>430102</v>
      </c>
      <c r="K47" s="53">
        <v>132448</v>
      </c>
      <c r="L47" s="54">
        <v>350969</v>
      </c>
      <c r="M47" s="54"/>
      <c r="N47" s="53">
        <v>483417</v>
      </c>
      <c r="O47" s="53">
        <v>270515</v>
      </c>
      <c r="P47" s="54">
        <v>465739</v>
      </c>
      <c r="Q47" s="54">
        <v>1027946</v>
      </c>
      <c r="R47" s="53">
        <v>1764200</v>
      </c>
      <c r="S47" s="53"/>
      <c r="T47" s="54">
        <v>735395</v>
      </c>
      <c r="U47" s="54">
        <v>688670</v>
      </c>
      <c r="V47" s="53">
        <v>1424065</v>
      </c>
      <c r="W47" s="53">
        <v>4101784</v>
      </c>
      <c r="X47" s="54">
        <v>8690000</v>
      </c>
      <c r="Y47" s="53">
        <v>-4588216</v>
      </c>
      <c r="Z47" s="94">
        <v>-52.8</v>
      </c>
      <c r="AA47" s="95">
        <v>8690000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6889000</v>
      </c>
      <c r="F49" s="53">
        <v>1450000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1450000</v>
      </c>
      <c r="Y49" s="53">
        <v>-1450000</v>
      </c>
      <c r="Z49" s="94">
        <v>-100</v>
      </c>
      <c r="AA49" s="95">
        <v>1450000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18983630</v>
      </c>
      <c r="D60" s="346">
        <f t="shared" si="14"/>
        <v>0</v>
      </c>
      <c r="E60" s="219">
        <f t="shared" si="14"/>
        <v>78268000</v>
      </c>
      <c r="F60" s="264">
        <f t="shared" si="14"/>
        <v>92829000</v>
      </c>
      <c r="G60" s="264">
        <f t="shared" si="14"/>
        <v>285008</v>
      </c>
      <c r="H60" s="219">
        <f t="shared" si="14"/>
        <v>2646620</v>
      </c>
      <c r="I60" s="219">
        <f t="shared" si="14"/>
        <v>5295277</v>
      </c>
      <c r="J60" s="264">
        <f t="shared" si="14"/>
        <v>8226905</v>
      </c>
      <c r="K60" s="264">
        <f t="shared" si="14"/>
        <v>5003728</v>
      </c>
      <c r="L60" s="219">
        <f t="shared" si="14"/>
        <v>2893043</v>
      </c>
      <c r="M60" s="219">
        <f t="shared" si="14"/>
        <v>0</v>
      </c>
      <c r="N60" s="264">
        <f t="shared" si="14"/>
        <v>7896771</v>
      </c>
      <c r="O60" s="264">
        <f t="shared" si="14"/>
        <v>1217883</v>
      </c>
      <c r="P60" s="219">
        <f t="shared" si="14"/>
        <v>1936410</v>
      </c>
      <c r="Q60" s="219">
        <f t="shared" si="14"/>
        <v>5376889</v>
      </c>
      <c r="R60" s="264">
        <f t="shared" si="14"/>
        <v>8531182</v>
      </c>
      <c r="S60" s="264">
        <f t="shared" si="14"/>
        <v>6512762</v>
      </c>
      <c r="T60" s="219">
        <f t="shared" si="14"/>
        <v>9868215</v>
      </c>
      <c r="U60" s="219">
        <f t="shared" si="14"/>
        <v>10502076</v>
      </c>
      <c r="V60" s="264">
        <f t="shared" si="14"/>
        <v>26883053</v>
      </c>
      <c r="W60" s="264">
        <f t="shared" si="14"/>
        <v>51537911</v>
      </c>
      <c r="X60" s="219">
        <f t="shared" si="14"/>
        <v>92829000</v>
      </c>
      <c r="Y60" s="264">
        <f t="shared" si="14"/>
        <v>-41291089</v>
      </c>
      <c r="Z60" s="337">
        <f>+IF(X60&lt;&gt;0,+(Y60/X60)*100,0)</f>
        <v>-44.480807721724894</v>
      </c>
      <c r="AA60" s="232">
        <f>+AA57+AA54+AA51+AA40+AA37+AA34+AA22+AA5</f>
        <v>92829000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439804</v>
      </c>
      <c r="L62" s="347">
        <f t="shared" si="15"/>
        <v>0</v>
      </c>
      <c r="M62" s="347">
        <f t="shared" si="15"/>
        <v>0</v>
      </c>
      <c r="N62" s="349">
        <f t="shared" si="15"/>
        <v>439804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439390</v>
      </c>
      <c r="T62" s="347">
        <f t="shared" si="15"/>
        <v>0</v>
      </c>
      <c r="U62" s="347">
        <f t="shared" si="15"/>
        <v>0</v>
      </c>
      <c r="V62" s="349">
        <f t="shared" si="15"/>
        <v>439390</v>
      </c>
      <c r="W62" s="349">
        <f t="shared" si="15"/>
        <v>879194</v>
      </c>
      <c r="X62" s="347">
        <f t="shared" si="15"/>
        <v>0</v>
      </c>
      <c r="Y62" s="349">
        <f t="shared" si="15"/>
        <v>879194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439804</v>
      </c>
      <c r="L63" s="60"/>
      <c r="M63" s="60"/>
      <c r="N63" s="59">
        <v>439804</v>
      </c>
      <c r="O63" s="59"/>
      <c r="P63" s="60"/>
      <c r="Q63" s="60"/>
      <c r="R63" s="59"/>
      <c r="S63" s="59">
        <v>439390</v>
      </c>
      <c r="T63" s="60"/>
      <c r="U63" s="60"/>
      <c r="V63" s="59">
        <v>439390</v>
      </c>
      <c r="W63" s="59">
        <v>879194</v>
      </c>
      <c r="X63" s="60"/>
      <c r="Y63" s="59">
        <v>879194</v>
      </c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2014-08-06T09:58:51Z</dcterms:created>
  <dcterms:modified xsi:type="dcterms:W3CDTF">2014-08-06T09:58:56Z</dcterms:modified>
  <cp:category/>
  <cp:version/>
  <cp:contentType/>
  <cp:contentStatus/>
</cp:coreProperties>
</file>