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<sst xmlns="http://schemas.openxmlformats.org/spreadsheetml/2006/main" count="855" uniqueCount="302">
  <si>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Matzikama(WC011)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</si>
  <si>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</si>
  <si>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</si>
  <si>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</si>
  <si>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</si>
  <si>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</si>
  <si>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</si>
  <si>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</si>
  <si>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</si>
  <si>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</si>
  <si>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</si>
  <si>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</si>
  <si>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</si>
  <si>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</si>
  <si>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</si>
  <si>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</si>
  <si>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</si>
  <si>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</si>
  <si>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</si>
  <si>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</si>
  <si>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</si>
  <si>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</si>
  <si>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</si>
  <si>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</si>
  <si>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</si>
  <si>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</si>
  <si>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</si>
  <si>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</si>
  <si>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</si>
  <si>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</si>
  <si>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</si>
  <si>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</si>
  <si>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</si>
  <si>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</si>
  <si>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</si>
  <si>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</si>
  <si>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</si>
  <si>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</si>
  <si>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</si>
  <si>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</si>
  <si>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</si>
  <si>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</si>
  <si>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</si>
  <si>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</si>
  <si>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</si>
  <si>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</si>
  <si>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</si>
  <si>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</si>
  <si>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</si>
  <si>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</si>
  <si>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</si>
  <si>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</si>
  <si>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</si>
  <si>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</si>
  <si>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</si>
  <si>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</si>
  <si>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</si>
  <si>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</si>
  <si>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</si>
  <si>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</si>
  <si>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</si>
  <si>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</si>
  <si>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</si>
  <si>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</si>
  <si>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</si>
  <si>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</si>
  <si>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</si>
  <si>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</si>
  <si>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</si>
  <si>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</si>
  <si>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</si>
  <si>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</si>
  <si>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</si>
  <si>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</si>
  <si>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</si>
  <si>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</si>
  <si>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</si>
  <si>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</si>
  <si>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</si>
  <si>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</si>
  <si>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</si>
  <si>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</si>
  <si>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</si>
  <si>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</si>
  <si>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</si>
  <si>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</si>
  <si>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</si>
  <si>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</si>
  <si>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</si>
  <si>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</si>
  <si>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</si>
  <si>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</si>
  <si>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</si>
  <si>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</si>
  <si>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</si>
  <si>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</si>
  <si>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</si>
  <si>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</si>
  <si>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</si>
  <si>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</si>
  <si>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Matzikama(WC011)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</si>
  <si>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</si>
  <si>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</si>
  <si>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</si>
  <si>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</si>
  <si>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</si>
  <si>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</si>
  <si>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</si>
  <si>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</si>
  <si>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</si>
  <si>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</si>
  <si>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</si>
  <si>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</si>
  <si>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</si>
  <si>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</si>
  <si>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</si>
  <si>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</si>
  <si>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</si>
  <si>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</si>
  <si>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</si>
  <si>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</si>
  <si>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</si>
  <si>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</si>
  <si>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</si>
  <si>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</si>
  <si>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</si>
  <si>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</si>
  <si>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</si>
  <si>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</si>
  <si>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Matzikama(WC011)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</si>
  <si>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</si>
  <si>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</si>
  <si>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</si>
  <si>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</si>
  <si>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</si>
  <si>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</si>
  <si>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</si>
  <si>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</si>
  <si>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</si>
  <si>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</si>
  <si>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Matzikama(WC011)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</si>
  <si>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</si>
  <si>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</si>
  <si>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</si>
  <si>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</si>
  <si>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</si>
  <si>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</si>
  <si>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</si>
  <si>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</si>
  <si>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</si>
  <si>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</si>
  <si>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</si>
  <si>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</si>
  <si>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</si>
  <si>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</si>
  <si>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</si>
  <si>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</si>
  <si>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</si>
  <si>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</si>
  <si>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</si>
  <si>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</si>
  <si>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</si>
  <si>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</si>
  <si>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</si>
  <si>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</si>
  <si>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</si>
  <si>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</si>
  <si>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</si>
  <si>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</si>
  <si>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</si>
  <si>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</si>
  <si>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</si>
  <si>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</si>
  <si>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</si>
  <si>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</si>
  <si>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</si>
  <si>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</si>
  <si>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</si>
  <si>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</si>
  <si>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</si>
  <si>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</si>
  <si>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</si>
  <si>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</si>
  <si>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</si>
  <si>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</si>
  <si>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</si>
  <si>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</si>
  <si>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</si>
  <si>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</si>
  <si>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</si>
  <si>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</si>
  <si>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</si>
  <si>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</si>
  <si>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</si>
  <si>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</si>
  <si>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</si>
  <si>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</si>
  <si>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</si>
  <si>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</si>
  <si>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</si>
  <si>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</si>
  <si>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</si>
  <si>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</si>
  <si>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</si>
  <si>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</si>
  <si>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</si>
  <si>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</si>
  <si>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</si>
  <si>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</si>
  <si>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</si>
  <si>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</si>
  <si>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</si>
  <si>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</si>
  <si>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</si>
  <si>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</si>
  <si>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</si>
  <si>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</si>
  <si>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</si>
  <si>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</si>
  <si>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</si>
  <si>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</si>
  <si>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</si>
  <si>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</si>
  <si>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</si>
  <si>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</si>
  <si>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</si>
  <si>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Matzikama(WC011)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</si>
  <si>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</si>
  <si>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</si>
  <si>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</si>
  <si>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</si>
  <si>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</si>
  <si>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</si>
  <si>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</si>
  <si>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</si>
  <si>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</si>
  <si>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</si>
  <si>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</si>
  <si>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</si>
  <si>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</si>
  <si>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</si>
  <si>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</si>
  <si>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</si>
  <si>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</si>
  <si>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</si>
  <si>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</si>
  <si>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</si>
  <si>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</si>
  <si>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</si>
  <si>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</si>
  <si>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</si>
  <si>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</si>
  <si>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</si>
  <si>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</si>
  <si>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</si>
  <si>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</si>
  <si>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</si>
  <si>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</si>
  <si>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</si>
  <si>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</si>
  <si>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</si>
  <si>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</si>
  <si>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Matzikama(WC011)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</si>
  <si>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</si>
  <si>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</si>
  <si>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Matzikama(WC011)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</si>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</sst>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26714399</v>
      </c>
      <c r="C5" s="19">
        <v>0</v>
      </c>
      <c r="D5" s="59">
        <v>30260765</v>
      </c>
      <c r="E5" s="60">
        <v>29024659</v>
      </c>
      <c r="F5" s="60">
        <v>6544553</v>
      </c>
      <c r="G5" s="60">
        <v>2187931</v>
      </c>
      <c r="H5" s="60">
        <v>2247221</v>
      </c>
      <c r="I5" s="60">
        <v>10979705</v>
      </c>
      <c r="J5" s="60">
        <v>2247221</v>
      </c>
      <c r="K5" s="60">
        <v>2074503</v>
      </c>
      <c r="L5" s="60">
        <v>2015410</v>
      </c>
      <c r="M5" s="60">
        <v>6337134</v>
      </c>
      <c r="N5" s="60">
        <v>2017631</v>
      </c>
      <c r="O5" s="60">
        <v>1706264</v>
      </c>
      <c r="P5" s="60">
        <v>1994680</v>
      </c>
      <c r="Q5" s="60">
        <v>5718575</v>
      </c>
      <c r="R5" s="60">
        <v>1834166</v>
      </c>
      <c r="S5" s="60">
        <v>1759922</v>
      </c>
      <c r="T5" s="60">
        <v>2721832</v>
      </c>
      <c r="U5" s="60">
        <v>6315920</v>
      </c>
      <c r="V5" s="60">
        <v>29351334</v>
      </c>
      <c r="W5" s="60">
        <v>29024659</v>
      </c>
      <c r="X5" s="60">
        <v>326675</v>
      </c>
      <c r="Y5" s="61">
        <v>1.13</v>
      </c>
      <c r="Z5" s="62">
        <v>29024659</v>
      </c>
    </row>
    <row r="6" spans="1:26" ht="13.5">
      <c r="A6" s="58" t="s">
        <v>32</v>
      </c>
      <c r="B6" s="19">
        <v>96120707</v>
      </c>
      <c r="C6" s="19">
        <v>0</v>
      </c>
      <c r="D6" s="59">
        <v>104690323</v>
      </c>
      <c r="E6" s="60">
        <v>107302085</v>
      </c>
      <c r="F6" s="60">
        <v>8470107</v>
      </c>
      <c r="G6" s="60">
        <v>8864679</v>
      </c>
      <c r="H6" s="60">
        <v>9484549</v>
      </c>
      <c r="I6" s="60">
        <v>26819335</v>
      </c>
      <c r="J6" s="60">
        <v>9492457</v>
      </c>
      <c r="K6" s="60">
        <v>7267164</v>
      </c>
      <c r="L6" s="60">
        <v>8422731</v>
      </c>
      <c r="M6" s="60">
        <v>25182352</v>
      </c>
      <c r="N6" s="60">
        <v>11097050</v>
      </c>
      <c r="O6" s="60">
        <v>10036600</v>
      </c>
      <c r="P6" s="60">
        <v>9978379</v>
      </c>
      <c r="Q6" s="60">
        <v>31112029</v>
      </c>
      <c r="R6" s="60">
        <v>9706085</v>
      </c>
      <c r="S6" s="60">
        <v>9618443</v>
      </c>
      <c r="T6" s="60">
        <v>6368415</v>
      </c>
      <c r="U6" s="60">
        <v>25692943</v>
      </c>
      <c r="V6" s="60">
        <v>108806659</v>
      </c>
      <c r="W6" s="60">
        <v>107302085</v>
      </c>
      <c r="X6" s="60">
        <v>1504574</v>
      </c>
      <c r="Y6" s="61">
        <v>1.4</v>
      </c>
      <c r="Z6" s="62">
        <v>107302085</v>
      </c>
    </row>
    <row r="7" spans="1:26" ht="13.5">
      <c r="A7" s="58" t="s">
        <v>33</v>
      </c>
      <c r="B7" s="19">
        <v>218143</v>
      </c>
      <c r="C7" s="19">
        <v>0</v>
      </c>
      <c r="D7" s="59">
        <v>50000</v>
      </c>
      <c r="E7" s="60">
        <v>190000</v>
      </c>
      <c r="F7" s="60">
        <v>35521</v>
      </c>
      <c r="G7" s="60">
        <v>21025</v>
      </c>
      <c r="H7" s="60">
        <v>10106</v>
      </c>
      <c r="I7" s="60">
        <v>66652</v>
      </c>
      <c r="J7" s="60">
        <v>1450</v>
      </c>
      <c r="K7" s="60">
        <v>5479</v>
      </c>
      <c r="L7" s="60">
        <v>36950</v>
      </c>
      <c r="M7" s="60">
        <v>43879</v>
      </c>
      <c r="N7" s="60">
        <v>11910</v>
      </c>
      <c r="O7" s="60">
        <v>4111</v>
      </c>
      <c r="P7" s="60">
        <v>11694</v>
      </c>
      <c r="Q7" s="60">
        <v>27715</v>
      </c>
      <c r="R7" s="60">
        <v>38239</v>
      </c>
      <c r="S7" s="60">
        <v>24116</v>
      </c>
      <c r="T7" s="60">
        <v>17055</v>
      </c>
      <c r="U7" s="60">
        <v>79410</v>
      </c>
      <c r="V7" s="60">
        <v>217656</v>
      </c>
      <c r="W7" s="60">
        <v>190000</v>
      </c>
      <c r="X7" s="60">
        <v>27656</v>
      </c>
      <c r="Y7" s="61">
        <v>14.56</v>
      </c>
      <c r="Z7" s="62">
        <v>190000</v>
      </c>
    </row>
    <row r="8" spans="1:26" ht="13.5">
      <c r="A8" s="58" t="s">
        <v>34</v>
      </c>
      <c r="B8" s="19">
        <v>43934682</v>
      </c>
      <c r="C8" s="19">
        <v>0</v>
      </c>
      <c r="D8" s="59">
        <v>44552000</v>
      </c>
      <c r="E8" s="60">
        <v>44716000</v>
      </c>
      <c r="F8" s="60">
        <v>14321000</v>
      </c>
      <c r="G8" s="60">
        <v>0</v>
      </c>
      <c r="H8" s="60">
        <v>0</v>
      </c>
      <c r="I8" s="60">
        <v>14321000</v>
      </c>
      <c r="J8" s="60">
        <v>50000</v>
      </c>
      <c r="K8" s="60">
        <v>53884</v>
      </c>
      <c r="L8" s="60">
        <v>12625000</v>
      </c>
      <c r="M8" s="60">
        <v>12728884</v>
      </c>
      <c r="N8" s="60">
        <v>0</v>
      </c>
      <c r="O8" s="60">
        <v>9325</v>
      </c>
      <c r="P8" s="60">
        <v>9481487</v>
      </c>
      <c r="Q8" s="60">
        <v>9490812</v>
      </c>
      <c r="R8" s="60">
        <v>0</v>
      </c>
      <c r="S8" s="60">
        <v>0</v>
      </c>
      <c r="T8" s="60">
        <v>0</v>
      </c>
      <c r="U8" s="60">
        <v>0</v>
      </c>
      <c r="V8" s="60">
        <v>36540696</v>
      </c>
      <c r="W8" s="60">
        <v>44716000</v>
      </c>
      <c r="X8" s="60">
        <v>-8175304</v>
      </c>
      <c r="Y8" s="61">
        <v>-18.28</v>
      </c>
      <c r="Z8" s="62">
        <v>44716000</v>
      </c>
    </row>
    <row r="9" spans="1:26" ht="13.5">
      <c r="A9" s="58" t="s">
        <v>35</v>
      </c>
      <c r="B9" s="19">
        <v>22345719</v>
      </c>
      <c r="C9" s="19">
        <v>0</v>
      </c>
      <c r="D9" s="59">
        <v>16889990</v>
      </c>
      <c r="E9" s="60">
        <v>17260279</v>
      </c>
      <c r="F9" s="60">
        <v>1296907</v>
      </c>
      <c r="G9" s="60">
        <v>561431</v>
      </c>
      <c r="H9" s="60">
        <v>1219367</v>
      </c>
      <c r="I9" s="60">
        <v>3077705</v>
      </c>
      <c r="J9" s="60">
        <v>2894139</v>
      </c>
      <c r="K9" s="60">
        <v>925953</v>
      </c>
      <c r="L9" s="60">
        <v>496064</v>
      </c>
      <c r="M9" s="60">
        <v>4316156</v>
      </c>
      <c r="N9" s="60">
        <v>344745</v>
      </c>
      <c r="O9" s="60">
        <v>796873</v>
      </c>
      <c r="P9" s="60">
        <v>1130040</v>
      </c>
      <c r="Q9" s="60">
        <v>2271658</v>
      </c>
      <c r="R9" s="60">
        <v>1481138</v>
      </c>
      <c r="S9" s="60">
        <v>2416468</v>
      </c>
      <c r="T9" s="60">
        <v>659404</v>
      </c>
      <c r="U9" s="60">
        <v>4557010</v>
      </c>
      <c r="V9" s="60">
        <v>14222529</v>
      </c>
      <c r="W9" s="60">
        <v>17260279</v>
      </c>
      <c r="X9" s="60">
        <v>-3037750</v>
      </c>
      <c r="Y9" s="61">
        <v>-17.6</v>
      </c>
      <c r="Z9" s="62">
        <v>17260279</v>
      </c>
    </row>
    <row r="10" spans="1:26" ht="25.5">
      <c r="A10" s="63" t="s">
        <v>277</v>
      </c>
      <c r="B10" s="64">
        <f>SUM(B5:B9)</f>
        <v>189333650</v>
      </c>
      <c r="C10" s="64">
        <f>SUM(C5:C9)</f>
        <v>0</v>
      </c>
      <c r="D10" s="65">
        <f aca="true" t="shared" si="0" ref="D10:Z10">SUM(D5:D9)</f>
        <v>196443078</v>
      </c>
      <c r="E10" s="66">
        <f t="shared" si="0"/>
        <v>198493023</v>
      </c>
      <c r="F10" s="66">
        <f t="shared" si="0"/>
        <v>30668088</v>
      </c>
      <c r="G10" s="66">
        <f t="shared" si="0"/>
        <v>11635066</v>
      </c>
      <c r="H10" s="66">
        <f t="shared" si="0"/>
        <v>12961243</v>
      </c>
      <c r="I10" s="66">
        <f t="shared" si="0"/>
        <v>55264397</v>
      </c>
      <c r="J10" s="66">
        <f t="shared" si="0"/>
        <v>14685267</v>
      </c>
      <c r="K10" s="66">
        <f t="shared" si="0"/>
        <v>10326983</v>
      </c>
      <c r="L10" s="66">
        <f t="shared" si="0"/>
        <v>23596155</v>
      </c>
      <c r="M10" s="66">
        <f t="shared" si="0"/>
        <v>48608405</v>
      </c>
      <c r="N10" s="66">
        <f t="shared" si="0"/>
        <v>13471336</v>
      </c>
      <c r="O10" s="66">
        <f t="shared" si="0"/>
        <v>12553173</v>
      </c>
      <c r="P10" s="66">
        <f t="shared" si="0"/>
        <v>22596280</v>
      </c>
      <c r="Q10" s="66">
        <f t="shared" si="0"/>
        <v>48620789</v>
      </c>
      <c r="R10" s="66">
        <f t="shared" si="0"/>
        <v>13059628</v>
      </c>
      <c r="S10" s="66">
        <f t="shared" si="0"/>
        <v>13818949</v>
      </c>
      <c r="T10" s="66">
        <f t="shared" si="0"/>
        <v>9766706</v>
      </c>
      <c r="U10" s="66">
        <f t="shared" si="0"/>
        <v>36645283</v>
      </c>
      <c r="V10" s="66">
        <f t="shared" si="0"/>
        <v>189138874</v>
      </c>
      <c r="W10" s="66">
        <f t="shared" si="0"/>
        <v>198493023</v>
      </c>
      <c r="X10" s="66">
        <f t="shared" si="0"/>
        <v>-9354149</v>
      </c>
      <c r="Y10" s="67">
        <f>+IF(W10&lt;&gt;0,(X10/W10)*100,0)</f>
        <v>-4.712583273015093</v>
      </c>
      <c r="Z10" s="68">
        <f t="shared" si="0"/>
        <v>198493023</v>
      </c>
    </row>
    <row r="11" spans="1:26" ht="13.5">
      <c r="A11" s="58" t="s">
        <v>37</v>
      </c>
      <c r="B11" s="19">
        <v>69654041</v>
      </c>
      <c r="C11" s="19">
        <v>0</v>
      </c>
      <c r="D11" s="59">
        <v>76373588</v>
      </c>
      <c r="E11" s="60">
        <v>76130388</v>
      </c>
      <c r="F11" s="60">
        <v>5337053</v>
      </c>
      <c r="G11" s="60">
        <v>5664185</v>
      </c>
      <c r="H11" s="60">
        <v>5635314</v>
      </c>
      <c r="I11" s="60">
        <v>16636552</v>
      </c>
      <c r="J11" s="60">
        <v>5544967</v>
      </c>
      <c r="K11" s="60">
        <v>9037571</v>
      </c>
      <c r="L11" s="60">
        <v>5602794</v>
      </c>
      <c r="M11" s="60">
        <v>20185332</v>
      </c>
      <c r="N11" s="60">
        <v>5791891</v>
      </c>
      <c r="O11" s="60">
        <v>5717115</v>
      </c>
      <c r="P11" s="60">
        <v>5495242</v>
      </c>
      <c r="Q11" s="60">
        <v>17004248</v>
      </c>
      <c r="R11" s="60">
        <v>6132305</v>
      </c>
      <c r="S11" s="60">
        <v>5607153</v>
      </c>
      <c r="T11" s="60">
        <v>5487242</v>
      </c>
      <c r="U11" s="60">
        <v>17226700</v>
      </c>
      <c r="V11" s="60">
        <v>71052832</v>
      </c>
      <c r="W11" s="60">
        <v>76130388</v>
      </c>
      <c r="X11" s="60">
        <v>-5077556</v>
      </c>
      <c r="Y11" s="61">
        <v>-6.67</v>
      </c>
      <c r="Z11" s="62">
        <v>76130388</v>
      </c>
    </row>
    <row r="12" spans="1:26" ht="13.5">
      <c r="A12" s="58" t="s">
        <v>38</v>
      </c>
      <c r="B12" s="19">
        <v>4640726</v>
      </c>
      <c r="C12" s="19">
        <v>0</v>
      </c>
      <c r="D12" s="59">
        <v>5236600</v>
      </c>
      <c r="E12" s="60">
        <v>5446572</v>
      </c>
      <c r="F12" s="60">
        <v>360961</v>
      </c>
      <c r="G12" s="60">
        <v>364119</v>
      </c>
      <c r="H12" s="60">
        <v>365119</v>
      </c>
      <c r="I12" s="60">
        <v>1090199</v>
      </c>
      <c r="J12" s="60">
        <v>364619</v>
      </c>
      <c r="K12" s="60">
        <v>347682</v>
      </c>
      <c r="L12" s="60">
        <v>333563</v>
      </c>
      <c r="M12" s="60">
        <v>1045864</v>
      </c>
      <c r="N12" s="60">
        <v>356834</v>
      </c>
      <c r="O12" s="60">
        <v>718401</v>
      </c>
      <c r="P12" s="60">
        <v>386184</v>
      </c>
      <c r="Q12" s="60">
        <v>1461419</v>
      </c>
      <c r="R12" s="60">
        <v>389517</v>
      </c>
      <c r="S12" s="60">
        <v>389517</v>
      </c>
      <c r="T12" s="60">
        <v>408692</v>
      </c>
      <c r="U12" s="60">
        <v>1187726</v>
      </c>
      <c r="V12" s="60">
        <v>4785208</v>
      </c>
      <c r="W12" s="60">
        <v>5446572</v>
      </c>
      <c r="X12" s="60">
        <v>-661364</v>
      </c>
      <c r="Y12" s="61">
        <v>-12.14</v>
      </c>
      <c r="Z12" s="62">
        <v>5446572</v>
      </c>
    </row>
    <row r="13" spans="1:26" ht="13.5">
      <c r="A13" s="58" t="s">
        <v>278</v>
      </c>
      <c r="B13" s="19">
        <v>12670930</v>
      </c>
      <c r="C13" s="19">
        <v>0</v>
      </c>
      <c r="D13" s="59">
        <v>15688716</v>
      </c>
      <c r="E13" s="60">
        <v>12670931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12670931</v>
      </c>
      <c r="X13" s="60">
        <v>-12670931</v>
      </c>
      <c r="Y13" s="61">
        <v>-100</v>
      </c>
      <c r="Z13" s="62">
        <v>12670931</v>
      </c>
    </row>
    <row r="14" spans="1:26" ht="13.5">
      <c r="A14" s="58" t="s">
        <v>40</v>
      </c>
      <c r="B14" s="19">
        <v>8018687</v>
      </c>
      <c r="C14" s="19">
        <v>0</v>
      </c>
      <c r="D14" s="59">
        <v>6247941</v>
      </c>
      <c r="E14" s="60">
        <v>7992144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2142845</v>
      </c>
      <c r="O14" s="60">
        <v>0</v>
      </c>
      <c r="P14" s="60">
        <v>0</v>
      </c>
      <c r="Q14" s="60">
        <v>2142845</v>
      </c>
      <c r="R14" s="60">
        <v>0</v>
      </c>
      <c r="S14" s="60">
        <v>0</v>
      </c>
      <c r="T14" s="60">
        <v>1977236</v>
      </c>
      <c r="U14" s="60">
        <v>1977236</v>
      </c>
      <c r="V14" s="60">
        <v>4120081</v>
      </c>
      <c r="W14" s="60">
        <v>7992144</v>
      </c>
      <c r="X14" s="60">
        <v>-3872063</v>
      </c>
      <c r="Y14" s="61">
        <v>-48.45</v>
      </c>
      <c r="Z14" s="62">
        <v>7992144</v>
      </c>
    </row>
    <row r="15" spans="1:26" ht="13.5">
      <c r="A15" s="58" t="s">
        <v>41</v>
      </c>
      <c r="B15" s="19">
        <v>59705727</v>
      </c>
      <c r="C15" s="19">
        <v>0</v>
      </c>
      <c r="D15" s="59">
        <v>66319068</v>
      </c>
      <c r="E15" s="60">
        <v>67419068</v>
      </c>
      <c r="F15" s="60">
        <v>6927301</v>
      </c>
      <c r="G15" s="60">
        <v>4980368</v>
      </c>
      <c r="H15" s="60">
        <v>6825800</v>
      </c>
      <c r="I15" s="60">
        <v>18733469</v>
      </c>
      <c r="J15" s="60">
        <v>4870756</v>
      </c>
      <c r="K15" s="60">
        <v>4700948</v>
      </c>
      <c r="L15" s="60">
        <v>5644226</v>
      </c>
      <c r="M15" s="60">
        <v>15215930</v>
      </c>
      <c r="N15" s="60">
        <v>3980903</v>
      </c>
      <c r="O15" s="60">
        <v>5436288</v>
      </c>
      <c r="P15" s="60">
        <v>5467951</v>
      </c>
      <c r="Q15" s="60">
        <v>14885142</v>
      </c>
      <c r="R15" s="60">
        <v>5351389</v>
      </c>
      <c r="S15" s="60">
        <v>4924334</v>
      </c>
      <c r="T15" s="60">
        <v>7651947</v>
      </c>
      <c r="U15" s="60">
        <v>17927670</v>
      </c>
      <c r="V15" s="60">
        <v>66762211</v>
      </c>
      <c r="W15" s="60">
        <v>67419068</v>
      </c>
      <c r="X15" s="60">
        <v>-656857</v>
      </c>
      <c r="Y15" s="61">
        <v>-0.97</v>
      </c>
      <c r="Z15" s="62">
        <v>67419068</v>
      </c>
    </row>
    <row r="16" spans="1:26" ht="13.5">
      <c r="A16" s="69" t="s">
        <v>42</v>
      </c>
      <c r="B16" s="19">
        <v>836358</v>
      </c>
      <c r="C16" s="19">
        <v>0</v>
      </c>
      <c r="D16" s="59">
        <v>725000</v>
      </c>
      <c r="E16" s="60">
        <v>922000</v>
      </c>
      <c r="F16" s="60">
        <v>0</v>
      </c>
      <c r="G16" s="60">
        <v>6277</v>
      </c>
      <c r="H16" s="60">
        <v>1800</v>
      </c>
      <c r="I16" s="60">
        <v>8077</v>
      </c>
      <c r="J16" s="60">
        <v>11760</v>
      </c>
      <c r="K16" s="60">
        <v>6720</v>
      </c>
      <c r="L16" s="60">
        <v>7560</v>
      </c>
      <c r="M16" s="60">
        <v>26040</v>
      </c>
      <c r="N16" s="60">
        <v>47253</v>
      </c>
      <c r="O16" s="60">
        <v>0</v>
      </c>
      <c r="P16" s="60">
        <v>22940</v>
      </c>
      <c r="Q16" s="60">
        <v>70193</v>
      </c>
      <c r="R16" s="60">
        <v>11340</v>
      </c>
      <c r="S16" s="60">
        <v>22402</v>
      </c>
      <c r="T16" s="60">
        <v>742000</v>
      </c>
      <c r="U16" s="60">
        <v>775742</v>
      </c>
      <c r="V16" s="60">
        <v>880052</v>
      </c>
      <c r="W16" s="60">
        <v>922000</v>
      </c>
      <c r="X16" s="60">
        <v>-41948</v>
      </c>
      <c r="Y16" s="61">
        <v>-4.55</v>
      </c>
      <c r="Z16" s="62">
        <v>922000</v>
      </c>
    </row>
    <row r="17" spans="1:26" ht="13.5">
      <c r="A17" s="58" t="s">
        <v>43</v>
      </c>
      <c r="B17" s="19">
        <v>44908127</v>
      </c>
      <c r="C17" s="19">
        <v>0</v>
      </c>
      <c r="D17" s="59">
        <v>42062400</v>
      </c>
      <c r="E17" s="60">
        <v>38214196</v>
      </c>
      <c r="F17" s="60">
        <v>1911892</v>
      </c>
      <c r="G17" s="60">
        <v>2416932</v>
      </c>
      <c r="H17" s="60">
        <v>2680069</v>
      </c>
      <c r="I17" s="60">
        <v>7008893</v>
      </c>
      <c r="J17" s="60">
        <v>2310644</v>
      </c>
      <c r="K17" s="60">
        <v>2456158</v>
      </c>
      <c r="L17" s="60">
        <v>2132603</v>
      </c>
      <c r="M17" s="60">
        <v>6899405</v>
      </c>
      <c r="N17" s="60">
        <v>2356055</v>
      </c>
      <c r="O17" s="60">
        <v>3381668</v>
      </c>
      <c r="P17" s="60">
        <v>2618771</v>
      </c>
      <c r="Q17" s="60">
        <v>8356494</v>
      </c>
      <c r="R17" s="60">
        <v>2397242</v>
      </c>
      <c r="S17" s="60">
        <v>2414698</v>
      </c>
      <c r="T17" s="60">
        <v>2727597</v>
      </c>
      <c r="U17" s="60">
        <v>7539537</v>
      </c>
      <c r="V17" s="60">
        <v>29804329</v>
      </c>
      <c r="W17" s="60">
        <v>38214196</v>
      </c>
      <c r="X17" s="60">
        <v>-8409867</v>
      </c>
      <c r="Y17" s="61">
        <v>-22.01</v>
      </c>
      <c r="Z17" s="62">
        <v>38214196</v>
      </c>
    </row>
    <row r="18" spans="1:26" ht="13.5">
      <c r="A18" s="70" t="s">
        <v>44</v>
      </c>
      <c r="B18" s="71">
        <f>SUM(B11:B17)</f>
        <v>200434596</v>
      </c>
      <c r="C18" s="71">
        <f>SUM(C11:C17)</f>
        <v>0</v>
      </c>
      <c r="D18" s="72">
        <f aca="true" t="shared" si="1" ref="D18:Z18">SUM(D11:D17)</f>
        <v>212653313</v>
      </c>
      <c r="E18" s="73">
        <f t="shared" si="1"/>
        <v>208795299</v>
      </c>
      <c r="F18" s="73">
        <f t="shared" si="1"/>
        <v>14537207</v>
      </c>
      <c r="G18" s="73">
        <f t="shared" si="1"/>
        <v>13431881</v>
      </c>
      <c r="H18" s="73">
        <f t="shared" si="1"/>
        <v>15508102</v>
      </c>
      <c r="I18" s="73">
        <f t="shared" si="1"/>
        <v>43477190</v>
      </c>
      <c r="J18" s="73">
        <f t="shared" si="1"/>
        <v>13102746</v>
      </c>
      <c r="K18" s="73">
        <f t="shared" si="1"/>
        <v>16549079</v>
      </c>
      <c r="L18" s="73">
        <f t="shared" si="1"/>
        <v>13720746</v>
      </c>
      <c r="M18" s="73">
        <f t="shared" si="1"/>
        <v>43372571</v>
      </c>
      <c r="N18" s="73">
        <f t="shared" si="1"/>
        <v>14675781</v>
      </c>
      <c r="O18" s="73">
        <f t="shared" si="1"/>
        <v>15253472</v>
      </c>
      <c r="P18" s="73">
        <f t="shared" si="1"/>
        <v>13991088</v>
      </c>
      <c r="Q18" s="73">
        <f t="shared" si="1"/>
        <v>43920341</v>
      </c>
      <c r="R18" s="73">
        <f t="shared" si="1"/>
        <v>14281793</v>
      </c>
      <c r="S18" s="73">
        <f t="shared" si="1"/>
        <v>13358104</v>
      </c>
      <c r="T18" s="73">
        <f t="shared" si="1"/>
        <v>18994714</v>
      </c>
      <c r="U18" s="73">
        <f t="shared" si="1"/>
        <v>46634611</v>
      </c>
      <c r="V18" s="73">
        <f t="shared" si="1"/>
        <v>177404713</v>
      </c>
      <c r="W18" s="73">
        <f t="shared" si="1"/>
        <v>208795299</v>
      </c>
      <c r="X18" s="73">
        <f t="shared" si="1"/>
        <v>-31390586</v>
      </c>
      <c r="Y18" s="67">
        <f>+IF(W18&lt;&gt;0,(X18/W18)*100,0)</f>
        <v>-15.034144039804268</v>
      </c>
      <c r="Z18" s="74">
        <f t="shared" si="1"/>
        <v>208795299</v>
      </c>
    </row>
    <row r="19" spans="1:26" ht="13.5">
      <c r="A19" s="70" t="s">
        <v>45</v>
      </c>
      <c r="B19" s="75">
        <f>+B10-B18</f>
        <v>-11100946</v>
      </c>
      <c r="C19" s="75">
        <f>+C10-C18</f>
        <v>0</v>
      </c>
      <c r="D19" s="76">
        <f aca="true" t="shared" si="2" ref="D19:Z19">+D10-D18</f>
        <v>-16210235</v>
      </c>
      <c r="E19" s="77">
        <f t="shared" si="2"/>
        <v>-10302276</v>
      </c>
      <c r="F19" s="77">
        <f t="shared" si="2"/>
        <v>16130881</v>
      </c>
      <c r="G19" s="77">
        <f t="shared" si="2"/>
        <v>-1796815</v>
      </c>
      <c r="H19" s="77">
        <f t="shared" si="2"/>
        <v>-2546859</v>
      </c>
      <c r="I19" s="77">
        <f t="shared" si="2"/>
        <v>11787207</v>
      </c>
      <c r="J19" s="77">
        <f t="shared" si="2"/>
        <v>1582521</v>
      </c>
      <c r="K19" s="77">
        <f t="shared" si="2"/>
        <v>-6222096</v>
      </c>
      <c r="L19" s="77">
        <f t="shared" si="2"/>
        <v>9875409</v>
      </c>
      <c r="M19" s="77">
        <f t="shared" si="2"/>
        <v>5235834</v>
      </c>
      <c r="N19" s="77">
        <f t="shared" si="2"/>
        <v>-1204445</v>
      </c>
      <c r="O19" s="77">
        <f t="shared" si="2"/>
        <v>-2700299</v>
      </c>
      <c r="P19" s="77">
        <f t="shared" si="2"/>
        <v>8605192</v>
      </c>
      <c r="Q19" s="77">
        <f t="shared" si="2"/>
        <v>4700448</v>
      </c>
      <c r="R19" s="77">
        <f t="shared" si="2"/>
        <v>-1222165</v>
      </c>
      <c r="S19" s="77">
        <f t="shared" si="2"/>
        <v>460845</v>
      </c>
      <c r="T19" s="77">
        <f t="shared" si="2"/>
        <v>-9228008</v>
      </c>
      <c r="U19" s="77">
        <f t="shared" si="2"/>
        <v>-9989328</v>
      </c>
      <c r="V19" s="77">
        <f t="shared" si="2"/>
        <v>11734161</v>
      </c>
      <c r="W19" s="77">
        <f>IF(E10=E18,0,W10-W18)</f>
        <v>-10302276</v>
      </c>
      <c r="X19" s="77">
        <f t="shared" si="2"/>
        <v>22036437</v>
      </c>
      <c r="Y19" s="78">
        <f>+IF(W19&lt;&gt;0,(X19/W19)*100,0)</f>
        <v>-213.89872490311848</v>
      </c>
      <c r="Z19" s="79">
        <f t="shared" si="2"/>
        <v>-10302276</v>
      </c>
    </row>
    <row r="20" spans="1:26" ht="13.5">
      <c r="A20" s="58" t="s">
        <v>46</v>
      </c>
      <c r="B20" s="19">
        <v>47287053</v>
      </c>
      <c r="C20" s="19">
        <v>0</v>
      </c>
      <c r="D20" s="59">
        <v>52123000</v>
      </c>
      <c r="E20" s="60">
        <v>40872590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40872590</v>
      </c>
      <c r="X20" s="60">
        <v>-40872590</v>
      </c>
      <c r="Y20" s="61">
        <v>-100</v>
      </c>
      <c r="Z20" s="62">
        <v>40872590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36186107</v>
      </c>
      <c r="C22" s="86">
        <f>SUM(C19:C21)</f>
        <v>0</v>
      </c>
      <c r="D22" s="87">
        <f aca="true" t="shared" si="3" ref="D22:Z22">SUM(D19:D21)</f>
        <v>35912765</v>
      </c>
      <c r="E22" s="88">
        <f t="shared" si="3"/>
        <v>30570314</v>
      </c>
      <c r="F22" s="88">
        <f t="shared" si="3"/>
        <v>16130881</v>
      </c>
      <c r="G22" s="88">
        <f t="shared" si="3"/>
        <v>-1796815</v>
      </c>
      <c r="H22" s="88">
        <f t="shared" si="3"/>
        <v>-2546859</v>
      </c>
      <c r="I22" s="88">
        <f t="shared" si="3"/>
        <v>11787207</v>
      </c>
      <c r="J22" s="88">
        <f t="shared" si="3"/>
        <v>1582521</v>
      </c>
      <c r="K22" s="88">
        <f t="shared" si="3"/>
        <v>-6222096</v>
      </c>
      <c r="L22" s="88">
        <f t="shared" si="3"/>
        <v>9875409</v>
      </c>
      <c r="M22" s="88">
        <f t="shared" si="3"/>
        <v>5235834</v>
      </c>
      <c r="N22" s="88">
        <f t="shared" si="3"/>
        <v>-1204445</v>
      </c>
      <c r="O22" s="88">
        <f t="shared" si="3"/>
        <v>-2700299</v>
      </c>
      <c r="P22" s="88">
        <f t="shared" si="3"/>
        <v>8605192</v>
      </c>
      <c r="Q22" s="88">
        <f t="shared" si="3"/>
        <v>4700448</v>
      </c>
      <c r="R22" s="88">
        <f t="shared" si="3"/>
        <v>-1222165</v>
      </c>
      <c r="S22" s="88">
        <f t="shared" si="3"/>
        <v>460845</v>
      </c>
      <c r="T22" s="88">
        <f t="shared" si="3"/>
        <v>-9228008</v>
      </c>
      <c r="U22" s="88">
        <f t="shared" si="3"/>
        <v>-9989328</v>
      </c>
      <c r="V22" s="88">
        <f t="shared" si="3"/>
        <v>11734161</v>
      </c>
      <c r="W22" s="88">
        <f t="shared" si="3"/>
        <v>30570314</v>
      </c>
      <c r="X22" s="88">
        <f t="shared" si="3"/>
        <v>-18836153</v>
      </c>
      <c r="Y22" s="89">
        <f>+IF(W22&lt;&gt;0,(X22/W22)*100,0)</f>
        <v>-61.61583096594951</v>
      </c>
      <c r="Z22" s="90">
        <f t="shared" si="3"/>
        <v>30570314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36186107</v>
      </c>
      <c r="C24" s="75">
        <f>SUM(C22:C23)</f>
        <v>0</v>
      </c>
      <c r="D24" s="76">
        <f aca="true" t="shared" si="4" ref="D24:Z24">SUM(D22:D23)</f>
        <v>35912765</v>
      </c>
      <c r="E24" s="77">
        <f t="shared" si="4"/>
        <v>30570314</v>
      </c>
      <c r="F24" s="77">
        <f t="shared" si="4"/>
        <v>16130881</v>
      </c>
      <c r="G24" s="77">
        <f t="shared" si="4"/>
        <v>-1796815</v>
      </c>
      <c r="H24" s="77">
        <f t="shared" si="4"/>
        <v>-2546859</v>
      </c>
      <c r="I24" s="77">
        <f t="shared" si="4"/>
        <v>11787207</v>
      </c>
      <c r="J24" s="77">
        <f t="shared" si="4"/>
        <v>1582521</v>
      </c>
      <c r="K24" s="77">
        <f t="shared" si="4"/>
        <v>-6222096</v>
      </c>
      <c r="L24" s="77">
        <f t="shared" si="4"/>
        <v>9875409</v>
      </c>
      <c r="M24" s="77">
        <f t="shared" si="4"/>
        <v>5235834</v>
      </c>
      <c r="N24" s="77">
        <f t="shared" si="4"/>
        <v>-1204445</v>
      </c>
      <c r="O24" s="77">
        <f t="shared" si="4"/>
        <v>-2700299</v>
      </c>
      <c r="P24" s="77">
        <f t="shared" si="4"/>
        <v>8605192</v>
      </c>
      <c r="Q24" s="77">
        <f t="shared" si="4"/>
        <v>4700448</v>
      </c>
      <c r="R24" s="77">
        <f t="shared" si="4"/>
        <v>-1222165</v>
      </c>
      <c r="S24" s="77">
        <f t="shared" si="4"/>
        <v>460845</v>
      </c>
      <c r="T24" s="77">
        <f t="shared" si="4"/>
        <v>-9228008</v>
      </c>
      <c r="U24" s="77">
        <f t="shared" si="4"/>
        <v>-9989328</v>
      </c>
      <c r="V24" s="77">
        <f t="shared" si="4"/>
        <v>11734161</v>
      </c>
      <c r="W24" s="77">
        <f t="shared" si="4"/>
        <v>30570314</v>
      </c>
      <c r="X24" s="77">
        <f t="shared" si="4"/>
        <v>-18836153</v>
      </c>
      <c r="Y24" s="78">
        <f>+IF(W24&lt;&gt;0,(X24/W24)*100,0)</f>
        <v>-61.61583096594951</v>
      </c>
      <c r="Z24" s="79">
        <f t="shared" si="4"/>
        <v>30570314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45174186</v>
      </c>
      <c r="C27" s="22">
        <v>0</v>
      </c>
      <c r="D27" s="99">
        <v>59253000</v>
      </c>
      <c r="E27" s="100">
        <v>43123790</v>
      </c>
      <c r="F27" s="100">
        <v>1868192</v>
      </c>
      <c r="G27" s="100">
        <v>1850881</v>
      </c>
      <c r="H27" s="100">
        <v>1593605</v>
      </c>
      <c r="I27" s="100">
        <v>5312678</v>
      </c>
      <c r="J27" s="100">
        <v>4224894</v>
      </c>
      <c r="K27" s="100">
        <v>1609291</v>
      </c>
      <c r="L27" s="100">
        <v>2578978</v>
      </c>
      <c r="M27" s="100">
        <v>8413163</v>
      </c>
      <c r="N27" s="100">
        <v>682365</v>
      </c>
      <c r="O27" s="100">
        <v>828760</v>
      </c>
      <c r="P27" s="100">
        <v>5215745</v>
      </c>
      <c r="Q27" s="100">
        <v>6726870</v>
      </c>
      <c r="R27" s="100">
        <v>1503189</v>
      </c>
      <c r="S27" s="100">
        <v>2353389</v>
      </c>
      <c r="T27" s="100">
        <v>2536606</v>
      </c>
      <c r="U27" s="100">
        <v>6393184</v>
      </c>
      <c r="V27" s="100">
        <v>26845895</v>
      </c>
      <c r="W27" s="100">
        <v>43123790</v>
      </c>
      <c r="X27" s="100">
        <v>-16277895</v>
      </c>
      <c r="Y27" s="101">
        <v>-37.75</v>
      </c>
      <c r="Z27" s="102">
        <v>43123790</v>
      </c>
    </row>
    <row r="28" spans="1:26" ht="13.5">
      <c r="A28" s="103" t="s">
        <v>46</v>
      </c>
      <c r="B28" s="19">
        <v>45174187</v>
      </c>
      <c r="C28" s="19">
        <v>0</v>
      </c>
      <c r="D28" s="59">
        <v>51143000</v>
      </c>
      <c r="E28" s="60">
        <v>40532590</v>
      </c>
      <c r="F28" s="60">
        <v>1868192</v>
      </c>
      <c r="G28" s="60">
        <v>1798819</v>
      </c>
      <c r="H28" s="60">
        <v>1055173</v>
      </c>
      <c r="I28" s="60">
        <v>4722184</v>
      </c>
      <c r="J28" s="60">
        <v>4173010</v>
      </c>
      <c r="K28" s="60">
        <v>1552333</v>
      </c>
      <c r="L28" s="60">
        <v>2521616</v>
      </c>
      <c r="M28" s="60">
        <v>8246959</v>
      </c>
      <c r="N28" s="60">
        <v>630692</v>
      </c>
      <c r="O28" s="60">
        <v>818998</v>
      </c>
      <c r="P28" s="60">
        <v>4150051</v>
      </c>
      <c r="Q28" s="60">
        <v>5599741</v>
      </c>
      <c r="R28" s="60">
        <v>1419033</v>
      </c>
      <c r="S28" s="60">
        <v>2112484</v>
      </c>
      <c r="T28" s="60">
        <v>2486400</v>
      </c>
      <c r="U28" s="60">
        <v>6017917</v>
      </c>
      <c r="V28" s="60">
        <v>24586801</v>
      </c>
      <c r="W28" s="60">
        <v>40532590</v>
      </c>
      <c r="X28" s="60">
        <v>-15945789</v>
      </c>
      <c r="Y28" s="61">
        <v>-39.34</v>
      </c>
      <c r="Z28" s="62">
        <v>40532590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8110000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17999</v>
      </c>
      <c r="U30" s="60">
        <v>17999</v>
      </c>
      <c r="V30" s="60">
        <v>17999</v>
      </c>
      <c r="W30" s="60">
        <v>0</v>
      </c>
      <c r="X30" s="60">
        <v>17999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2591200</v>
      </c>
      <c r="F31" s="60">
        <v>0</v>
      </c>
      <c r="G31" s="60">
        <v>52062</v>
      </c>
      <c r="H31" s="60">
        <v>538432</v>
      </c>
      <c r="I31" s="60">
        <v>590494</v>
      </c>
      <c r="J31" s="60">
        <v>51884</v>
      </c>
      <c r="K31" s="60">
        <v>56958</v>
      </c>
      <c r="L31" s="60">
        <v>57362</v>
      </c>
      <c r="M31" s="60">
        <v>166204</v>
      </c>
      <c r="N31" s="60">
        <v>51673</v>
      </c>
      <c r="O31" s="60">
        <v>9762</v>
      </c>
      <c r="P31" s="60">
        <v>1065694</v>
      </c>
      <c r="Q31" s="60">
        <v>1127129</v>
      </c>
      <c r="R31" s="60">
        <v>84156</v>
      </c>
      <c r="S31" s="60">
        <v>240905</v>
      </c>
      <c r="T31" s="60">
        <v>32207</v>
      </c>
      <c r="U31" s="60">
        <v>357268</v>
      </c>
      <c r="V31" s="60">
        <v>2241095</v>
      </c>
      <c r="W31" s="60">
        <v>2591200</v>
      </c>
      <c r="X31" s="60">
        <v>-350105</v>
      </c>
      <c r="Y31" s="61">
        <v>-13.51</v>
      </c>
      <c r="Z31" s="62">
        <v>2591200</v>
      </c>
    </row>
    <row r="32" spans="1:26" ht="13.5">
      <c r="A32" s="70" t="s">
        <v>54</v>
      </c>
      <c r="B32" s="22">
        <f>SUM(B28:B31)</f>
        <v>45174187</v>
      </c>
      <c r="C32" s="22">
        <f>SUM(C28:C31)</f>
        <v>0</v>
      </c>
      <c r="D32" s="99">
        <f aca="true" t="shared" si="5" ref="D32:Z32">SUM(D28:D31)</f>
        <v>59253000</v>
      </c>
      <c r="E32" s="100">
        <f t="shared" si="5"/>
        <v>43123790</v>
      </c>
      <c r="F32" s="100">
        <f t="shared" si="5"/>
        <v>1868192</v>
      </c>
      <c r="G32" s="100">
        <f t="shared" si="5"/>
        <v>1850881</v>
      </c>
      <c r="H32" s="100">
        <f t="shared" si="5"/>
        <v>1593605</v>
      </c>
      <c r="I32" s="100">
        <f t="shared" si="5"/>
        <v>5312678</v>
      </c>
      <c r="J32" s="100">
        <f t="shared" si="5"/>
        <v>4224894</v>
      </c>
      <c r="K32" s="100">
        <f t="shared" si="5"/>
        <v>1609291</v>
      </c>
      <c r="L32" s="100">
        <f t="shared" si="5"/>
        <v>2578978</v>
      </c>
      <c r="M32" s="100">
        <f t="shared" si="5"/>
        <v>8413163</v>
      </c>
      <c r="N32" s="100">
        <f t="shared" si="5"/>
        <v>682365</v>
      </c>
      <c r="O32" s="100">
        <f t="shared" si="5"/>
        <v>828760</v>
      </c>
      <c r="P32" s="100">
        <f t="shared" si="5"/>
        <v>5215745</v>
      </c>
      <c r="Q32" s="100">
        <f t="shared" si="5"/>
        <v>6726870</v>
      </c>
      <c r="R32" s="100">
        <f t="shared" si="5"/>
        <v>1503189</v>
      </c>
      <c r="S32" s="100">
        <f t="shared" si="5"/>
        <v>2353389</v>
      </c>
      <c r="T32" s="100">
        <f t="shared" si="5"/>
        <v>2536606</v>
      </c>
      <c r="U32" s="100">
        <f t="shared" si="5"/>
        <v>6393184</v>
      </c>
      <c r="V32" s="100">
        <f t="shared" si="5"/>
        <v>26845895</v>
      </c>
      <c r="W32" s="100">
        <f t="shared" si="5"/>
        <v>43123790</v>
      </c>
      <c r="X32" s="100">
        <f t="shared" si="5"/>
        <v>-16277895</v>
      </c>
      <c r="Y32" s="101">
        <f>+IF(W32&lt;&gt;0,(X32/W32)*100,0)</f>
        <v>-37.746902579759336</v>
      </c>
      <c r="Z32" s="102">
        <f t="shared" si="5"/>
        <v>43123790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30518152</v>
      </c>
      <c r="C35" s="19">
        <v>0</v>
      </c>
      <c r="D35" s="59">
        <v>24007109</v>
      </c>
      <c r="E35" s="60">
        <v>30916995</v>
      </c>
      <c r="F35" s="60">
        <v>42546975</v>
      </c>
      <c r="G35" s="60">
        <v>28412657</v>
      </c>
      <c r="H35" s="60">
        <v>23873051</v>
      </c>
      <c r="I35" s="60">
        <v>23873051</v>
      </c>
      <c r="J35" s="60">
        <v>29091215</v>
      </c>
      <c r="K35" s="60">
        <v>42489328</v>
      </c>
      <c r="L35" s="60">
        <v>38887467</v>
      </c>
      <c r="M35" s="60">
        <v>38887467</v>
      </c>
      <c r="N35" s="60">
        <v>32189778</v>
      </c>
      <c r="O35" s="60">
        <v>35101948</v>
      </c>
      <c r="P35" s="60">
        <v>44983071</v>
      </c>
      <c r="Q35" s="60">
        <v>44983071</v>
      </c>
      <c r="R35" s="60">
        <v>40451546</v>
      </c>
      <c r="S35" s="60">
        <v>38746796</v>
      </c>
      <c r="T35" s="60">
        <v>32543163</v>
      </c>
      <c r="U35" s="60">
        <v>32543163</v>
      </c>
      <c r="V35" s="60">
        <v>32543163</v>
      </c>
      <c r="W35" s="60">
        <v>30916995</v>
      </c>
      <c r="X35" s="60">
        <v>1626168</v>
      </c>
      <c r="Y35" s="61">
        <v>5.26</v>
      </c>
      <c r="Z35" s="62">
        <v>30916995</v>
      </c>
    </row>
    <row r="36" spans="1:26" ht="13.5">
      <c r="A36" s="58" t="s">
        <v>57</v>
      </c>
      <c r="B36" s="19">
        <v>451082484</v>
      </c>
      <c r="C36" s="19">
        <v>0</v>
      </c>
      <c r="D36" s="59">
        <v>478514884</v>
      </c>
      <c r="E36" s="60">
        <v>481276680</v>
      </c>
      <c r="F36" s="60">
        <v>397970496</v>
      </c>
      <c r="G36" s="60">
        <v>453479781</v>
      </c>
      <c r="H36" s="60">
        <v>453479781</v>
      </c>
      <c r="I36" s="60">
        <v>453479781</v>
      </c>
      <c r="J36" s="60">
        <v>453247326</v>
      </c>
      <c r="K36" s="60">
        <v>453247326</v>
      </c>
      <c r="L36" s="60">
        <v>453247326</v>
      </c>
      <c r="M36" s="60">
        <v>453247326</v>
      </c>
      <c r="N36" s="60">
        <v>453247326</v>
      </c>
      <c r="O36" s="60">
        <v>453247326</v>
      </c>
      <c r="P36" s="60">
        <v>453247326</v>
      </c>
      <c r="Q36" s="60">
        <v>453247326</v>
      </c>
      <c r="R36" s="60">
        <v>453247326</v>
      </c>
      <c r="S36" s="60">
        <v>453247326</v>
      </c>
      <c r="T36" s="60">
        <v>453247326</v>
      </c>
      <c r="U36" s="60">
        <v>453247326</v>
      </c>
      <c r="V36" s="60">
        <v>453247326</v>
      </c>
      <c r="W36" s="60">
        <v>481276680</v>
      </c>
      <c r="X36" s="60">
        <v>-28029354</v>
      </c>
      <c r="Y36" s="61">
        <v>-5.82</v>
      </c>
      <c r="Z36" s="62">
        <v>481276680</v>
      </c>
    </row>
    <row r="37" spans="1:26" ht="13.5">
      <c r="A37" s="58" t="s">
        <v>58</v>
      </c>
      <c r="B37" s="19">
        <v>48126110</v>
      </c>
      <c r="C37" s="19">
        <v>0</v>
      </c>
      <c r="D37" s="59">
        <v>65020315</v>
      </c>
      <c r="E37" s="60">
        <v>48760721</v>
      </c>
      <c r="F37" s="60">
        <v>92436104</v>
      </c>
      <c r="G37" s="60">
        <v>34741692</v>
      </c>
      <c r="H37" s="60">
        <v>34533141</v>
      </c>
      <c r="I37" s="60">
        <v>34533141</v>
      </c>
      <c r="J37" s="60">
        <v>35599530</v>
      </c>
      <c r="K37" s="60">
        <v>59878867</v>
      </c>
      <c r="L37" s="60">
        <v>54061987</v>
      </c>
      <c r="M37" s="60">
        <v>54061987</v>
      </c>
      <c r="N37" s="60">
        <v>46971485</v>
      </c>
      <c r="O37" s="60">
        <v>53526389</v>
      </c>
      <c r="P37" s="60">
        <v>60184579</v>
      </c>
      <c r="Q37" s="60">
        <v>60184579</v>
      </c>
      <c r="R37" s="60">
        <v>58448209</v>
      </c>
      <c r="S37" s="60">
        <v>58893838</v>
      </c>
      <c r="T37" s="60">
        <v>66006281</v>
      </c>
      <c r="U37" s="60">
        <v>66006281</v>
      </c>
      <c r="V37" s="60">
        <v>66006281</v>
      </c>
      <c r="W37" s="60">
        <v>48760721</v>
      </c>
      <c r="X37" s="60">
        <v>17245560</v>
      </c>
      <c r="Y37" s="61">
        <v>35.37</v>
      </c>
      <c r="Z37" s="62">
        <v>48760721</v>
      </c>
    </row>
    <row r="38" spans="1:26" ht="13.5">
      <c r="A38" s="58" t="s">
        <v>59</v>
      </c>
      <c r="B38" s="19">
        <v>97045819</v>
      </c>
      <c r="C38" s="19">
        <v>0</v>
      </c>
      <c r="D38" s="59">
        <v>105944797</v>
      </c>
      <c r="E38" s="60">
        <v>96433568</v>
      </c>
      <c r="F38" s="60">
        <v>103966185</v>
      </c>
      <c r="G38" s="60">
        <v>104076381</v>
      </c>
      <c r="H38" s="60">
        <v>103885799</v>
      </c>
      <c r="I38" s="60">
        <v>103885799</v>
      </c>
      <c r="J38" s="60">
        <v>103885802</v>
      </c>
      <c r="K38" s="60">
        <v>103478352</v>
      </c>
      <c r="L38" s="60">
        <v>98396932</v>
      </c>
      <c r="M38" s="60">
        <v>98396932</v>
      </c>
      <c r="N38" s="60">
        <v>100676554</v>
      </c>
      <c r="O38" s="60">
        <v>100410314</v>
      </c>
      <c r="P38" s="60">
        <v>100243806</v>
      </c>
      <c r="Q38" s="60">
        <v>100243806</v>
      </c>
      <c r="R38" s="60">
        <v>100011570</v>
      </c>
      <c r="S38" s="60">
        <v>99753755</v>
      </c>
      <c r="T38" s="60">
        <v>97038797</v>
      </c>
      <c r="U38" s="60">
        <v>97038797</v>
      </c>
      <c r="V38" s="60">
        <v>97038797</v>
      </c>
      <c r="W38" s="60">
        <v>96433568</v>
      </c>
      <c r="X38" s="60">
        <v>605229</v>
      </c>
      <c r="Y38" s="61">
        <v>0.63</v>
      </c>
      <c r="Z38" s="62">
        <v>96433568</v>
      </c>
    </row>
    <row r="39" spans="1:26" ht="13.5">
      <c r="A39" s="58" t="s">
        <v>60</v>
      </c>
      <c r="B39" s="19">
        <v>336428707</v>
      </c>
      <c r="C39" s="19">
        <v>0</v>
      </c>
      <c r="D39" s="59">
        <v>331556881</v>
      </c>
      <c r="E39" s="60">
        <v>366999386</v>
      </c>
      <c r="F39" s="60">
        <v>244115182</v>
      </c>
      <c r="G39" s="60">
        <v>343074365</v>
      </c>
      <c r="H39" s="60">
        <v>338933892</v>
      </c>
      <c r="I39" s="60">
        <v>338933892</v>
      </c>
      <c r="J39" s="60">
        <v>342853209</v>
      </c>
      <c r="K39" s="60">
        <v>332379435</v>
      </c>
      <c r="L39" s="60">
        <v>339675874</v>
      </c>
      <c r="M39" s="60">
        <v>339675874</v>
      </c>
      <c r="N39" s="60">
        <v>337789065</v>
      </c>
      <c r="O39" s="60">
        <v>334412571</v>
      </c>
      <c r="P39" s="60">
        <v>337802012</v>
      </c>
      <c r="Q39" s="60">
        <v>337802012</v>
      </c>
      <c r="R39" s="60">
        <v>335239093</v>
      </c>
      <c r="S39" s="60">
        <v>333346529</v>
      </c>
      <c r="T39" s="60">
        <v>322745411</v>
      </c>
      <c r="U39" s="60">
        <v>322745411</v>
      </c>
      <c r="V39" s="60">
        <v>322745411</v>
      </c>
      <c r="W39" s="60">
        <v>366999386</v>
      </c>
      <c r="X39" s="60">
        <v>-44253975</v>
      </c>
      <c r="Y39" s="61">
        <v>-12.06</v>
      </c>
      <c r="Z39" s="62">
        <v>366999386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49773933</v>
      </c>
      <c r="C42" s="19">
        <v>0</v>
      </c>
      <c r="D42" s="59">
        <v>51993342</v>
      </c>
      <c r="E42" s="60">
        <v>37374608</v>
      </c>
      <c r="F42" s="60">
        <v>4146280</v>
      </c>
      <c r="G42" s="60">
        <v>-462170</v>
      </c>
      <c r="H42" s="60">
        <v>-539245</v>
      </c>
      <c r="I42" s="60">
        <v>3144865</v>
      </c>
      <c r="J42" s="60">
        <v>-2397704</v>
      </c>
      <c r="K42" s="60">
        <v>16854596</v>
      </c>
      <c r="L42" s="60">
        <v>-4288419</v>
      </c>
      <c r="M42" s="60">
        <v>10168473</v>
      </c>
      <c r="N42" s="60">
        <v>-5620898</v>
      </c>
      <c r="O42" s="60">
        <v>1353004</v>
      </c>
      <c r="P42" s="60">
        <v>18330806</v>
      </c>
      <c r="Q42" s="60">
        <v>14062912</v>
      </c>
      <c r="R42" s="60">
        <v>-6206803</v>
      </c>
      <c r="S42" s="60">
        <v>530659</v>
      </c>
      <c r="T42" s="60">
        <v>4364336</v>
      </c>
      <c r="U42" s="60">
        <v>-1311808</v>
      </c>
      <c r="V42" s="60">
        <v>26064442</v>
      </c>
      <c r="W42" s="60">
        <v>37374608</v>
      </c>
      <c r="X42" s="60">
        <v>-11310166</v>
      </c>
      <c r="Y42" s="61">
        <v>-30.26</v>
      </c>
      <c r="Z42" s="62">
        <v>37374608</v>
      </c>
    </row>
    <row r="43" spans="1:26" ht="13.5">
      <c r="A43" s="58" t="s">
        <v>63</v>
      </c>
      <c r="B43" s="19">
        <v>-44240816</v>
      </c>
      <c r="C43" s="19">
        <v>0</v>
      </c>
      <c r="D43" s="59">
        <v>-53690412</v>
      </c>
      <c r="E43" s="60">
        <v>-38197659</v>
      </c>
      <c r="F43" s="60">
        <v>-1867332</v>
      </c>
      <c r="G43" s="60">
        <v>-1848478</v>
      </c>
      <c r="H43" s="60">
        <v>-1592729</v>
      </c>
      <c r="I43" s="60">
        <v>-5308539</v>
      </c>
      <c r="J43" s="60">
        <v>-2454280</v>
      </c>
      <c r="K43" s="60">
        <v>-1628534</v>
      </c>
      <c r="L43" s="60">
        <v>-2578101</v>
      </c>
      <c r="M43" s="60">
        <v>-6660915</v>
      </c>
      <c r="N43" s="60">
        <v>-682365</v>
      </c>
      <c r="O43" s="60">
        <v>-818233</v>
      </c>
      <c r="P43" s="60">
        <v>-4816007</v>
      </c>
      <c r="Q43" s="60">
        <v>-6316605</v>
      </c>
      <c r="R43" s="60">
        <v>-1188628</v>
      </c>
      <c r="S43" s="60">
        <v>-2351875</v>
      </c>
      <c r="T43" s="60">
        <v>-2862821</v>
      </c>
      <c r="U43" s="60">
        <v>-6403324</v>
      </c>
      <c r="V43" s="60">
        <v>-24689383</v>
      </c>
      <c r="W43" s="60">
        <v>-38197659</v>
      </c>
      <c r="X43" s="60">
        <v>13508276</v>
      </c>
      <c r="Y43" s="61">
        <v>-35.36</v>
      </c>
      <c r="Z43" s="62">
        <v>-38197659</v>
      </c>
    </row>
    <row r="44" spans="1:26" ht="13.5">
      <c r="A44" s="58" t="s">
        <v>64</v>
      </c>
      <c r="B44" s="19">
        <v>-7748931</v>
      </c>
      <c r="C44" s="19">
        <v>0</v>
      </c>
      <c r="D44" s="59">
        <v>2150476</v>
      </c>
      <c r="E44" s="60">
        <v>-7866852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-7866852</v>
      </c>
      <c r="X44" s="60">
        <v>7866852</v>
      </c>
      <c r="Y44" s="61">
        <v>-100</v>
      </c>
      <c r="Z44" s="62">
        <v>-7866852</v>
      </c>
    </row>
    <row r="45" spans="1:26" ht="13.5">
      <c r="A45" s="70" t="s">
        <v>65</v>
      </c>
      <c r="B45" s="22">
        <v>2318755</v>
      </c>
      <c r="C45" s="22">
        <v>0</v>
      </c>
      <c r="D45" s="99">
        <v>-14616550</v>
      </c>
      <c r="E45" s="100">
        <v>2954459</v>
      </c>
      <c r="F45" s="100">
        <v>6039779</v>
      </c>
      <c r="G45" s="100">
        <v>3729131</v>
      </c>
      <c r="H45" s="100">
        <v>1597157</v>
      </c>
      <c r="I45" s="100">
        <v>1597157</v>
      </c>
      <c r="J45" s="100">
        <v>-3254827</v>
      </c>
      <c r="K45" s="100">
        <v>11971235</v>
      </c>
      <c r="L45" s="100">
        <v>5104715</v>
      </c>
      <c r="M45" s="100">
        <v>5104715</v>
      </c>
      <c r="N45" s="100">
        <v>-1198548</v>
      </c>
      <c r="O45" s="100">
        <v>-663777</v>
      </c>
      <c r="P45" s="100">
        <v>12851022</v>
      </c>
      <c r="Q45" s="100">
        <v>-1198548</v>
      </c>
      <c r="R45" s="100">
        <v>5455591</v>
      </c>
      <c r="S45" s="100">
        <v>3634375</v>
      </c>
      <c r="T45" s="100">
        <v>5135890</v>
      </c>
      <c r="U45" s="100">
        <v>5135890</v>
      </c>
      <c r="V45" s="100">
        <v>5135890</v>
      </c>
      <c r="W45" s="100">
        <v>2954459</v>
      </c>
      <c r="X45" s="100">
        <v>2181431</v>
      </c>
      <c r="Y45" s="101">
        <v>73.84</v>
      </c>
      <c r="Z45" s="102">
        <v>2954459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9417559</v>
      </c>
      <c r="C49" s="52">
        <v>0</v>
      </c>
      <c r="D49" s="129">
        <v>3080355</v>
      </c>
      <c r="E49" s="54">
        <v>1335603</v>
      </c>
      <c r="F49" s="54">
        <v>0</v>
      </c>
      <c r="G49" s="54">
        <v>0</v>
      </c>
      <c r="H49" s="54">
        <v>0</v>
      </c>
      <c r="I49" s="54">
        <v>1410525</v>
      </c>
      <c r="J49" s="54">
        <v>0</v>
      </c>
      <c r="K49" s="54">
        <v>0</v>
      </c>
      <c r="L49" s="54">
        <v>0</v>
      </c>
      <c r="M49" s="54">
        <v>912576</v>
      </c>
      <c r="N49" s="54">
        <v>0</v>
      </c>
      <c r="O49" s="54">
        <v>0</v>
      </c>
      <c r="P49" s="54">
        <v>0</v>
      </c>
      <c r="Q49" s="54">
        <v>1058677</v>
      </c>
      <c r="R49" s="54">
        <v>0</v>
      </c>
      <c r="S49" s="54">
        <v>0</v>
      </c>
      <c r="T49" s="54">
        <v>0</v>
      </c>
      <c r="U49" s="54">
        <v>858161</v>
      </c>
      <c r="V49" s="54">
        <v>26477403</v>
      </c>
      <c r="W49" s="54">
        <v>44550859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1261288</v>
      </c>
      <c r="C51" s="52">
        <v>0</v>
      </c>
      <c r="D51" s="129">
        <v>21486</v>
      </c>
      <c r="E51" s="54">
        <v>636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-861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1282549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100.0000036643167</v>
      </c>
      <c r="E58" s="7">
        <f t="shared" si="6"/>
        <v>98.12345826381022</v>
      </c>
      <c r="F58" s="7">
        <f t="shared" si="6"/>
        <v>76.11804042739271</v>
      </c>
      <c r="G58" s="7">
        <f t="shared" si="6"/>
        <v>128.12775127861084</v>
      </c>
      <c r="H58" s="7">
        <f t="shared" si="6"/>
        <v>126.75416040717195</v>
      </c>
      <c r="I58" s="7">
        <f t="shared" si="6"/>
        <v>107.0926763459825</v>
      </c>
      <c r="J58" s="7">
        <f t="shared" si="6"/>
        <v>113.07420735249983</v>
      </c>
      <c r="K58" s="7">
        <f t="shared" si="6"/>
        <v>135.87104092761297</v>
      </c>
      <c r="L58" s="7">
        <f t="shared" si="6"/>
        <v>118.53590080848728</v>
      </c>
      <c r="M58" s="7">
        <f t="shared" si="6"/>
        <v>121.64932074832929</v>
      </c>
      <c r="N58" s="7">
        <f t="shared" si="6"/>
        <v>111.04561529491626</v>
      </c>
      <c r="O58" s="7">
        <f t="shared" si="6"/>
        <v>116.49441918147996</v>
      </c>
      <c r="P58" s="7">
        <f t="shared" si="6"/>
        <v>130.8926119870778</v>
      </c>
      <c r="Q58" s="7">
        <f t="shared" si="6"/>
        <v>119.24227179393398</v>
      </c>
      <c r="R58" s="7">
        <f t="shared" si="6"/>
        <v>123.21062371212315</v>
      </c>
      <c r="S58" s="7">
        <f t="shared" si="6"/>
        <v>102.2748328725793</v>
      </c>
      <c r="T58" s="7">
        <f t="shared" si="6"/>
        <v>133.31631726539595</v>
      </c>
      <c r="U58" s="7">
        <f t="shared" si="6"/>
        <v>118.65060583156047</v>
      </c>
      <c r="V58" s="7">
        <f t="shared" si="6"/>
        <v>116.34075928480682</v>
      </c>
      <c r="W58" s="7">
        <f t="shared" si="6"/>
        <v>98.12345826381022</v>
      </c>
      <c r="X58" s="7">
        <f t="shared" si="6"/>
        <v>0</v>
      </c>
      <c r="Y58" s="7">
        <f t="shared" si="6"/>
        <v>0</v>
      </c>
      <c r="Z58" s="8">
        <f t="shared" si="6"/>
        <v>98.12345826381022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99.99998678156352</v>
      </c>
      <c r="E59" s="10">
        <f t="shared" si="7"/>
        <v>100</v>
      </c>
      <c r="F59" s="10">
        <f t="shared" si="7"/>
        <v>39.04390414440834</v>
      </c>
      <c r="G59" s="10">
        <f t="shared" si="7"/>
        <v>144.8620637488111</v>
      </c>
      <c r="H59" s="10">
        <f t="shared" si="7"/>
        <v>148.08672578264444</v>
      </c>
      <c r="I59" s="10">
        <f t="shared" si="7"/>
        <v>82.44818052944045</v>
      </c>
      <c r="J59" s="10">
        <f t="shared" si="7"/>
        <v>132.02301865281606</v>
      </c>
      <c r="K59" s="10">
        <f t="shared" si="7"/>
        <v>137.14079950715907</v>
      </c>
      <c r="L59" s="10">
        <f t="shared" si="7"/>
        <v>137.37100639572097</v>
      </c>
      <c r="M59" s="10">
        <f t="shared" si="7"/>
        <v>135.3991883397132</v>
      </c>
      <c r="N59" s="10">
        <f t="shared" si="7"/>
        <v>161.2847443363033</v>
      </c>
      <c r="O59" s="10">
        <f t="shared" si="7"/>
        <v>171.09046431267376</v>
      </c>
      <c r="P59" s="10">
        <f t="shared" si="7"/>
        <v>167.91114364208795</v>
      </c>
      <c r="Q59" s="10">
        <f t="shared" si="7"/>
        <v>166.52183454794246</v>
      </c>
      <c r="R59" s="10">
        <f t="shared" si="7"/>
        <v>165.58315877625037</v>
      </c>
      <c r="S59" s="10">
        <f t="shared" si="7"/>
        <v>140.83249143996156</v>
      </c>
      <c r="T59" s="10">
        <f t="shared" si="7"/>
        <v>95.25712828712426</v>
      </c>
      <c r="U59" s="10">
        <f t="shared" si="7"/>
        <v>128.37957098886622</v>
      </c>
      <c r="V59" s="10">
        <f t="shared" si="7"/>
        <v>120.14452903571606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100.0000085967831</v>
      </c>
      <c r="E60" s="13">
        <f t="shared" si="7"/>
        <v>97.58438337894366</v>
      </c>
      <c r="F60" s="13">
        <f t="shared" si="7"/>
        <v>104.36885862244716</v>
      </c>
      <c r="G60" s="13">
        <f t="shared" si="7"/>
        <v>124.47026000603067</v>
      </c>
      <c r="H60" s="13">
        <f t="shared" si="7"/>
        <v>122.1477689661364</v>
      </c>
      <c r="I60" s="13">
        <f t="shared" si="7"/>
        <v>117.30047743540248</v>
      </c>
      <c r="J60" s="13">
        <f t="shared" si="7"/>
        <v>108.80707702968789</v>
      </c>
      <c r="K60" s="13">
        <f t="shared" si="7"/>
        <v>136.28753940326652</v>
      </c>
      <c r="L60" s="13">
        <f t="shared" si="7"/>
        <v>114.43156619865933</v>
      </c>
      <c r="M60" s="13">
        <f t="shared" si="7"/>
        <v>118.61865404788243</v>
      </c>
      <c r="N60" s="13">
        <f t="shared" si="7"/>
        <v>102.08638331808903</v>
      </c>
      <c r="O60" s="13">
        <f t="shared" si="7"/>
        <v>107.5291931530598</v>
      </c>
      <c r="P60" s="13">
        <f t="shared" si="7"/>
        <v>124.0891130713716</v>
      </c>
      <c r="Q60" s="13">
        <f t="shared" si="7"/>
        <v>110.89901594010472</v>
      </c>
      <c r="R60" s="13">
        <f t="shared" si="7"/>
        <v>115.67824720265689</v>
      </c>
      <c r="S60" s="13">
        <f t="shared" si="7"/>
        <v>95.26481572953128</v>
      </c>
      <c r="T60" s="13">
        <f t="shared" si="7"/>
        <v>150.51104552702674</v>
      </c>
      <c r="U60" s="13">
        <f t="shared" si="7"/>
        <v>116.6701261120612</v>
      </c>
      <c r="V60" s="13">
        <f t="shared" si="7"/>
        <v>115.62628533608408</v>
      </c>
      <c r="W60" s="13">
        <f t="shared" si="7"/>
        <v>97.58438337894366</v>
      </c>
      <c r="X60" s="13">
        <f t="shared" si="7"/>
        <v>0</v>
      </c>
      <c r="Y60" s="13">
        <f t="shared" si="7"/>
        <v>0</v>
      </c>
      <c r="Z60" s="14">
        <f t="shared" si="7"/>
        <v>97.58438337894366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100.0000078854343</v>
      </c>
      <c r="E61" s="13">
        <f t="shared" si="7"/>
        <v>96.54265190732377</v>
      </c>
      <c r="F61" s="13">
        <f t="shared" si="7"/>
        <v>105.34644497808333</v>
      </c>
      <c r="G61" s="13">
        <f t="shared" si="7"/>
        <v>124.60701288941031</v>
      </c>
      <c r="H61" s="13">
        <f t="shared" si="7"/>
        <v>119.53036037551841</v>
      </c>
      <c r="I61" s="13">
        <f t="shared" si="7"/>
        <v>116.71301311081245</v>
      </c>
      <c r="J61" s="13">
        <f t="shared" si="7"/>
        <v>106.65615051057753</v>
      </c>
      <c r="K61" s="13">
        <f t="shared" si="7"/>
        <v>165.7737039805578</v>
      </c>
      <c r="L61" s="13">
        <f t="shared" si="7"/>
        <v>126.13664869824521</v>
      </c>
      <c r="M61" s="13">
        <f t="shared" si="7"/>
        <v>128.20392781617255</v>
      </c>
      <c r="N61" s="13">
        <f t="shared" si="7"/>
        <v>108.04461493321509</v>
      </c>
      <c r="O61" s="13">
        <f t="shared" si="7"/>
        <v>111.13012626095522</v>
      </c>
      <c r="P61" s="13">
        <f t="shared" si="7"/>
        <v>126.72494509847118</v>
      </c>
      <c r="Q61" s="13">
        <f t="shared" si="7"/>
        <v>115.08421193833715</v>
      </c>
      <c r="R61" s="13">
        <f t="shared" si="7"/>
        <v>116.72275089259622</v>
      </c>
      <c r="S61" s="13">
        <f t="shared" si="7"/>
        <v>96.38970542624455</v>
      </c>
      <c r="T61" s="13">
        <f t="shared" si="7"/>
        <v>161.86241281858364</v>
      </c>
      <c r="U61" s="13">
        <f t="shared" si="7"/>
        <v>119.67789520179906</v>
      </c>
      <c r="V61" s="13">
        <f t="shared" si="7"/>
        <v>119.51009297474936</v>
      </c>
      <c r="W61" s="13">
        <f t="shared" si="7"/>
        <v>96.54265190732377</v>
      </c>
      <c r="X61" s="13">
        <f t="shared" si="7"/>
        <v>0</v>
      </c>
      <c r="Y61" s="13">
        <f t="shared" si="7"/>
        <v>0</v>
      </c>
      <c r="Z61" s="14">
        <f t="shared" si="7"/>
        <v>96.54265190732377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100.00002609013043</v>
      </c>
      <c r="E62" s="13">
        <f t="shared" si="7"/>
        <v>99.99997288159616</v>
      </c>
      <c r="F62" s="13">
        <f t="shared" si="7"/>
        <v>182.7714079726827</v>
      </c>
      <c r="G62" s="13">
        <f t="shared" si="7"/>
        <v>163.35923704580125</v>
      </c>
      <c r="H62" s="13">
        <f t="shared" si="7"/>
        <v>169.84537484674763</v>
      </c>
      <c r="I62" s="13">
        <f t="shared" si="7"/>
        <v>170.69626906385383</v>
      </c>
      <c r="J62" s="13">
        <f t="shared" si="7"/>
        <v>149.52933915068644</v>
      </c>
      <c r="K62" s="13">
        <f t="shared" si="7"/>
        <v>89.55107531706267</v>
      </c>
      <c r="L62" s="13">
        <f t="shared" si="7"/>
        <v>92.34661941306193</v>
      </c>
      <c r="M62" s="13">
        <f t="shared" si="7"/>
        <v>105.16374609799183</v>
      </c>
      <c r="N62" s="13">
        <f t="shared" si="7"/>
        <v>70.18636496092779</v>
      </c>
      <c r="O62" s="13">
        <f t="shared" si="7"/>
        <v>74.77692777614618</v>
      </c>
      <c r="P62" s="13">
        <f t="shared" si="7"/>
        <v>91.17207196269025</v>
      </c>
      <c r="Q62" s="13">
        <f t="shared" si="7"/>
        <v>77.79695090530507</v>
      </c>
      <c r="R62" s="13">
        <f t="shared" si="7"/>
        <v>92.83281459388756</v>
      </c>
      <c r="S62" s="13">
        <f t="shared" si="7"/>
        <v>74.9316663573211</v>
      </c>
      <c r="T62" s="13">
        <f t="shared" si="7"/>
        <v>202.0650029137827</v>
      </c>
      <c r="U62" s="13">
        <f t="shared" si="7"/>
        <v>103.12812634105224</v>
      </c>
      <c r="V62" s="13">
        <f t="shared" si="7"/>
        <v>105.28345153319148</v>
      </c>
      <c r="W62" s="13">
        <f t="shared" si="7"/>
        <v>99.99997288159616</v>
      </c>
      <c r="X62" s="13">
        <f t="shared" si="7"/>
        <v>0</v>
      </c>
      <c r="Y62" s="13">
        <f t="shared" si="7"/>
        <v>0</v>
      </c>
      <c r="Z62" s="14">
        <f t="shared" si="7"/>
        <v>99.99997288159616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99.99997500692308</v>
      </c>
      <c r="F63" s="13">
        <f t="shared" si="7"/>
        <v>74.4690944150753</v>
      </c>
      <c r="G63" s="13">
        <f t="shared" si="7"/>
        <v>96.19693521919974</v>
      </c>
      <c r="H63" s="13">
        <f t="shared" si="7"/>
        <v>101.11942187523266</v>
      </c>
      <c r="I63" s="13">
        <f t="shared" si="7"/>
        <v>90.42907660744983</v>
      </c>
      <c r="J63" s="13">
        <f t="shared" si="7"/>
        <v>90.13953100589767</v>
      </c>
      <c r="K63" s="13">
        <f t="shared" si="7"/>
        <v>89.20636481528146</v>
      </c>
      <c r="L63" s="13">
        <f t="shared" si="7"/>
        <v>84.78458780357994</v>
      </c>
      <c r="M63" s="13">
        <f t="shared" si="7"/>
        <v>88.03998348155686</v>
      </c>
      <c r="N63" s="13">
        <f t="shared" si="7"/>
        <v>101.13798008534852</v>
      </c>
      <c r="O63" s="13">
        <f t="shared" si="7"/>
        <v>121.00375156482248</v>
      </c>
      <c r="P63" s="13">
        <f t="shared" si="7"/>
        <v>140.28368291521923</v>
      </c>
      <c r="Q63" s="13">
        <f t="shared" si="7"/>
        <v>120.82549099491916</v>
      </c>
      <c r="R63" s="13">
        <f t="shared" si="7"/>
        <v>127.97459661478392</v>
      </c>
      <c r="S63" s="13">
        <f t="shared" si="7"/>
        <v>106.9190682226886</v>
      </c>
      <c r="T63" s="13">
        <f t="shared" si="7"/>
        <v>110.08315965627342</v>
      </c>
      <c r="U63" s="13">
        <f t="shared" si="7"/>
        <v>115.0678171876748</v>
      </c>
      <c r="V63" s="13">
        <f t="shared" si="7"/>
        <v>103.42536735831136</v>
      </c>
      <c r="W63" s="13">
        <f t="shared" si="7"/>
        <v>99.99997500692308</v>
      </c>
      <c r="X63" s="13">
        <f t="shared" si="7"/>
        <v>0</v>
      </c>
      <c r="Y63" s="13">
        <f t="shared" si="7"/>
        <v>0</v>
      </c>
      <c r="Z63" s="14">
        <f t="shared" si="7"/>
        <v>99.99997500692308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99.9999784143995</v>
      </c>
      <c r="F64" s="13">
        <f t="shared" si="7"/>
        <v>83.71046714963776</v>
      </c>
      <c r="G64" s="13">
        <f t="shared" si="7"/>
        <v>120.79891568759041</v>
      </c>
      <c r="H64" s="13">
        <f t="shared" si="7"/>
        <v>124.18400805535474</v>
      </c>
      <c r="I64" s="13">
        <f t="shared" si="7"/>
        <v>109.19893919208738</v>
      </c>
      <c r="J64" s="13">
        <f t="shared" si="7"/>
        <v>110.18171166634122</v>
      </c>
      <c r="K64" s="13">
        <f t="shared" si="7"/>
        <v>109.86483345311919</v>
      </c>
      <c r="L64" s="13">
        <f t="shared" si="7"/>
        <v>104.69556776810745</v>
      </c>
      <c r="M64" s="13">
        <f t="shared" si="7"/>
        <v>108.24795088674529</v>
      </c>
      <c r="N64" s="13">
        <f t="shared" si="7"/>
        <v>123.07544360504824</v>
      </c>
      <c r="O64" s="13">
        <f t="shared" si="7"/>
        <v>121.70935862156334</v>
      </c>
      <c r="P64" s="13">
        <f t="shared" si="7"/>
        <v>139.93215290202087</v>
      </c>
      <c r="Q64" s="13">
        <f t="shared" si="7"/>
        <v>128.23387920783102</v>
      </c>
      <c r="R64" s="13">
        <f t="shared" si="7"/>
        <v>128.0960648148148</v>
      </c>
      <c r="S64" s="13">
        <f t="shared" si="7"/>
        <v>104.49717036577233</v>
      </c>
      <c r="T64" s="13">
        <f t="shared" si="7"/>
        <v>107.79240906598666</v>
      </c>
      <c r="U64" s="13">
        <f t="shared" si="7"/>
        <v>113.43343561804242</v>
      </c>
      <c r="V64" s="13">
        <f t="shared" si="7"/>
        <v>114.75821250189652</v>
      </c>
      <c r="W64" s="13">
        <f t="shared" si="7"/>
        <v>99.9999784143995</v>
      </c>
      <c r="X64" s="13">
        <f t="shared" si="7"/>
        <v>0</v>
      </c>
      <c r="Y64" s="13">
        <f t="shared" si="7"/>
        <v>0</v>
      </c>
      <c r="Z64" s="14">
        <f t="shared" si="7"/>
        <v>99.9999784143995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100.00005555555556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100.00005555555556</v>
      </c>
      <c r="X66" s="16">
        <f t="shared" si="7"/>
        <v>0</v>
      </c>
      <c r="Y66" s="16">
        <f t="shared" si="7"/>
        <v>0</v>
      </c>
      <c r="Z66" s="17">
        <f t="shared" si="7"/>
        <v>100.00005555555556</v>
      </c>
    </row>
    <row r="67" spans="1:26" ht="13.5" hidden="1">
      <c r="A67" s="41" t="s">
        <v>285</v>
      </c>
      <c r="B67" s="24">
        <v>124485328</v>
      </c>
      <c r="C67" s="24"/>
      <c r="D67" s="25">
        <v>136451088</v>
      </c>
      <c r="E67" s="26">
        <v>138126744</v>
      </c>
      <c r="F67" s="26">
        <v>15154774</v>
      </c>
      <c r="G67" s="26">
        <v>11201610</v>
      </c>
      <c r="H67" s="26">
        <v>11890603</v>
      </c>
      <c r="I67" s="26">
        <v>38246987</v>
      </c>
      <c r="J67" s="26">
        <v>11898511</v>
      </c>
      <c r="K67" s="26">
        <v>9499479</v>
      </c>
      <c r="L67" s="26">
        <v>10621070</v>
      </c>
      <c r="M67" s="26">
        <v>32019060</v>
      </c>
      <c r="N67" s="26">
        <v>13290586</v>
      </c>
      <c r="O67" s="26">
        <v>11935346</v>
      </c>
      <c r="P67" s="26">
        <v>12165734</v>
      </c>
      <c r="Q67" s="26">
        <v>37391666</v>
      </c>
      <c r="R67" s="26">
        <v>11738797</v>
      </c>
      <c r="S67" s="26">
        <v>11568718</v>
      </c>
      <c r="T67" s="26">
        <v>9267711</v>
      </c>
      <c r="U67" s="26">
        <v>32575226</v>
      </c>
      <c r="V67" s="26">
        <v>140232939</v>
      </c>
      <c r="W67" s="26">
        <v>138126744</v>
      </c>
      <c r="X67" s="26"/>
      <c r="Y67" s="25"/>
      <c r="Z67" s="27">
        <v>138126744</v>
      </c>
    </row>
    <row r="68" spans="1:26" ht="13.5" hidden="1">
      <c r="A68" s="37" t="s">
        <v>31</v>
      </c>
      <c r="B68" s="19">
        <v>26714399</v>
      </c>
      <c r="C68" s="19"/>
      <c r="D68" s="20">
        <v>30260765</v>
      </c>
      <c r="E68" s="21">
        <v>29024659</v>
      </c>
      <c r="F68" s="21">
        <v>6544553</v>
      </c>
      <c r="G68" s="21">
        <v>2187931</v>
      </c>
      <c r="H68" s="21">
        <v>2247221</v>
      </c>
      <c r="I68" s="21">
        <v>10979705</v>
      </c>
      <c r="J68" s="21">
        <v>2247221</v>
      </c>
      <c r="K68" s="21">
        <v>2074503</v>
      </c>
      <c r="L68" s="21">
        <v>2015410</v>
      </c>
      <c r="M68" s="21">
        <v>6337134</v>
      </c>
      <c r="N68" s="21">
        <v>2017631</v>
      </c>
      <c r="O68" s="21">
        <v>1706264</v>
      </c>
      <c r="P68" s="21">
        <v>1994680</v>
      </c>
      <c r="Q68" s="21">
        <v>5718575</v>
      </c>
      <c r="R68" s="21">
        <v>1834166</v>
      </c>
      <c r="S68" s="21">
        <v>1759922</v>
      </c>
      <c r="T68" s="21">
        <v>2721832</v>
      </c>
      <c r="U68" s="21">
        <v>6315920</v>
      </c>
      <c r="V68" s="21">
        <v>29351334</v>
      </c>
      <c r="W68" s="21">
        <v>29024659</v>
      </c>
      <c r="X68" s="21"/>
      <c r="Y68" s="20"/>
      <c r="Z68" s="23">
        <v>29024659</v>
      </c>
    </row>
    <row r="69" spans="1:26" ht="13.5" hidden="1">
      <c r="A69" s="38" t="s">
        <v>32</v>
      </c>
      <c r="B69" s="19">
        <v>96120707</v>
      </c>
      <c r="C69" s="19"/>
      <c r="D69" s="20">
        <v>104690323</v>
      </c>
      <c r="E69" s="21">
        <v>107302085</v>
      </c>
      <c r="F69" s="21">
        <v>8470107</v>
      </c>
      <c r="G69" s="21">
        <v>8864679</v>
      </c>
      <c r="H69" s="21">
        <v>9484549</v>
      </c>
      <c r="I69" s="21">
        <v>26819335</v>
      </c>
      <c r="J69" s="21">
        <v>9492457</v>
      </c>
      <c r="K69" s="21">
        <v>7267164</v>
      </c>
      <c r="L69" s="21">
        <v>8422731</v>
      </c>
      <c r="M69" s="21">
        <v>25182352</v>
      </c>
      <c r="N69" s="21">
        <v>11097050</v>
      </c>
      <c r="O69" s="21">
        <v>10036600</v>
      </c>
      <c r="P69" s="21">
        <v>9978379</v>
      </c>
      <c r="Q69" s="21">
        <v>31112029</v>
      </c>
      <c r="R69" s="21">
        <v>9706085</v>
      </c>
      <c r="S69" s="21">
        <v>9618443</v>
      </c>
      <c r="T69" s="21">
        <v>6368415</v>
      </c>
      <c r="U69" s="21">
        <v>25692943</v>
      </c>
      <c r="V69" s="21">
        <v>108806659</v>
      </c>
      <c r="W69" s="21">
        <v>107302085</v>
      </c>
      <c r="X69" s="21"/>
      <c r="Y69" s="20"/>
      <c r="Z69" s="23">
        <v>107302085</v>
      </c>
    </row>
    <row r="70" spans="1:26" ht="13.5" hidden="1">
      <c r="A70" s="39" t="s">
        <v>103</v>
      </c>
      <c r="B70" s="19"/>
      <c r="C70" s="19"/>
      <c r="D70" s="20">
        <v>76089658</v>
      </c>
      <c r="E70" s="21">
        <v>74970727</v>
      </c>
      <c r="F70" s="21">
        <v>6099006</v>
      </c>
      <c r="G70" s="21">
        <v>6315029</v>
      </c>
      <c r="H70" s="21">
        <v>6912151</v>
      </c>
      <c r="I70" s="21">
        <v>19326186</v>
      </c>
      <c r="J70" s="21">
        <v>6906199</v>
      </c>
      <c r="K70" s="21">
        <v>4260835</v>
      </c>
      <c r="L70" s="21">
        <v>5449375</v>
      </c>
      <c r="M70" s="21">
        <v>16616409</v>
      </c>
      <c r="N70" s="21">
        <v>7477586</v>
      </c>
      <c r="O70" s="21">
        <v>6785233</v>
      </c>
      <c r="P70" s="21">
        <v>6826768</v>
      </c>
      <c r="Q70" s="21">
        <v>21089587</v>
      </c>
      <c r="R70" s="21">
        <v>6720844</v>
      </c>
      <c r="S70" s="21">
        <v>6641868</v>
      </c>
      <c r="T70" s="21">
        <v>4137493</v>
      </c>
      <c r="U70" s="21">
        <v>17500205</v>
      </c>
      <c r="V70" s="21">
        <v>74532387</v>
      </c>
      <c r="W70" s="21">
        <v>74970727</v>
      </c>
      <c r="X70" s="21"/>
      <c r="Y70" s="20"/>
      <c r="Z70" s="23">
        <v>74970727</v>
      </c>
    </row>
    <row r="71" spans="1:26" ht="13.5" hidden="1">
      <c r="A71" s="39" t="s">
        <v>104</v>
      </c>
      <c r="B71" s="19"/>
      <c r="C71" s="19"/>
      <c r="D71" s="20">
        <v>11498601</v>
      </c>
      <c r="E71" s="21">
        <v>11062598</v>
      </c>
      <c r="F71" s="21">
        <v>531239</v>
      </c>
      <c r="G71" s="21">
        <v>782642</v>
      </c>
      <c r="H71" s="21">
        <v>790363</v>
      </c>
      <c r="I71" s="21">
        <v>2104244</v>
      </c>
      <c r="J71" s="21">
        <v>800364</v>
      </c>
      <c r="K71" s="21">
        <v>1281529</v>
      </c>
      <c r="L71" s="21">
        <v>1209361</v>
      </c>
      <c r="M71" s="21">
        <v>3291254</v>
      </c>
      <c r="N71" s="21">
        <v>1870255</v>
      </c>
      <c r="O71" s="21">
        <v>1487971</v>
      </c>
      <c r="P71" s="21">
        <v>1400170</v>
      </c>
      <c r="Q71" s="21">
        <v>4758396</v>
      </c>
      <c r="R71" s="21">
        <v>1246933</v>
      </c>
      <c r="S71" s="21">
        <v>1260726</v>
      </c>
      <c r="T71" s="21">
        <v>489055</v>
      </c>
      <c r="U71" s="21">
        <v>2996714</v>
      </c>
      <c r="V71" s="21">
        <v>13150608</v>
      </c>
      <c r="W71" s="21">
        <v>11062598</v>
      </c>
      <c r="X71" s="21"/>
      <c r="Y71" s="20"/>
      <c r="Z71" s="23">
        <v>11062598</v>
      </c>
    </row>
    <row r="72" spans="1:26" ht="13.5" hidden="1">
      <c r="A72" s="39" t="s">
        <v>105</v>
      </c>
      <c r="B72" s="19"/>
      <c r="C72" s="19"/>
      <c r="D72" s="20">
        <v>9165324</v>
      </c>
      <c r="E72" s="21">
        <v>12003324</v>
      </c>
      <c r="F72" s="21">
        <v>1039262</v>
      </c>
      <c r="G72" s="21">
        <v>1008555</v>
      </c>
      <c r="H72" s="21">
        <v>1007395</v>
      </c>
      <c r="I72" s="21">
        <v>3055212</v>
      </c>
      <c r="J72" s="21">
        <v>1007518</v>
      </c>
      <c r="K72" s="21">
        <v>976242</v>
      </c>
      <c r="L72" s="21">
        <v>999572</v>
      </c>
      <c r="M72" s="21">
        <v>2983332</v>
      </c>
      <c r="N72" s="21">
        <v>984903</v>
      </c>
      <c r="O72" s="21">
        <v>997717</v>
      </c>
      <c r="P72" s="21">
        <v>987370</v>
      </c>
      <c r="Q72" s="21">
        <v>2969990</v>
      </c>
      <c r="R72" s="21">
        <v>981444</v>
      </c>
      <c r="S72" s="21">
        <v>958684</v>
      </c>
      <c r="T72" s="21">
        <v>974030</v>
      </c>
      <c r="U72" s="21">
        <v>2914158</v>
      </c>
      <c r="V72" s="21">
        <v>11922692</v>
      </c>
      <c r="W72" s="21">
        <v>12003324</v>
      </c>
      <c r="X72" s="21"/>
      <c r="Y72" s="20"/>
      <c r="Z72" s="23">
        <v>12003324</v>
      </c>
    </row>
    <row r="73" spans="1:26" ht="13.5" hidden="1">
      <c r="A73" s="39" t="s">
        <v>106</v>
      </c>
      <c r="B73" s="19"/>
      <c r="C73" s="19"/>
      <c r="D73" s="20">
        <v>7936740</v>
      </c>
      <c r="E73" s="21">
        <v>9265436</v>
      </c>
      <c r="F73" s="21">
        <v>800600</v>
      </c>
      <c r="G73" s="21">
        <v>758453</v>
      </c>
      <c r="H73" s="21">
        <v>774640</v>
      </c>
      <c r="I73" s="21">
        <v>2333693</v>
      </c>
      <c r="J73" s="21">
        <v>778376</v>
      </c>
      <c r="K73" s="21">
        <v>748558</v>
      </c>
      <c r="L73" s="21">
        <v>764423</v>
      </c>
      <c r="M73" s="21">
        <v>2291357</v>
      </c>
      <c r="N73" s="21">
        <v>764306</v>
      </c>
      <c r="O73" s="21">
        <v>765679</v>
      </c>
      <c r="P73" s="21">
        <v>764071</v>
      </c>
      <c r="Q73" s="21">
        <v>2294056</v>
      </c>
      <c r="R73" s="21">
        <v>756864</v>
      </c>
      <c r="S73" s="21">
        <v>757165</v>
      </c>
      <c r="T73" s="21">
        <v>767837</v>
      </c>
      <c r="U73" s="21">
        <v>2281866</v>
      </c>
      <c r="V73" s="21">
        <v>9200972</v>
      </c>
      <c r="W73" s="21">
        <v>9265436</v>
      </c>
      <c r="X73" s="21"/>
      <c r="Y73" s="20"/>
      <c r="Z73" s="23">
        <v>9265436</v>
      </c>
    </row>
    <row r="74" spans="1:26" ht="13.5" hidden="1">
      <c r="A74" s="39" t="s">
        <v>107</v>
      </c>
      <c r="B74" s="19">
        <v>96120707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1650222</v>
      </c>
      <c r="C75" s="28"/>
      <c r="D75" s="29">
        <v>1500000</v>
      </c>
      <c r="E75" s="30">
        <v>1800000</v>
      </c>
      <c r="F75" s="30">
        <v>140114</v>
      </c>
      <c r="G75" s="30">
        <v>149000</v>
      </c>
      <c r="H75" s="30">
        <v>158833</v>
      </c>
      <c r="I75" s="30">
        <v>447947</v>
      </c>
      <c r="J75" s="30">
        <v>158833</v>
      </c>
      <c r="K75" s="30">
        <v>157812</v>
      </c>
      <c r="L75" s="30">
        <v>182929</v>
      </c>
      <c r="M75" s="30">
        <v>499574</v>
      </c>
      <c r="N75" s="30">
        <v>175905</v>
      </c>
      <c r="O75" s="30">
        <v>192482</v>
      </c>
      <c r="P75" s="30">
        <v>192675</v>
      </c>
      <c r="Q75" s="30">
        <v>561062</v>
      </c>
      <c r="R75" s="30">
        <v>198546</v>
      </c>
      <c r="S75" s="30">
        <v>190353</v>
      </c>
      <c r="T75" s="30">
        <v>177464</v>
      </c>
      <c r="U75" s="30">
        <v>566363</v>
      </c>
      <c r="V75" s="30">
        <v>2074946</v>
      </c>
      <c r="W75" s="30">
        <v>1800000</v>
      </c>
      <c r="X75" s="30"/>
      <c r="Y75" s="29"/>
      <c r="Z75" s="31">
        <v>1800000</v>
      </c>
    </row>
    <row r="76" spans="1:26" ht="13.5" hidden="1">
      <c r="A76" s="42" t="s">
        <v>286</v>
      </c>
      <c r="B76" s="32">
        <v>124485328</v>
      </c>
      <c r="C76" s="32"/>
      <c r="D76" s="33">
        <v>136451093</v>
      </c>
      <c r="E76" s="34">
        <v>135534738</v>
      </c>
      <c r="F76" s="34">
        <v>11535517</v>
      </c>
      <c r="G76" s="34">
        <v>14352371</v>
      </c>
      <c r="H76" s="34">
        <v>15071834</v>
      </c>
      <c r="I76" s="34">
        <v>40959722</v>
      </c>
      <c r="J76" s="34">
        <v>13454147</v>
      </c>
      <c r="K76" s="34">
        <v>12907041</v>
      </c>
      <c r="L76" s="34">
        <v>12589781</v>
      </c>
      <c r="M76" s="34">
        <v>38950969</v>
      </c>
      <c r="N76" s="34">
        <v>14758613</v>
      </c>
      <c r="O76" s="34">
        <v>13904012</v>
      </c>
      <c r="P76" s="34">
        <v>15924047</v>
      </c>
      <c r="Q76" s="34">
        <v>44586672</v>
      </c>
      <c r="R76" s="34">
        <v>14463445</v>
      </c>
      <c r="S76" s="34">
        <v>11831887</v>
      </c>
      <c r="T76" s="34">
        <v>12355371</v>
      </c>
      <c r="U76" s="34">
        <v>38650703</v>
      </c>
      <c r="V76" s="34">
        <v>163148066</v>
      </c>
      <c r="W76" s="34">
        <v>135534738</v>
      </c>
      <c r="X76" s="34"/>
      <c r="Y76" s="33"/>
      <c r="Z76" s="35">
        <v>135534738</v>
      </c>
    </row>
    <row r="77" spans="1:26" ht="13.5" hidden="1">
      <c r="A77" s="37" t="s">
        <v>31</v>
      </c>
      <c r="B77" s="19">
        <v>26714399</v>
      </c>
      <c r="C77" s="19"/>
      <c r="D77" s="20">
        <v>30260761</v>
      </c>
      <c r="E77" s="21">
        <v>29024659</v>
      </c>
      <c r="F77" s="21">
        <v>2555249</v>
      </c>
      <c r="G77" s="21">
        <v>3169482</v>
      </c>
      <c r="H77" s="21">
        <v>3327836</v>
      </c>
      <c r="I77" s="21">
        <v>9052567</v>
      </c>
      <c r="J77" s="21">
        <v>2966849</v>
      </c>
      <c r="K77" s="21">
        <v>2844990</v>
      </c>
      <c r="L77" s="21">
        <v>2768589</v>
      </c>
      <c r="M77" s="21">
        <v>8580428</v>
      </c>
      <c r="N77" s="21">
        <v>3254131</v>
      </c>
      <c r="O77" s="21">
        <v>2919255</v>
      </c>
      <c r="P77" s="21">
        <v>3349290</v>
      </c>
      <c r="Q77" s="21">
        <v>9522676</v>
      </c>
      <c r="R77" s="21">
        <v>3037070</v>
      </c>
      <c r="S77" s="21">
        <v>2478542</v>
      </c>
      <c r="T77" s="21">
        <v>2592739</v>
      </c>
      <c r="U77" s="21">
        <v>8108351</v>
      </c>
      <c r="V77" s="21">
        <v>35264022</v>
      </c>
      <c r="W77" s="21">
        <v>29024659</v>
      </c>
      <c r="X77" s="21"/>
      <c r="Y77" s="20"/>
      <c r="Z77" s="23">
        <v>29024659</v>
      </c>
    </row>
    <row r="78" spans="1:26" ht="13.5" hidden="1">
      <c r="A78" s="38" t="s">
        <v>32</v>
      </c>
      <c r="B78" s="19">
        <v>96120707</v>
      </c>
      <c r="C78" s="19"/>
      <c r="D78" s="20">
        <v>104690332</v>
      </c>
      <c r="E78" s="21">
        <v>104710078</v>
      </c>
      <c r="F78" s="21">
        <v>8840154</v>
      </c>
      <c r="G78" s="21">
        <v>11033889</v>
      </c>
      <c r="H78" s="21">
        <v>11585165</v>
      </c>
      <c r="I78" s="21">
        <v>31459208</v>
      </c>
      <c r="J78" s="21">
        <v>10328465</v>
      </c>
      <c r="K78" s="21">
        <v>9904239</v>
      </c>
      <c r="L78" s="21">
        <v>9638263</v>
      </c>
      <c r="M78" s="21">
        <v>29870967</v>
      </c>
      <c r="N78" s="21">
        <v>11328577</v>
      </c>
      <c r="O78" s="21">
        <v>10792275</v>
      </c>
      <c r="P78" s="21">
        <v>12382082</v>
      </c>
      <c r="Q78" s="21">
        <v>34502934</v>
      </c>
      <c r="R78" s="21">
        <v>11227829</v>
      </c>
      <c r="S78" s="21">
        <v>9162992</v>
      </c>
      <c r="T78" s="21">
        <v>9585168</v>
      </c>
      <c r="U78" s="21">
        <v>29975989</v>
      </c>
      <c r="V78" s="21">
        <v>125809098</v>
      </c>
      <c r="W78" s="21">
        <v>104710078</v>
      </c>
      <c r="X78" s="21"/>
      <c r="Y78" s="20"/>
      <c r="Z78" s="23">
        <v>104710078</v>
      </c>
    </row>
    <row r="79" spans="1:26" ht="13.5" hidden="1">
      <c r="A79" s="39" t="s">
        <v>103</v>
      </c>
      <c r="B79" s="19">
        <v>67907264</v>
      </c>
      <c r="C79" s="19"/>
      <c r="D79" s="20">
        <v>76089664</v>
      </c>
      <c r="E79" s="21">
        <v>72378728</v>
      </c>
      <c r="F79" s="21">
        <v>6425086</v>
      </c>
      <c r="G79" s="21">
        <v>7868969</v>
      </c>
      <c r="H79" s="21">
        <v>8262119</v>
      </c>
      <c r="I79" s="21">
        <v>22556174</v>
      </c>
      <c r="J79" s="21">
        <v>7365886</v>
      </c>
      <c r="K79" s="21">
        <v>7063344</v>
      </c>
      <c r="L79" s="21">
        <v>6873659</v>
      </c>
      <c r="M79" s="21">
        <v>21302889</v>
      </c>
      <c r="N79" s="21">
        <v>8079129</v>
      </c>
      <c r="O79" s="21">
        <v>7540438</v>
      </c>
      <c r="P79" s="21">
        <v>8651218</v>
      </c>
      <c r="Q79" s="21">
        <v>24270785</v>
      </c>
      <c r="R79" s="21">
        <v>7844754</v>
      </c>
      <c r="S79" s="21">
        <v>6402077</v>
      </c>
      <c r="T79" s="21">
        <v>6697046</v>
      </c>
      <c r="U79" s="21">
        <v>20943877</v>
      </c>
      <c r="V79" s="21">
        <v>89073725</v>
      </c>
      <c r="W79" s="21">
        <v>72378728</v>
      </c>
      <c r="X79" s="21"/>
      <c r="Y79" s="20"/>
      <c r="Z79" s="23">
        <v>72378728</v>
      </c>
    </row>
    <row r="80" spans="1:26" ht="13.5" hidden="1">
      <c r="A80" s="39" t="s">
        <v>104</v>
      </c>
      <c r="B80" s="19">
        <v>10749878</v>
      </c>
      <c r="C80" s="19"/>
      <c r="D80" s="20">
        <v>11498604</v>
      </c>
      <c r="E80" s="21">
        <v>11062595</v>
      </c>
      <c r="F80" s="21">
        <v>970953</v>
      </c>
      <c r="G80" s="21">
        <v>1278518</v>
      </c>
      <c r="H80" s="21">
        <v>1342395</v>
      </c>
      <c r="I80" s="21">
        <v>3591866</v>
      </c>
      <c r="J80" s="21">
        <v>1196779</v>
      </c>
      <c r="K80" s="21">
        <v>1147623</v>
      </c>
      <c r="L80" s="21">
        <v>1116804</v>
      </c>
      <c r="M80" s="21">
        <v>3461206</v>
      </c>
      <c r="N80" s="21">
        <v>1312664</v>
      </c>
      <c r="O80" s="21">
        <v>1112659</v>
      </c>
      <c r="P80" s="21">
        <v>1276564</v>
      </c>
      <c r="Q80" s="21">
        <v>3701887</v>
      </c>
      <c r="R80" s="21">
        <v>1157563</v>
      </c>
      <c r="S80" s="21">
        <v>944683</v>
      </c>
      <c r="T80" s="21">
        <v>988209</v>
      </c>
      <c r="U80" s="21">
        <v>3090455</v>
      </c>
      <c r="V80" s="21">
        <v>13845414</v>
      </c>
      <c r="W80" s="21">
        <v>11062595</v>
      </c>
      <c r="X80" s="21"/>
      <c r="Y80" s="20"/>
      <c r="Z80" s="23">
        <v>11062595</v>
      </c>
    </row>
    <row r="81" spans="1:26" ht="13.5" hidden="1">
      <c r="A81" s="39" t="s">
        <v>105</v>
      </c>
      <c r="B81" s="19">
        <v>10160993</v>
      </c>
      <c r="C81" s="19"/>
      <c r="D81" s="20">
        <v>9165324</v>
      </c>
      <c r="E81" s="21">
        <v>12003321</v>
      </c>
      <c r="F81" s="21">
        <v>773929</v>
      </c>
      <c r="G81" s="21">
        <v>970199</v>
      </c>
      <c r="H81" s="21">
        <v>1018672</v>
      </c>
      <c r="I81" s="21">
        <v>2762800</v>
      </c>
      <c r="J81" s="21">
        <v>908172</v>
      </c>
      <c r="K81" s="21">
        <v>870870</v>
      </c>
      <c r="L81" s="21">
        <v>847483</v>
      </c>
      <c r="M81" s="21">
        <v>2626525</v>
      </c>
      <c r="N81" s="21">
        <v>996111</v>
      </c>
      <c r="O81" s="21">
        <v>1207275</v>
      </c>
      <c r="P81" s="21">
        <v>1385119</v>
      </c>
      <c r="Q81" s="21">
        <v>3588505</v>
      </c>
      <c r="R81" s="21">
        <v>1255999</v>
      </c>
      <c r="S81" s="21">
        <v>1025016</v>
      </c>
      <c r="T81" s="21">
        <v>1072243</v>
      </c>
      <c r="U81" s="21">
        <v>3353258</v>
      </c>
      <c r="V81" s="21">
        <v>12331088</v>
      </c>
      <c r="W81" s="21">
        <v>12003321</v>
      </c>
      <c r="X81" s="21"/>
      <c r="Y81" s="20"/>
      <c r="Z81" s="23">
        <v>12003321</v>
      </c>
    </row>
    <row r="82" spans="1:26" ht="13.5" hidden="1">
      <c r="A82" s="39" t="s">
        <v>106</v>
      </c>
      <c r="B82" s="19">
        <v>7302572</v>
      </c>
      <c r="C82" s="19"/>
      <c r="D82" s="20">
        <v>7936740</v>
      </c>
      <c r="E82" s="21">
        <v>9265434</v>
      </c>
      <c r="F82" s="21">
        <v>670186</v>
      </c>
      <c r="G82" s="21">
        <v>916203</v>
      </c>
      <c r="H82" s="21">
        <v>961979</v>
      </c>
      <c r="I82" s="21">
        <v>2548368</v>
      </c>
      <c r="J82" s="21">
        <v>857628</v>
      </c>
      <c r="K82" s="21">
        <v>822402</v>
      </c>
      <c r="L82" s="21">
        <v>800317</v>
      </c>
      <c r="M82" s="21">
        <v>2480347</v>
      </c>
      <c r="N82" s="21">
        <v>940673</v>
      </c>
      <c r="O82" s="21">
        <v>931903</v>
      </c>
      <c r="P82" s="21">
        <v>1069181</v>
      </c>
      <c r="Q82" s="21">
        <v>2941757</v>
      </c>
      <c r="R82" s="21">
        <v>969513</v>
      </c>
      <c r="S82" s="21">
        <v>791216</v>
      </c>
      <c r="T82" s="21">
        <v>827670</v>
      </c>
      <c r="U82" s="21">
        <v>2588399</v>
      </c>
      <c r="V82" s="21">
        <v>10558871</v>
      </c>
      <c r="W82" s="21">
        <v>9265434</v>
      </c>
      <c r="X82" s="21"/>
      <c r="Y82" s="20"/>
      <c r="Z82" s="23">
        <v>9265434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1650222</v>
      </c>
      <c r="C84" s="28"/>
      <c r="D84" s="29">
        <v>1500000</v>
      </c>
      <c r="E84" s="30">
        <v>1800001</v>
      </c>
      <c r="F84" s="30">
        <v>140114</v>
      </c>
      <c r="G84" s="30">
        <v>149000</v>
      </c>
      <c r="H84" s="30">
        <v>158833</v>
      </c>
      <c r="I84" s="30">
        <v>447947</v>
      </c>
      <c r="J84" s="30">
        <v>158833</v>
      </c>
      <c r="K84" s="30">
        <v>157812</v>
      </c>
      <c r="L84" s="30">
        <v>182929</v>
      </c>
      <c r="M84" s="30">
        <v>499574</v>
      </c>
      <c r="N84" s="30">
        <v>175905</v>
      </c>
      <c r="O84" s="30">
        <v>192482</v>
      </c>
      <c r="P84" s="30">
        <v>192675</v>
      </c>
      <c r="Q84" s="30">
        <v>561062</v>
      </c>
      <c r="R84" s="30">
        <v>198546</v>
      </c>
      <c r="S84" s="30">
        <v>190353</v>
      </c>
      <c r="T84" s="30">
        <v>177464</v>
      </c>
      <c r="U84" s="30">
        <v>566363</v>
      </c>
      <c r="V84" s="30">
        <v>2074946</v>
      </c>
      <c r="W84" s="30">
        <v>1800001</v>
      </c>
      <c r="X84" s="30"/>
      <c r="Y84" s="29"/>
      <c r="Z84" s="31">
        <v>1800001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7359000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1935000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1935000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1700000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1930000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1930000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864000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864000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930000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5000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925000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718250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633000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85250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2492800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252500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2233300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10570050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236620703</v>
      </c>
      <c r="D5" s="153">
        <f>SUM(D6:D8)</f>
        <v>0</v>
      </c>
      <c r="E5" s="154">
        <f t="shared" si="0"/>
        <v>130081665</v>
      </c>
      <c r="F5" s="100">
        <f t="shared" si="0"/>
        <v>118996149</v>
      </c>
      <c r="G5" s="100">
        <f t="shared" si="0"/>
        <v>21216955</v>
      </c>
      <c r="H5" s="100">
        <f t="shared" si="0"/>
        <v>2455928</v>
      </c>
      <c r="I5" s="100">
        <f t="shared" si="0"/>
        <v>2477024</v>
      </c>
      <c r="J5" s="100">
        <f t="shared" si="0"/>
        <v>26149907</v>
      </c>
      <c r="K5" s="100">
        <f t="shared" si="0"/>
        <v>4302386</v>
      </c>
      <c r="L5" s="100">
        <f t="shared" si="0"/>
        <v>2389005</v>
      </c>
      <c r="M5" s="100">
        <f t="shared" si="0"/>
        <v>14958527</v>
      </c>
      <c r="N5" s="100">
        <f t="shared" si="0"/>
        <v>21649918</v>
      </c>
      <c r="O5" s="100">
        <f t="shared" si="0"/>
        <v>2284037</v>
      </c>
      <c r="P5" s="100">
        <f t="shared" si="0"/>
        <v>1988433</v>
      </c>
      <c r="Q5" s="100">
        <f t="shared" si="0"/>
        <v>12133735</v>
      </c>
      <c r="R5" s="100">
        <f t="shared" si="0"/>
        <v>16406205</v>
      </c>
      <c r="S5" s="100">
        <f t="shared" si="0"/>
        <v>2484524</v>
      </c>
      <c r="T5" s="100">
        <f t="shared" si="0"/>
        <v>2065413</v>
      </c>
      <c r="U5" s="100">
        <f t="shared" si="0"/>
        <v>3051307</v>
      </c>
      <c r="V5" s="100">
        <f t="shared" si="0"/>
        <v>7601244</v>
      </c>
      <c r="W5" s="100">
        <f t="shared" si="0"/>
        <v>71807274</v>
      </c>
      <c r="X5" s="100">
        <f t="shared" si="0"/>
        <v>118996149</v>
      </c>
      <c r="Y5" s="100">
        <f t="shared" si="0"/>
        <v>-47188875</v>
      </c>
      <c r="Z5" s="137">
        <f>+IF(X5&lt;&gt;0,+(Y5/X5)*100,0)</f>
        <v>-39.65580012173335</v>
      </c>
      <c r="AA5" s="153">
        <f>SUM(AA6:AA8)</f>
        <v>118996149</v>
      </c>
    </row>
    <row r="6" spans="1:27" ht="13.5">
      <c r="A6" s="138" t="s">
        <v>75</v>
      </c>
      <c r="B6" s="136"/>
      <c r="C6" s="155">
        <v>209906304</v>
      </c>
      <c r="D6" s="155"/>
      <c r="E6" s="156">
        <v>2600</v>
      </c>
      <c r="F6" s="60">
        <v>502600</v>
      </c>
      <c r="G6" s="60">
        <v>289</v>
      </c>
      <c r="H6" s="60">
        <v>521</v>
      </c>
      <c r="I6" s="60"/>
      <c r="J6" s="60">
        <v>810</v>
      </c>
      <c r="K6" s="60">
        <v>50116</v>
      </c>
      <c r="L6" s="60">
        <v>289</v>
      </c>
      <c r="M6" s="60">
        <v>347</v>
      </c>
      <c r="N6" s="60">
        <v>50752</v>
      </c>
      <c r="O6" s="60"/>
      <c r="P6" s="60"/>
      <c r="Q6" s="60">
        <v>116</v>
      </c>
      <c r="R6" s="60">
        <v>116</v>
      </c>
      <c r="S6" s="60">
        <v>116</v>
      </c>
      <c r="T6" s="60">
        <v>347</v>
      </c>
      <c r="U6" s="60">
        <v>58</v>
      </c>
      <c r="V6" s="60">
        <v>521</v>
      </c>
      <c r="W6" s="60">
        <v>52199</v>
      </c>
      <c r="X6" s="60">
        <v>502600</v>
      </c>
      <c r="Y6" s="60">
        <v>-450401</v>
      </c>
      <c r="Z6" s="140">
        <v>-89.61</v>
      </c>
      <c r="AA6" s="155">
        <v>502600</v>
      </c>
    </row>
    <row r="7" spans="1:27" ht="13.5">
      <c r="A7" s="138" t="s">
        <v>76</v>
      </c>
      <c r="B7" s="136"/>
      <c r="C7" s="157">
        <v>26714399</v>
      </c>
      <c r="D7" s="157"/>
      <c r="E7" s="158">
        <v>128326865</v>
      </c>
      <c r="F7" s="159">
        <v>116552349</v>
      </c>
      <c r="G7" s="159">
        <v>21165446</v>
      </c>
      <c r="H7" s="159">
        <v>2373210</v>
      </c>
      <c r="I7" s="159">
        <v>2417780</v>
      </c>
      <c r="J7" s="159">
        <v>25956436</v>
      </c>
      <c r="K7" s="159">
        <v>4190443</v>
      </c>
      <c r="L7" s="159">
        <v>2326770</v>
      </c>
      <c r="M7" s="159">
        <v>14894370</v>
      </c>
      <c r="N7" s="159">
        <v>21411583</v>
      </c>
      <c r="O7" s="159">
        <v>2228614</v>
      </c>
      <c r="P7" s="159">
        <v>1924297</v>
      </c>
      <c r="Q7" s="159">
        <v>12064578</v>
      </c>
      <c r="R7" s="159">
        <v>16217489</v>
      </c>
      <c r="S7" s="159">
        <v>2418221</v>
      </c>
      <c r="T7" s="159">
        <v>2019831</v>
      </c>
      <c r="U7" s="159">
        <v>2989860</v>
      </c>
      <c r="V7" s="159">
        <v>7427912</v>
      </c>
      <c r="W7" s="159">
        <v>71013420</v>
      </c>
      <c r="X7" s="159">
        <v>116552349</v>
      </c>
      <c r="Y7" s="159">
        <v>-45538929</v>
      </c>
      <c r="Z7" s="141">
        <v>-39.07</v>
      </c>
      <c r="AA7" s="157">
        <v>116552349</v>
      </c>
    </row>
    <row r="8" spans="1:27" ht="13.5">
      <c r="A8" s="138" t="s">
        <v>77</v>
      </c>
      <c r="B8" s="136"/>
      <c r="C8" s="155"/>
      <c r="D8" s="155"/>
      <c r="E8" s="156">
        <v>1752200</v>
      </c>
      <c r="F8" s="60">
        <v>1941200</v>
      </c>
      <c r="G8" s="60">
        <v>51220</v>
      </c>
      <c r="H8" s="60">
        <v>82197</v>
      </c>
      <c r="I8" s="60">
        <v>59244</v>
      </c>
      <c r="J8" s="60">
        <v>192661</v>
      </c>
      <c r="K8" s="60">
        <v>61827</v>
      </c>
      <c r="L8" s="60">
        <v>61946</v>
      </c>
      <c r="M8" s="60">
        <v>63810</v>
      </c>
      <c r="N8" s="60">
        <v>187583</v>
      </c>
      <c r="O8" s="60">
        <v>55423</v>
      </c>
      <c r="P8" s="60">
        <v>64136</v>
      </c>
      <c r="Q8" s="60">
        <v>69041</v>
      </c>
      <c r="R8" s="60">
        <v>188600</v>
      </c>
      <c r="S8" s="60">
        <v>66187</v>
      </c>
      <c r="T8" s="60">
        <v>45235</v>
      </c>
      <c r="U8" s="60">
        <v>61389</v>
      </c>
      <c r="V8" s="60">
        <v>172811</v>
      </c>
      <c r="W8" s="60">
        <v>741655</v>
      </c>
      <c r="X8" s="60">
        <v>1941200</v>
      </c>
      <c r="Y8" s="60">
        <v>-1199545</v>
      </c>
      <c r="Z8" s="140">
        <v>-61.79</v>
      </c>
      <c r="AA8" s="155">
        <v>1941200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8788430</v>
      </c>
      <c r="F9" s="100">
        <f t="shared" si="1"/>
        <v>8203330</v>
      </c>
      <c r="G9" s="100">
        <f t="shared" si="1"/>
        <v>399845</v>
      </c>
      <c r="H9" s="100">
        <f t="shared" si="1"/>
        <v>390840</v>
      </c>
      <c r="I9" s="100">
        <f t="shared" si="1"/>
        <v>767175</v>
      </c>
      <c r="J9" s="100">
        <f t="shared" si="1"/>
        <v>1557860</v>
      </c>
      <c r="K9" s="100">
        <f t="shared" si="1"/>
        <v>755818</v>
      </c>
      <c r="L9" s="100">
        <f t="shared" si="1"/>
        <v>473306</v>
      </c>
      <c r="M9" s="100">
        <f t="shared" si="1"/>
        <v>298353</v>
      </c>
      <c r="N9" s="100">
        <f t="shared" si="1"/>
        <v>1527477</v>
      </c>
      <c r="O9" s="100">
        <f t="shared" si="1"/>
        <v>471491</v>
      </c>
      <c r="P9" s="100">
        <f t="shared" si="1"/>
        <v>415198</v>
      </c>
      <c r="Q9" s="100">
        <f t="shared" si="1"/>
        <v>530916</v>
      </c>
      <c r="R9" s="100">
        <f t="shared" si="1"/>
        <v>1417605</v>
      </c>
      <c r="S9" s="100">
        <f t="shared" si="1"/>
        <v>479835</v>
      </c>
      <c r="T9" s="100">
        <f t="shared" si="1"/>
        <v>494898</v>
      </c>
      <c r="U9" s="100">
        <f t="shared" si="1"/>
        <v>346166</v>
      </c>
      <c r="V9" s="100">
        <f t="shared" si="1"/>
        <v>1320899</v>
      </c>
      <c r="W9" s="100">
        <f t="shared" si="1"/>
        <v>5823841</v>
      </c>
      <c r="X9" s="100">
        <f t="shared" si="1"/>
        <v>8203330</v>
      </c>
      <c r="Y9" s="100">
        <f t="shared" si="1"/>
        <v>-2379489</v>
      </c>
      <c r="Z9" s="137">
        <f>+IF(X9&lt;&gt;0,+(Y9/X9)*100,0)</f>
        <v>-29.006379116773314</v>
      </c>
      <c r="AA9" s="153">
        <f>SUM(AA10:AA14)</f>
        <v>8203330</v>
      </c>
    </row>
    <row r="10" spans="1:27" ht="13.5">
      <c r="A10" s="138" t="s">
        <v>79</v>
      </c>
      <c r="B10" s="136"/>
      <c r="C10" s="155"/>
      <c r="D10" s="155"/>
      <c r="E10" s="156">
        <v>3910020</v>
      </c>
      <c r="F10" s="60">
        <v>4077020</v>
      </c>
      <c r="G10" s="60">
        <v>39997</v>
      </c>
      <c r="H10" s="60">
        <v>51119</v>
      </c>
      <c r="I10" s="60">
        <v>28644</v>
      </c>
      <c r="J10" s="60">
        <v>119760</v>
      </c>
      <c r="K10" s="60">
        <v>36772</v>
      </c>
      <c r="L10" s="60">
        <v>45788</v>
      </c>
      <c r="M10" s="60">
        <v>26598</v>
      </c>
      <c r="N10" s="60">
        <v>109158</v>
      </c>
      <c r="O10" s="60">
        <v>42477</v>
      </c>
      <c r="P10" s="60">
        <v>59930</v>
      </c>
      <c r="Q10" s="60">
        <v>32361</v>
      </c>
      <c r="R10" s="60">
        <v>134768</v>
      </c>
      <c r="S10" s="60">
        <v>40070</v>
      </c>
      <c r="T10" s="60">
        <v>38626</v>
      </c>
      <c r="U10" s="60">
        <v>39880</v>
      </c>
      <c r="V10" s="60">
        <v>118576</v>
      </c>
      <c r="W10" s="60">
        <v>482262</v>
      </c>
      <c r="X10" s="60">
        <v>4077020</v>
      </c>
      <c r="Y10" s="60">
        <v>-3594758</v>
      </c>
      <c r="Z10" s="140">
        <v>-88.17</v>
      </c>
      <c r="AA10" s="155">
        <v>4077020</v>
      </c>
    </row>
    <row r="11" spans="1:27" ht="13.5">
      <c r="A11" s="138" t="s">
        <v>80</v>
      </c>
      <c r="B11" s="136"/>
      <c r="C11" s="155"/>
      <c r="D11" s="155"/>
      <c r="E11" s="156">
        <v>2262810</v>
      </c>
      <c r="F11" s="60">
        <v>2376310</v>
      </c>
      <c r="G11" s="60">
        <v>38509</v>
      </c>
      <c r="H11" s="60">
        <v>52683</v>
      </c>
      <c r="I11" s="60">
        <v>485756</v>
      </c>
      <c r="J11" s="60">
        <v>576948</v>
      </c>
      <c r="K11" s="60">
        <v>394108</v>
      </c>
      <c r="L11" s="60">
        <v>115284</v>
      </c>
      <c r="M11" s="60">
        <v>85286</v>
      </c>
      <c r="N11" s="60">
        <v>594678</v>
      </c>
      <c r="O11" s="60">
        <v>150330</v>
      </c>
      <c r="P11" s="60">
        <v>115050</v>
      </c>
      <c r="Q11" s="60">
        <v>201992</v>
      </c>
      <c r="R11" s="60">
        <v>467372</v>
      </c>
      <c r="S11" s="60">
        <v>138042</v>
      </c>
      <c r="T11" s="60">
        <v>57490</v>
      </c>
      <c r="U11" s="60">
        <v>54786</v>
      </c>
      <c r="V11" s="60">
        <v>250318</v>
      </c>
      <c r="W11" s="60">
        <v>1889316</v>
      </c>
      <c r="X11" s="60">
        <v>2376310</v>
      </c>
      <c r="Y11" s="60">
        <v>-486994</v>
      </c>
      <c r="Z11" s="140">
        <v>-20.49</v>
      </c>
      <c r="AA11" s="155">
        <v>2376310</v>
      </c>
    </row>
    <row r="12" spans="1:27" ht="13.5">
      <c r="A12" s="138" t="s">
        <v>81</v>
      </c>
      <c r="B12" s="136"/>
      <c r="C12" s="155"/>
      <c r="D12" s="155"/>
      <c r="E12" s="156">
        <v>2488000</v>
      </c>
      <c r="F12" s="60">
        <v>1488000</v>
      </c>
      <c r="G12" s="60">
        <v>300768</v>
      </c>
      <c r="H12" s="60">
        <v>266650</v>
      </c>
      <c r="I12" s="60">
        <v>232204</v>
      </c>
      <c r="J12" s="60">
        <v>799622</v>
      </c>
      <c r="K12" s="60">
        <v>304367</v>
      </c>
      <c r="L12" s="60">
        <v>285093</v>
      </c>
      <c r="M12" s="60">
        <v>162544</v>
      </c>
      <c r="N12" s="60">
        <v>752004</v>
      </c>
      <c r="O12" s="60">
        <v>254759</v>
      </c>
      <c r="P12" s="60">
        <v>211811</v>
      </c>
      <c r="Q12" s="60">
        <v>273185</v>
      </c>
      <c r="R12" s="60">
        <v>739755</v>
      </c>
      <c r="S12" s="60">
        <v>277938</v>
      </c>
      <c r="T12" s="60">
        <v>375753</v>
      </c>
      <c r="U12" s="60">
        <v>226362</v>
      </c>
      <c r="V12" s="60">
        <v>880053</v>
      </c>
      <c r="W12" s="60">
        <v>3171434</v>
      </c>
      <c r="X12" s="60">
        <v>1488000</v>
      </c>
      <c r="Y12" s="60">
        <v>1683434</v>
      </c>
      <c r="Z12" s="140">
        <v>113.13</v>
      </c>
      <c r="AA12" s="155">
        <v>1488000</v>
      </c>
    </row>
    <row r="13" spans="1:27" ht="13.5">
      <c r="A13" s="138" t="s">
        <v>82</v>
      </c>
      <c r="B13" s="136"/>
      <c r="C13" s="155"/>
      <c r="D13" s="155"/>
      <c r="E13" s="156">
        <v>127600</v>
      </c>
      <c r="F13" s="60">
        <v>262000</v>
      </c>
      <c r="G13" s="60">
        <v>20571</v>
      </c>
      <c r="H13" s="60">
        <v>20388</v>
      </c>
      <c r="I13" s="60">
        <v>20571</v>
      </c>
      <c r="J13" s="60">
        <v>61530</v>
      </c>
      <c r="K13" s="60">
        <v>20571</v>
      </c>
      <c r="L13" s="60">
        <v>27141</v>
      </c>
      <c r="M13" s="60">
        <v>23925</v>
      </c>
      <c r="N13" s="60">
        <v>71637</v>
      </c>
      <c r="O13" s="60">
        <v>23925</v>
      </c>
      <c r="P13" s="60">
        <v>28407</v>
      </c>
      <c r="Q13" s="60">
        <v>23378</v>
      </c>
      <c r="R13" s="60">
        <v>75710</v>
      </c>
      <c r="S13" s="60">
        <v>23785</v>
      </c>
      <c r="T13" s="60">
        <v>23029</v>
      </c>
      <c r="U13" s="60">
        <v>25138</v>
      </c>
      <c r="V13" s="60">
        <v>71952</v>
      </c>
      <c r="W13" s="60">
        <v>280829</v>
      </c>
      <c r="X13" s="60">
        <v>262000</v>
      </c>
      <c r="Y13" s="60">
        <v>18829</v>
      </c>
      <c r="Z13" s="140">
        <v>7.19</v>
      </c>
      <c r="AA13" s="155">
        <v>262000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4664460</v>
      </c>
      <c r="F15" s="100">
        <f t="shared" si="2"/>
        <v>4863560</v>
      </c>
      <c r="G15" s="100">
        <f t="shared" si="2"/>
        <v>581181</v>
      </c>
      <c r="H15" s="100">
        <f t="shared" si="2"/>
        <v>-76381</v>
      </c>
      <c r="I15" s="100">
        <f t="shared" si="2"/>
        <v>232495</v>
      </c>
      <c r="J15" s="100">
        <f t="shared" si="2"/>
        <v>737295</v>
      </c>
      <c r="K15" s="100">
        <f t="shared" si="2"/>
        <v>134444</v>
      </c>
      <c r="L15" s="100">
        <f t="shared" si="2"/>
        <v>197701</v>
      </c>
      <c r="M15" s="100">
        <f t="shared" si="2"/>
        <v>-83456</v>
      </c>
      <c r="N15" s="100">
        <f t="shared" si="2"/>
        <v>248689</v>
      </c>
      <c r="O15" s="100">
        <f t="shared" si="2"/>
        <v>-381303</v>
      </c>
      <c r="P15" s="100">
        <f t="shared" si="2"/>
        <v>112854</v>
      </c>
      <c r="Q15" s="100">
        <f t="shared" si="2"/>
        <v>-46750</v>
      </c>
      <c r="R15" s="100">
        <f t="shared" si="2"/>
        <v>-315199</v>
      </c>
      <c r="S15" s="100">
        <f t="shared" si="2"/>
        <v>389184</v>
      </c>
      <c r="T15" s="100">
        <f t="shared" si="2"/>
        <v>1640195</v>
      </c>
      <c r="U15" s="100">
        <f t="shared" si="2"/>
        <v>818</v>
      </c>
      <c r="V15" s="100">
        <f t="shared" si="2"/>
        <v>2030197</v>
      </c>
      <c r="W15" s="100">
        <f t="shared" si="2"/>
        <v>2700982</v>
      </c>
      <c r="X15" s="100">
        <f t="shared" si="2"/>
        <v>4863560</v>
      </c>
      <c r="Y15" s="100">
        <f t="shared" si="2"/>
        <v>-2162578</v>
      </c>
      <c r="Z15" s="137">
        <f>+IF(X15&lt;&gt;0,+(Y15/X15)*100,0)</f>
        <v>-44.46491870152728</v>
      </c>
      <c r="AA15" s="153">
        <f>SUM(AA16:AA18)</f>
        <v>4863560</v>
      </c>
    </row>
    <row r="16" spans="1:27" ht="13.5">
      <c r="A16" s="138" t="s">
        <v>85</v>
      </c>
      <c r="B16" s="136"/>
      <c r="C16" s="155"/>
      <c r="D16" s="155"/>
      <c r="E16" s="156">
        <v>208360</v>
      </c>
      <c r="F16" s="60">
        <v>376360</v>
      </c>
      <c r="G16" s="60">
        <v>34577</v>
      </c>
      <c r="H16" s="60">
        <v>30125</v>
      </c>
      <c r="I16" s="60">
        <v>20403</v>
      </c>
      <c r="J16" s="60">
        <v>85105</v>
      </c>
      <c r="K16" s="60">
        <v>34439</v>
      </c>
      <c r="L16" s="60">
        <v>82066</v>
      </c>
      <c r="M16" s="60">
        <v>-7183</v>
      </c>
      <c r="N16" s="60">
        <v>109322</v>
      </c>
      <c r="O16" s="60">
        <v>52234</v>
      </c>
      <c r="P16" s="60">
        <v>63093</v>
      </c>
      <c r="Q16" s="60">
        <v>71085</v>
      </c>
      <c r="R16" s="60">
        <v>186412</v>
      </c>
      <c r="S16" s="60">
        <v>35571</v>
      </c>
      <c r="T16" s="60">
        <v>95301</v>
      </c>
      <c r="U16" s="60">
        <v>76466</v>
      </c>
      <c r="V16" s="60">
        <v>207338</v>
      </c>
      <c r="W16" s="60">
        <v>588177</v>
      </c>
      <c r="X16" s="60">
        <v>376360</v>
      </c>
      <c r="Y16" s="60">
        <v>211817</v>
      </c>
      <c r="Z16" s="140">
        <v>56.28</v>
      </c>
      <c r="AA16" s="155">
        <v>376360</v>
      </c>
    </row>
    <row r="17" spans="1:27" ht="13.5">
      <c r="A17" s="138" t="s">
        <v>86</v>
      </c>
      <c r="B17" s="136"/>
      <c r="C17" s="155"/>
      <c r="D17" s="155"/>
      <c r="E17" s="156">
        <v>4456100</v>
      </c>
      <c r="F17" s="60">
        <v>4487200</v>
      </c>
      <c r="G17" s="60">
        <v>546604</v>
      </c>
      <c r="H17" s="60">
        <v>-106506</v>
      </c>
      <c r="I17" s="60">
        <v>212092</v>
      </c>
      <c r="J17" s="60">
        <v>652190</v>
      </c>
      <c r="K17" s="60">
        <v>100005</v>
      </c>
      <c r="L17" s="60">
        <v>115635</v>
      </c>
      <c r="M17" s="60">
        <v>-76273</v>
      </c>
      <c r="N17" s="60">
        <v>139367</v>
      </c>
      <c r="O17" s="60">
        <v>-433537</v>
      </c>
      <c r="P17" s="60">
        <v>49761</v>
      </c>
      <c r="Q17" s="60">
        <v>-117835</v>
      </c>
      <c r="R17" s="60">
        <v>-501611</v>
      </c>
      <c r="S17" s="60">
        <v>353613</v>
      </c>
      <c r="T17" s="60">
        <v>1544894</v>
      </c>
      <c r="U17" s="60">
        <v>-75648</v>
      </c>
      <c r="V17" s="60">
        <v>1822859</v>
      </c>
      <c r="W17" s="60">
        <v>2112805</v>
      </c>
      <c r="X17" s="60">
        <v>4487200</v>
      </c>
      <c r="Y17" s="60">
        <v>-2374395</v>
      </c>
      <c r="Z17" s="140">
        <v>-52.91</v>
      </c>
      <c r="AA17" s="155">
        <v>4487200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105031523</v>
      </c>
      <c r="F19" s="100">
        <f t="shared" si="3"/>
        <v>107302574</v>
      </c>
      <c r="G19" s="100">
        <f t="shared" si="3"/>
        <v>8470107</v>
      </c>
      <c r="H19" s="100">
        <f t="shared" si="3"/>
        <v>8864679</v>
      </c>
      <c r="I19" s="100">
        <f t="shared" si="3"/>
        <v>9484549</v>
      </c>
      <c r="J19" s="100">
        <f t="shared" si="3"/>
        <v>26819335</v>
      </c>
      <c r="K19" s="100">
        <f t="shared" si="3"/>
        <v>9492619</v>
      </c>
      <c r="L19" s="100">
        <f t="shared" si="3"/>
        <v>7266971</v>
      </c>
      <c r="M19" s="100">
        <f t="shared" si="3"/>
        <v>8422731</v>
      </c>
      <c r="N19" s="100">
        <f t="shared" si="3"/>
        <v>25182321</v>
      </c>
      <c r="O19" s="100">
        <f t="shared" si="3"/>
        <v>11097111</v>
      </c>
      <c r="P19" s="100">
        <f t="shared" si="3"/>
        <v>10036688</v>
      </c>
      <c r="Q19" s="100">
        <f t="shared" si="3"/>
        <v>9978379</v>
      </c>
      <c r="R19" s="100">
        <f t="shared" si="3"/>
        <v>31112178</v>
      </c>
      <c r="S19" s="100">
        <f t="shared" si="3"/>
        <v>9706085</v>
      </c>
      <c r="T19" s="100">
        <f t="shared" si="3"/>
        <v>9618443</v>
      </c>
      <c r="U19" s="100">
        <f t="shared" si="3"/>
        <v>6368415</v>
      </c>
      <c r="V19" s="100">
        <f t="shared" si="3"/>
        <v>25692943</v>
      </c>
      <c r="W19" s="100">
        <f t="shared" si="3"/>
        <v>108806777</v>
      </c>
      <c r="X19" s="100">
        <f t="shared" si="3"/>
        <v>107302574</v>
      </c>
      <c r="Y19" s="100">
        <f t="shared" si="3"/>
        <v>1504203</v>
      </c>
      <c r="Z19" s="137">
        <f>+IF(X19&lt;&gt;0,+(Y19/X19)*100,0)</f>
        <v>1.4018331004808888</v>
      </c>
      <c r="AA19" s="153">
        <f>SUM(AA20:AA23)</f>
        <v>107302574</v>
      </c>
    </row>
    <row r="20" spans="1:27" ht="13.5">
      <c r="A20" s="138" t="s">
        <v>89</v>
      </c>
      <c r="B20" s="136"/>
      <c r="C20" s="155"/>
      <c r="D20" s="155"/>
      <c r="E20" s="156">
        <v>76089658</v>
      </c>
      <c r="F20" s="60">
        <v>74970727</v>
      </c>
      <c r="G20" s="60">
        <v>6099006</v>
      </c>
      <c r="H20" s="60">
        <v>6315029</v>
      </c>
      <c r="I20" s="60">
        <v>6912151</v>
      </c>
      <c r="J20" s="60">
        <v>19326186</v>
      </c>
      <c r="K20" s="60">
        <v>6906199</v>
      </c>
      <c r="L20" s="60">
        <v>4260629</v>
      </c>
      <c r="M20" s="60">
        <v>5449375</v>
      </c>
      <c r="N20" s="60">
        <v>16616203</v>
      </c>
      <c r="O20" s="60">
        <v>7477586</v>
      </c>
      <c r="P20" s="60">
        <v>6785233</v>
      </c>
      <c r="Q20" s="60">
        <v>6826768</v>
      </c>
      <c r="R20" s="60">
        <v>21089587</v>
      </c>
      <c r="S20" s="60">
        <v>6720844</v>
      </c>
      <c r="T20" s="60">
        <v>6641868</v>
      </c>
      <c r="U20" s="60">
        <v>4137493</v>
      </c>
      <c r="V20" s="60">
        <v>17500205</v>
      </c>
      <c r="W20" s="60">
        <v>74532181</v>
      </c>
      <c r="X20" s="60">
        <v>74970727</v>
      </c>
      <c r="Y20" s="60">
        <v>-438546</v>
      </c>
      <c r="Z20" s="140">
        <v>-0.58</v>
      </c>
      <c r="AA20" s="155">
        <v>74970727</v>
      </c>
    </row>
    <row r="21" spans="1:27" ht="13.5">
      <c r="A21" s="138" t="s">
        <v>90</v>
      </c>
      <c r="B21" s="136"/>
      <c r="C21" s="155"/>
      <c r="D21" s="155"/>
      <c r="E21" s="156">
        <v>11838601</v>
      </c>
      <c r="F21" s="60">
        <v>11062598</v>
      </c>
      <c r="G21" s="60">
        <v>531239</v>
      </c>
      <c r="H21" s="60">
        <v>782642</v>
      </c>
      <c r="I21" s="60">
        <v>790363</v>
      </c>
      <c r="J21" s="60">
        <v>2104244</v>
      </c>
      <c r="K21" s="60">
        <v>800364</v>
      </c>
      <c r="L21" s="60">
        <v>1281529</v>
      </c>
      <c r="M21" s="60">
        <v>1209361</v>
      </c>
      <c r="N21" s="60">
        <v>3291254</v>
      </c>
      <c r="O21" s="60">
        <v>1870255</v>
      </c>
      <c r="P21" s="60">
        <v>1487971</v>
      </c>
      <c r="Q21" s="60">
        <v>1400170</v>
      </c>
      <c r="R21" s="60">
        <v>4758396</v>
      </c>
      <c r="S21" s="60">
        <v>1246933</v>
      </c>
      <c r="T21" s="60">
        <v>1260726</v>
      </c>
      <c r="U21" s="60">
        <v>489055</v>
      </c>
      <c r="V21" s="60">
        <v>2996714</v>
      </c>
      <c r="W21" s="60">
        <v>13150608</v>
      </c>
      <c r="X21" s="60">
        <v>11062598</v>
      </c>
      <c r="Y21" s="60">
        <v>2088010</v>
      </c>
      <c r="Z21" s="140">
        <v>18.87</v>
      </c>
      <c r="AA21" s="155">
        <v>11062598</v>
      </c>
    </row>
    <row r="22" spans="1:27" ht="13.5">
      <c r="A22" s="138" t="s">
        <v>91</v>
      </c>
      <c r="B22" s="136"/>
      <c r="C22" s="157"/>
      <c r="D22" s="157"/>
      <c r="E22" s="158">
        <v>9165324</v>
      </c>
      <c r="F22" s="159">
        <v>12003324</v>
      </c>
      <c r="G22" s="159">
        <v>1039262</v>
      </c>
      <c r="H22" s="159">
        <v>1008555</v>
      </c>
      <c r="I22" s="159">
        <v>1007395</v>
      </c>
      <c r="J22" s="159">
        <v>3055212</v>
      </c>
      <c r="K22" s="159">
        <v>1007518</v>
      </c>
      <c r="L22" s="159">
        <v>976242</v>
      </c>
      <c r="M22" s="159">
        <v>999572</v>
      </c>
      <c r="N22" s="159">
        <v>2983332</v>
      </c>
      <c r="O22" s="159">
        <v>984903</v>
      </c>
      <c r="P22" s="159">
        <v>997717</v>
      </c>
      <c r="Q22" s="159">
        <v>987370</v>
      </c>
      <c r="R22" s="159">
        <v>2969990</v>
      </c>
      <c r="S22" s="159">
        <v>981444</v>
      </c>
      <c r="T22" s="159">
        <v>958684</v>
      </c>
      <c r="U22" s="159">
        <v>974030</v>
      </c>
      <c r="V22" s="159">
        <v>2914158</v>
      </c>
      <c r="W22" s="159">
        <v>11922692</v>
      </c>
      <c r="X22" s="159">
        <v>12003324</v>
      </c>
      <c r="Y22" s="159">
        <v>-80632</v>
      </c>
      <c r="Z22" s="141">
        <v>-0.67</v>
      </c>
      <c r="AA22" s="157">
        <v>12003324</v>
      </c>
    </row>
    <row r="23" spans="1:27" ht="13.5">
      <c r="A23" s="138" t="s">
        <v>92</v>
      </c>
      <c r="B23" s="136"/>
      <c r="C23" s="155"/>
      <c r="D23" s="155"/>
      <c r="E23" s="156">
        <v>7937940</v>
      </c>
      <c r="F23" s="60">
        <v>9265925</v>
      </c>
      <c r="G23" s="60">
        <v>800600</v>
      </c>
      <c r="H23" s="60">
        <v>758453</v>
      </c>
      <c r="I23" s="60">
        <v>774640</v>
      </c>
      <c r="J23" s="60">
        <v>2333693</v>
      </c>
      <c r="K23" s="60">
        <v>778538</v>
      </c>
      <c r="L23" s="60">
        <v>748571</v>
      </c>
      <c r="M23" s="60">
        <v>764423</v>
      </c>
      <c r="N23" s="60">
        <v>2291532</v>
      </c>
      <c r="O23" s="60">
        <v>764367</v>
      </c>
      <c r="P23" s="60">
        <v>765767</v>
      </c>
      <c r="Q23" s="60">
        <v>764071</v>
      </c>
      <c r="R23" s="60">
        <v>2294205</v>
      </c>
      <c r="S23" s="60">
        <v>756864</v>
      </c>
      <c r="T23" s="60">
        <v>757165</v>
      </c>
      <c r="U23" s="60">
        <v>767837</v>
      </c>
      <c r="V23" s="60">
        <v>2281866</v>
      </c>
      <c r="W23" s="60">
        <v>9201296</v>
      </c>
      <c r="X23" s="60">
        <v>9265925</v>
      </c>
      <c r="Y23" s="60">
        <v>-64629</v>
      </c>
      <c r="Z23" s="140">
        <v>-0.7</v>
      </c>
      <c r="AA23" s="155">
        <v>9265925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236620703</v>
      </c>
      <c r="D25" s="168">
        <f>+D5+D9+D15+D19+D24</f>
        <v>0</v>
      </c>
      <c r="E25" s="169">
        <f t="shared" si="4"/>
        <v>248566078</v>
      </c>
      <c r="F25" s="73">
        <f t="shared" si="4"/>
        <v>239365613</v>
      </c>
      <c r="G25" s="73">
        <f t="shared" si="4"/>
        <v>30668088</v>
      </c>
      <c r="H25" s="73">
        <f t="shared" si="4"/>
        <v>11635066</v>
      </c>
      <c r="I25" s="73">
        <f t="shared" si="4"/>
        <v>12961243</v>
      </c>
      <c r="J25" s="73">
        <f t="shared" si="4"/>
        <v>55264397</v>
      </c>
      <c r="K25" s="73">
        <f t="shared" si="4"/>
        <v>14685267</v>
      </c>
      <c r="L25" s="73">
        <f t="shared" si="4"/>
        <v>10326983</v>
      </c>
      <c r="M25" s="73">
        <f t="shared" si="4"/>
        <v>23596155</v>
      </c>
      <c r="N25" s="73">
        <f t="shared" si="4"/>
        <v>48608405</v>
      </c>
      <c r="O25" s="73">
        <f t="shared" si="4"/>
        <v>13471336</v>
      </c>
      <c r="P25" s="73">
        <f t="shared" si="4"/>
        <v>12553173</v>
      </c>
      <c r="Q25" s="73">
        <f t="shared" si="4"/>
        <v>22596280</v>
      </c>
      <c r="R25" s="73">
        <f t="shared" si="4"/>
        <v>48620789</v>
      </c>
      <c r="S25" s="73">
        <f t="shared" si="4"/>
        <v>13059628</v>
      </c>
      <c r="T25" s="73">
        <f t="shared" si="4"/>
        <v>13818949</v>
      </c>
      <c r="U25" s="73">
        <f t="shared" si="4"/>
        <v>9766706</v>
      </c>
      <c r="V25" s="73">
        <f t="shared" si="4"/>
        <v>36645283</v>
      </c>
      <c r="W25" s="73">
        <f t="shared" si="4"/>
        <v>189138874</v>
      </c>
      <c r="X25" s="73">
        <f t="shared" si="4"/>
        <v>239365613</v>
      </c>
      <c r="Y25" s="73">
        <f t="shared" si="4"/>
        <v>-50226739</v>
      </c>
      <c r="Z25" s="170">
        <f>+IF(X25&lt;&gt;0,+(Y25/X25)*100,0)</f>
        <v>-20.98327256388327</v>
      </c>
      <c r="AA25" s="168">
        <f>+AA5+AA9+AA15+AA19+AA24</f>
        <v>239365613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200434596</v>
      </c>
      <c r="D28" s="153">
        <f>SUM(D29:D31)</f>
        <v>0</v>
      </c>
      <c r="E28" s="154">
        <f t="shared" si="5"/>
        <v>50373642</v>
      </c>
      <c r="F28" s="100">
        <f t="shared" si="5"/>
        <v>51254695</v>
      </c>
      <c r="G28" s="100">
        <f t="shared" si="5"/>
        <v>3082607</v>
      </c>
      <c r="H28" s="100">
        <f t="shared" si="5"/>
        <v>3010488</v>
      </c>
      <c r="I28" s="100">
        <f t="shared" si="5"/>
        <v>3075677</v>
      </c>
      <c r="J28" s="100">
        <f t="shared" si="5"/>
        <v>9168772</v>
      </c>
      <c r="K28" s="100">
        <f t="shared" si="5"/>
        <v>2682185</v>
      </c>
      <c r="L28" s="100">
        <f t="shared" si="5"/>
        <v>3552790</v>
      </c>
      <c r="M28" s="100">
        <f t="shared" si="5"/>
        <v>2684748</v>
      </c>
      <c r="N28" s="100">
        <f t="shared" si="5"/>
        <v>8919723</v>
      </c>
      <c r="O28" s="100">
        <f t="shared" si="5"/>
        <v>2888214</v>
      </c>
      <c r="P28" s="100">
        <f t="shared" si="5"/>
        <v>4460330</v>
      </c>
      <c r="Q28" s="100">
        <f t="shared" si="5"/>
        <v>2706221</v>
      </c>
      <c r="R28" s="100">
        <f t="shared" si="5"/>
        <v>10054765</v>
      </c>
      <c r="S28" s="100">
        <f t="shared" si="5"/>
        <v>3181303</v>
      </c>
      <c r="T28" s="100">
        <f t="shared" si="5"/>
        <v>2888422</v>
      </c>
      <c r="U28" s="100">
        <f t="shared" si="5"/>
        <v>3500741</v>
      </c>
      <c r="V28" s="100">
        <f t="shared" si="5"/>
        <v>9570466</v>
      </c>
      <c r="W28" s="100">
        <f t="shared" si="5"/>
        <v>37713726</v>
      </c>
      <c r="X28" s="100">
        <f t="shared" si="5"/>
        <v>51254695</v>
      </c>
      <c r="Y28" s="100">
        <f t="shared" si="5"/>
        <v>-13540969</v>
      </c>
      <c r="Z28" s="137">
        <f>+IF(X28&lt;&gt;0,+(Y28/X28)*100,0)</f>
        <v>-26.418982690268667</v>
      </c>
      <c r="AA28" s="153">
        <f>SUM(AA29:AA31)</f>
        <v>51254695</v>
      </c>
    </row>
    <row r="29" spans="1:27" ht="13.5">
      <c r="A29" s="138" t="s">
        <v>75</v>
      </c>
      <c r="B29" s="136"/>
      <c r="C29" s="155">
        <v>200434596</v>
      </c>
      <c r="D29" s="155"/>
      <c r="E29" s="156">
        <v>11953512</v>
      </c>
      <c r="F29" s="60">
        <v>12252556</v>
      </c>
      <c r="G29" s="60">
        <v>1401788</v>
      </c>
      <c r="H29" s="60">
        <v>786675</v>
      </c>
      <c r="I29" s="60">
        <v>730235</v>
      </c>
      <c r="J29" s="60">
        <v>2918698</v>
      </c>
      <c r="K29" s="60">
        <v>707288</v>
      </c>
      <c r="L29" s="60">
        <v>816859</v>
      </c>
      <c r="M29" s="60">
        <v>676154</v>
      </c>
      <c r="N29" s="60">
        <v>2200301</v>
      </c>
      <c r="O29" s="60">
        <v>719869</v>
      </c>
      <c r="P29" s="60">
        <v>1095186</v>
      </c>
      <c r="Q29" s="60">
        <v>842378</v>
      </c>
      <c r="R29" s="60">
        <v>2657433</v>
      </c>
      <c r="S29" s="60">
        <v>806074</v>
      </c>
      <c r="T29" s="60">
        <v>708976</v>
      </c>
      <c r="U29" s="60">
        <v>861229</v>
      </c>
      <c r="V29" s="60">
        <v>2376279</v>
      </c>
      <c r="W29" s="60">
        <v>10152711</v>
      </c>
      <c r="X29" s="60">
        <v>12252556</v>
      </c>
      <c r="Y29" s="60">
        <v>-2099845</v>
      </c>
      <c r="Z29" s="140">
        <v>-17.14</v>
      </c>
      <c r="AA29" s="155">
        <v>12252556</v>
      </c>
    </row>
    <row r="30" spans="1:27" ht="13.5">
      <c r="A30" s="138" t="s">
        <v>76</v>
      </c>
      <c r="B30" s="136"/>
      <c r="C30" s="157"/>
      <c r="D30" s="157"/>
      <c r="E30" s="158">
        <v>23183720</v>
      </c>
      <c r="F30" s="159">
        <v>25971522</v>
      </c>
      <c r="G30" s="159">
        <v>1153199</v>
      </c>
      <c r="H30" s="159">
        <v>1495666</v>
      </c>
      <c r="I30" s="159">
        <v>1692450</v>
      </c>
      <c r="J30" s="159">
        <v>4341315</v>
      </c>
      <c r="K30" s="159">
        <v>1196049</v>
      </c>
      <c r="L30" s="159">
        <v>1849242</v>
      </c>
      <c r="M30" s="159">
        <v>1323696</v>
      </c>
      <c r="N30" s="159">
        <v>4368987</v>
      </c>
      <c r="O30" s="159">
        <v>1313125</v>
      </c>
      <c r="P30" s="159">
        <v>2626458</v>
      </c>
      <c r="Q30" s="159">
        <v>1227388</v>
      </c>
      <c r="R30" s="159">
        <v>5166971</v>
      </c>
      <c r="S30" s="159">
        <v>1079198</v>
      </c>
      <c r="T30" s="159">
        <v>1413202</v>
      </c>
      <c r="U30" s="159">
        <v>1865676</v>
      </c>
      <c r="V30" s="159">
        <v>4358076</v>
      </c>
      <c r="W30" s="159">
        <v>18235349</v>
      </c>
      <c r="X30" s="159">
        <v>25971522</v>
      </c>
      <c r="Y30" s="159">
        <v>-7736173</v>
      </c>
      <c r="Z30" s="141">
        <v>-29.79</v>
      </c>
      <c r="AA30" s="157">
        <v>25971522</v>
      </c>
    </row>
    <row r="31" spans="1:27" ht="13.5">
      <c r="A31" s="138" t="s">
        <v>77</v>
      </c>
      <c r="B31" s="136"/>
      <c r="C31" s="155"/>
      <c r="D31" s="155"/>
      <c r="E31" s="156">
        <v>15236410</v>
      </c>
      <c r="F31" s="60">
        <v>13030617</v>
      </c>
      <c r="G31" s="60">
        <v>527620</v>
      </c>
      <c r="H31" s="60">
        <v>728147</v>
      </c>
      <c r="I31" s="60">
        <v>652992</v>
      </c>
      <c r="J31" s="60">
        <v>1908759</v>
      </c>
      <c r="K31" s="60">
        <v>778848</v>
      </c>
      <c r="L31" s="60">
        <v>886689</v>
      </c>
      <c r="M31" s="60">
        <v>684898</v>
      </c>
      <c r="N31" s="60">
        <v>2350435</v>
      </c>
      <c r="O31" s="60">
        <v>855220</v>
      </c>
      <c r="P31" s="60">
        <v>738686</v>
      </c>
      <c r="Q31" s="60">
        <v>636455</v>
      </c>
      <c r="R31" s="60">
        <v>2230361</v>
      </c>
      <c r="S31" s="60">
        <v>1296031</v>
      </c>
      <c r="T31" s="60">
        <v>766244</v>
      </c>
      <c r="U31" s="60">
        <v>773836</v>
      </c>
      <c r="V31" s="60">
        <v>2836111</v>
      </c>
      <c r="W31" s="60">
        <v>9325666</v>
      </c>
      <c r="X31" s="60">
        <v>13030617</v>
      </c>
      <c r="Y31" s="60">
        <v>-3704951</v>
      </c>
      <c r="Z31" s="140">
        <v>-28.43</v>
      </c>
      <c r="AA31" s="155">
        <v>13030617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23949329</v>
      </c>
      <c r="F32" s="100">
        <f t="shared" si="6"/>
        <v>20759795</v>
      </c>
      <c r="G32" s="100">
        <f t="shared" si="6"/>
        <v>1403688</v>
      </c>
      <c r="H32" s="100">
        <f t="shared" si="6"/>
        <v>1527637</v>
      </c>
      <c r="I32" s="100">
        <f t="shared" si="6"/>
        <v>1543177</v>
      </c>
      <c r="J32" s="100">
        <f t="shared" si="6"/>
        <v>4474502</v>
      </c>
      <c r="K32" s="100">
        <f t="shared" si="6"/>
        <v>1448360</v>
      </c>
      <c r="L32" s="100">
        <f t="shared" si="6"/>
        <v>2411630</v>
      </c>
      <c r="M32" s="100">
        <f t="shared" si="6"/>
        <v>1552675</v>
      </c>
      <c r="N32" s="100">
        <f t="shared" si="6"/>
        <v>5412665</v>
      </c>
      <c r="O32" s="100">
        <f t="shared" si="6"/>
        <v>1833767</v>
      </c>
      <c r="P32" s="100">
        <f t="shared" si="6"/>
        <v>1558041</v>
      </c>
      <c r="Q32" s="100">
        <f t="shared" si="6"/>
        <v>1614033</v>
      </c>
      <c r="R32" s="100">
        <f t="shared" si="6"/>
        <v>5005841</v>
      </c>
      <c r="S32" s="100">
        <f t="shared" si="6"/>
        <v>1662824</v>
      </c>
      <c r="T32" s="100">
        <f t="shared" si="6"/>
        <v>1622096</v>
      </c>
      <c r="U32" s="100">
        <f t="shared" si="6"/>
        <v>1774012</v>
      </c>
      <c r="V32" s="100">
        <f t="shared" si="6"/>
        <v>5058932</v>
      </c>
      <c r="W32" s="100">
        <f t="shared" si="6"/>
        <v>19951940</v>
      </c>
      <c r="X32" s="100">
        <f t="shared" si="6"/>
        <v>20759795</v>
      </c>
      <c r="Y32" s="100">
        <f t="shared" si="6"/>
        <v>-807855</v>
      </c>
      <c r="Z32" s="137">
        <f>+IF(X32&lt;&gt;0,+(Y32/X32)*100,0)</f>
        <v>-3.891440161138393</v>
      </c>
      <c r="AA32" s="153">
        <f>SUM(AA33:AA37)</f>
        <v>20759795</v>
      </c>
    </row>
    <row r="33" spans="1:27" ht="13.5">
      <c r="A33" s="138" t="s">
        <v>79</v>
      </c>
      <c r="B33" s="136"/>
      <c r="C33" s="155"/>
      <c r="D33" s="155"/>
      <c r="E33" s="156">
        <v>10539963</v>
      </c>
      <c r="F33" s="60">
        <v>9136118</v>
      </c>
      <c r="G33" s="60">
        <v>638242</v>
      </c>
      <c r="H33" s="60">
        <v>594754</v>
      </c>
      <c r="I33" s="60">
        <v>644352</v>
      </c>
      <c r="J33" s="60">
        <v>1877348</v>
      </c>
      <c r="K33" s="60">
        <v>600972</v>
      </c>
      <c r="L33" s="60">
        <v>1020857</v>
      </c>
      <c r="M33" s="60">
        <v>701750</v>
      </c>
      <c r="N33" s="60">
        <v>2323579</v>
      </c>
      <c r="O33" s="60">
        <v>734575</v>
      </c>
      <c r="P33" s="60">
        <v>655485</v>
      </c>
      <c r="Q33" s="60">
        <v>693845</v>
      </c>
      <c r="R33" s="60">
        <v>2083905</v>
      </c>
      <c r="S33" s="60">
        <v>702067</v>
      </c>
      <c r="T33" s="60">
        <v>704181</v>
      </c>
      <c r="U33" s="60">
        <v>846632</v>
      </c>
      <c r="V33" s="60">
        <v>2252880</v>
      </c>
      <c r="W33" s="60">
        <v>8537712</v>
      </c>
      <c r="X33" s="60">
        <v>9136118</v>
      </c>
      <c r="Y33" s="60">
        <v>-598406</v>
      </c>
      <c r="Z33" s="140">
        <v>-6.55</v>
      </c>
      <c r="AA33" s="155">
        <v>9136118</v>
      </c>
    </row>
    <row r="34" spans="1:27" ht="13.5">
      <c r="A34" s="138" t="s">
        <v>80</v>
      </c>
      <c r="B34" s="136"/>
      <c r="C34" s="155"/>
      <c r="D34" s="155"/>
      <c r="E34" s="156">
        <v>4703576</v>
      </c>
      <c r="F34" s="60">
        <v>4610537</v>
      </c>
      <c r="G34" s="60">
        <v>236123</v>
      </c>
      <c r="H34" s="60">
        <v>256478</v>
      </c>
      <c r="I34" s="60">
        <v>306947</v>
      </c>
      <c r="J34" s="60">
        <v>799548</v>
      </c>
      <c r="K34" s="60">
        <v>293860</v>
      </c>
      <c r="L34" s="60">
        <v>508168</v>
      </c>
      <c r="M34" s="60">
        <v>307190</v>
      </c>
      <c r="N34" s="60">
        <v>1109218</v>
      </c>
      <c r="O34" s="60">
        <v>505389</v>
      </c>
      <c r="P34" s="60">
        <v>339848</v>
      </c>
      <c r="Q34" s="60">
        <v>357775</v>
      </c>
      <c r="R34" s="60">
        <v>1203012</v>
      </c>
      <c r="S34" s="60">
        <v>373107</v>
      </c>
      <c r="T34" s="60">
        <v>313524</v>
      </c>
      <c r="U34" s="60">
        <v>359688</v>
      </c>
      <c r="V34" s="60">
        <v>1046319</v>
      </c>
      <c r="W34" s="60">
        <v>4158097</v>
      </c>
      <c r="X34" s="60">
        <v>4610537</v>
      </c>
      <c r="Y34" s="60">
        <v>-452440</v>
      </c>
      <c r="Z34" s="140">
        <v>-9.81</v>
      </c>
      <c r="AA34" s="155">
        <v>4610537</v>
      </c>
    </row>
    <row r="35" spans="1:27" ht="13.5">
      <c r="A35" s="138" t="s">
        <v>81</v>
      </c>
      <c r="B35" s="136"/>
      <c r="C35" s="155"/>
      <c r="D35" s="155"/>
      <c r="E35" s="156">
        <v>7975771</v>
      </c>
      <c r="F35" s="60">
        <v>6319496</v>
      </c>
      <c r="G35" s="60">
        <v>479620</v>
      </c>
      <c r="H35" s="60">
        <v>625598</v>
      </c>
      <c r="I35" s="60">
        <v>540999</v>
      </c>
      <c r="J35" s="60">
        <v>1646217</v>
      </c>
      <c r="K35" s="60">
        <v>503605</v>
      </c>
      <c r="L35" s="60">
        <v>794764</v>
      </c>
      <c r="M35" s="60">
        <v>492671</v>
      </c>
      <c r="N35" s="60">
        <v>1791040</v>
      </c>
      <c r="O35" s="60">
        <v>535796</v>
      </c>
      <c r="P35" s="60">
        <v>527169</v>
      </c>
      <c r="Q35" s="60">
        <v>527965</v>
      </c>
      <c r="R35" s="60">
        <v>1590930</v>
      </c>
      <c r="S35" s="60">
        <v>543167</v>
      </c>
      <c r="T35" s="60">
        <v>568085</v>
      </c>
      <c r="U35" s="60">
        <v>518438</v>
      </c>
      <c r="V35" s="60">
        <v>1629690</v>
      </c>
      <c r="W35" s="60">
        <v>6657877</v>
      </c>
      <c r="X35" s="60">
        <v>6319496</v>
      </c>
      <c r="Y35" s="60">
        <v>338381</v>
      </c>
      <c r="Z35" s="140">
        <v>5.35</v>
      </c>
      <c r="AA35" s="155">
        <v>6319496</v>
      </c>
    </row>
    <row r="36" spans="1:27" ht="13.5">
      <c r="A36" s="138" t="s">
        <v>82</v>
      </c>
      <c r="B36" s="136"/>
      <c r="C36" s="155"/>
      <c r="D36" s="155"/>
      <c r="E36" s="156">
        <v>730019</v>
      </c>
      <c r="F36" s="60">
        <v>693644</v>
      </c>
      <c r="G36" s="60">
        <v>49703</v>
      </c>
      <c r="H36" s="60">
        <v>50807</v>
      </c>
      <c r="I36" s="60">
        <v>50879</v>
      </c>
      <c r="J36" s="60">
        <v>151389</v>
      </c>
      <c r="K36" s="60">
        <v>49923</v>
      </c>
      <c r="L36" s="60">
        <v>87841</v>
      </c>
      <c r="M36" s="60">
        <v>51064</v>
      </c>
      <c r="N36" s="60">
        <v>188828</v>
      </c>
      <c r="O36" s="60">
        <v>58007</v>
      </c>
      <c r="P36" s="60">
        <v>35539</v>
      </c>
      <c r="Q36" s="60">
        <v>34448</v>
      </c>
      <c r="R36" s="60">
        <v>127994</v>
      </c>
      <c r="S36" s="60">
        <v>44483</v>
      </c>
      <c r="T36" s="60">
        <v>36306</v>
      </c>
      <c r="U36" s="60">
        <v>49254</v>
      </c>
      <c r="V36" s="60">
        <v>130043</v>
      </c>
      <c r="W36" s="60">
        <v>598254</v>
      </c>
      <c r="X36" s="60">
        <v>693644</v>
      </c>
      <c r="Y36" s="60">
        <v>-95390</v>
      </c>
      <c r="Z36" s="140">
        <v>-13.75</v>
      </c>
      <c r="AA36" s="155">
        <v>693644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24507793</v>
      </c>
      <c r="F38" s="100">
        <f t="shared" si="7"/>
        <v>23388381</v>
      </c>
      <c r="G38" s="100">
        <f t="shared" si="7"/>
        <v>1463141</v>
      </c>
      <c r="H38" s="100">
        <f t="shared" si="7"/>
        <v>1699472</v>
      </c>
      <c r="I38" s="100">
        <f t="shared" si="7"/>
        <v>1704673</v>
      </c>
      <c r="J38" s="100">
        <f t="shared" si="7"/>
        <v>4867286</v>
      </c>
      <c r="K38" s="100">
        <f t="shared" si="7"/>
        <v>1585124</v>
      </c>
      <c r="L38" s="100">
        <f t="shared" si="7"/>
        <v>2503473</v>
      </c>
      <c r="M38" s="100">
        <f t="shared" si="7"/>
        <v>1688470</v>
      </c>
      <c r="N38" s="100">
        <f t="shared" si="7"/>
        <v>5777067</v>
      </c>
      <c r="O38" s="100">
        <f t="shared" si="7"/>
        <v>2450987</v>
      </c>
      <c r="P38" s="100">
        <f t="shared" si="7"/>
        <v>1642392</v>
      </c>
      <c r="Q38" s="100">
        <f t="shared" si="7"/>
        <v>1631469</v>
      </c>
      <c r="R38" s="100">
        <f t="shared" si="7"/>
        <v>5724848</v>
      </c>
      <c r="S38" s="100">
        <f t="shared" si="7"/>
        <v>1709564</v>
      </c>
      <c r="T38" s="100">
        <f t="shared" si="7"/>
        <v>1619519</v>
      </c>
      <c r="U38" s="100">
        <f t="shared" si="7"/>
        <v>2514986</v>
      </c>
      <c r="V38" s="100">
        <f t="shared" si="7"/>
        <v>5844069</v>
      </c>
      <c r="W38" s="100">
        <f t="shared" si="7"/>
        <v>22213270</v>
      </c>
      <c r="X38" s="100">
        <f t="shared" si="7"/>
        <v>23388381</v>
      </c>
      <c r="Y38" s="100">
        <f t="shared" si="7"/>
        <v>-1175111</v>
      </c>
      <c r="Z38" s="137">
        <f>+IF(X38&lt;&gt;0,+(Y38/X38)*100,0)</f>
        <v>-5.0243366567356675</v>
      </c>
      <c r="AA38" s="153">
        <f>SUM(AA39:AA41)</f>
        <v>23388381</v>
      </c>
    </row>
    <row r="39" spans="1:27" ht="13.5">
      <c r="A39" s="138" t="s">
        <v>85</v>
      </c>
      <c r="B39" s="136"/>
      <c r="C39" s="155"/>
      <c r="D39" s="155"/>
      <c r="E39" s="156">
        <v>3977649</v>
      </c>
      <c r="F39" s="60">
        <v>4287199</v>
      </c>
      <c r="G39" s="60">
        <v>274847</v>
      </c>
      <c r="H39" s="60">
        <v>329898</v>
      </c>
      <c r="I39" s="60">
        <v>329919</v>
      </c>
      <c r="J39" s="60">
        <v>934664</v>
      </c>
      <c r="K39" s="60">
        <v>308615</v>
      </c>
      <c r="L39" s="60">
        <v>450525</v>
      </c>
      <c r="M39" s="60">
        <v>334018</v>
      </c>
      <c r="N39" s="60">
        <v>1093158</v>
      </c>
      <c r="O39" s="60">
        <v>306813</v>
      </c>
      <c r="P39" s="60">
        <v>273532</v>
      </c>
      <c r="Q39" s="60">
        <v>303209</v>
      </c>
      <c r="R39" s="60">
        <v>883554</v>
      </c>
      <c r="S39" s="60">
        <v>313790</v>
      </c>
      <c r="T39" s="60">
        <v>297818</v>
      </c>
      <c r="U39" s="60">
        <v>352816</v>
      </c>
      <c r="V39" s="60">
        <v>964424</v>
      </c>
      <c r="W39" s="60">
        <v>3875800</v>
      </c>
      <c r="X39" s="60">
        <v>4287199</v>
      </c>
      <c r="Y39" s="60">
        <v>-411399</v>
      </c>
      <c r="Z39" s="140">
        <v>-9.6</v>
      </c>
      <c r="AA39" s="155">
        <v>4287199</v>
      </c>
    </row>
    <row r="40" spans="1:27" ht="13.5">
      <c r="A40" s="138" t="s">
        <v>86</v>
      </c>
      <c r="B40" s="136"/>
      <c r="C40" s="155"/>
      <c r="D40" s="155"/>
      <c r="E40" s="156">
        <v>20530144</v>
      </c>
      <c r="F40" s="60">
        <v>19101182</v>
      </c>
      <c r="G40" s="60">
        <v>1188294</v>
      </c>
      <c r="H40" s="60">
        <v>1369574</v>
      </c>
      <c r="I40" s="60">
        <v>1374754</v>
      </c>
      <c r="J40" s="60">
        <v>3932622</v>
      </c>
      <c r="K40" s="60">
        <v>1276509</v>
      </c>
      <c r="L40" s="60">
        <v>2052948</v>
      </c>
      <c r="M40" s="60">
        <v>1354452</v>
      </c>
      <c r="N40" s="60">
        <v>4683909</v>
      </c>
      <c r="O40" s="60">
        <v>2144174</v>
      </c>
      <c r="P40" s="60">
        <v>1368860</v>
      </c>
      <c r="Q40" s="60">
        <v>1328260</v>
      </c>
      <c r="R40" s="60">
        <v>4841294</v>
      </c>
      <c r="S40" s="60">
        <v>1395774</v>
      </c>
      <c r="T40" s="60">
        <v>1321701</v>
      </c>
      <c r="U40" s="60">
        <v>2162170</v>
      </c>
      <c r="V40" s="60">
        <v>4879645</v>
      </c>
      <c r="W40" s="60">
        <v>18337470</v>
      </c>
      <c r="X40" s="60">
        <v>19101182</v>
      </c>
      <c r="Y40" s="60">
        <v>-763712</v>
      </c>
      <c r="Z40" s="140">
        <v>-4</v>
      </c>
      <c r="AA40" s="155">
        <v>19101182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112617045</v>
      </c>
      <c r="F42" s="100">
        <f t="shared" si="8"/>
        <v>112207184</v>
      </c>
      <c r="G42" s="100">
        <f t="shared" si="8"/>
        <v>8539251</v>
      </c>
      <c r="H42" s="100">
        <f t="shared" si="8"/>
        <v>7040740</v>
      </c>
      <c r="I42" s="100">
        <f t="shared" si="8"/>
        <v>9031031</v>
      </c>
      <c r="J42" s="100">
        <f t="shared" si="8"/>
        <v>24611022</v>
      </c>
      <c r="K42" s="100">
        <f t="shared" si="8"/>
        <v>7359506</v>
      </c>
      <c r="L42" s="100">
        <f t="shared" si="8"/>
        <v>8033150</v>
      </c>
      <c r="M42" s="100">
        <f t="shared" si="8"/>
        <v>7641461</v>
      </c>
      <c r="N42" s="100">
        <f t="shared" si="8"/>
        <v>23034117</v>
      </c>
      <c r="O42" s="100">
        <f t="shared" si="8"/>
        <v>7477480</v>
      </c>
      <c r="P42" s="100">
        <f t="shared" si="8"/>
        <v>7567403</v>
      </c>
      <c r="Q42" s="100">
        <f t="shared" si="8"/>
        <v>7766727</v>
      </c>
      <c r="R42" s="100">
        <f t="shared" si="8"/>
        <v>22811610</v>
      </c>
      <c r="S42" s="100">
        <f t="shared" si="8"/>
        <v>7702797</v>
      </c>
      <c r="T42" s="100">
        <f t="shared" si="8"/>
        <v>7079095</v>
      </c>
      <c r="U42" s="100">
        <f t="shared" si="8"/>
        <v>11179537</v>
      </c>
      <c r="V42" s="100">
        <f t="shared" si="8"/>
        <v>25961429</v>
      </c>
      <c r="W42" s="100">
        <f t="shared" si="8"/>
        <v>96418178</v>
      </c>
      <c r="X42" s="100">
        <f t="shared" si="8"/>
        <v>112207184</v>
      </c>
      <c r="Y42" s="100">
        <f t="shared" si="8"/>
        <v>-15789006</v>
      </c>
      <c r="Z42" s="137">
        <f>+IF(X42&lt;&gt;0,+(Y42/X42)*100,0)</f>
        <v>-14.071296896640773</v>
      </c>
      <c r="AA42" s="153">
        <f>SUM(AA43:AA46)</f>
        <v>112207184</v>
      </c>
    </row>
    <row r="43" spans="1:27" ht="13.5">
      <c r="A43" s="138" t="s">
        <v>89</v>
      </c>
      <c r="B43" s="136"/>
      <c r="C43" s="155"/>
      <c r="D43" s="155"/>
      <c r="E43" s="156">
        <v>72446973</v>
      </c>
      <c r="F43" s="60">
        <v>73379597</v>
      </c>
      <c r="G43" s="60">
        <v>7008973</v>
      </c>
      <c r="H43" s="60">
        <v>5525873</v>
      </c>
      <c r="I43" s="60">
        <v>7249150</v>
      </c>
      <c r="J43" s="60">
        <v>19783996</v>
      </c>
      <c r="K43" s="60">
        <v>5436651</v>
      </c>
      <c r="L43" s="60">
        <v>5378571</v>
      </c>
      <c r="M43" s="60">
        <v>5846853</v>
      </c>
      <c r="N43" s="60">
        <v>16662075</v>
      </c>
      <c r="O43" s="60">
        <v>4340649</v>
      </c>
      <c r="P43" s="60">
        <v>5634627</v>
      </c>
      <c r="Q43" s="60">
        <v>5721166</v>
      </c>
      <c r="R43" s="60">
        <v>15696442</v>
      </c>
      <c r="S43" s="60">
        <v>5564375</v>
      </c>
      <c r="T43" s="60">
        <v>5075385</v>
      </c>
      <c r="U43" s="60">
        <v>8287156</v>
      </c>
      <c r="V43" s="60">
        <v>18926916</v>
      </c>
      <c r="W43" s="60">
        <v>71069429</v>
      </c>
      <c r="X43" s="60">
        <v>73379597</v>
      </c>
      <c r="Y43" s="60">
        <v>-2310168</v>
      </c>
      <c r="Z43" s="140">
        <v>-3.15</v>
      </c>
      <c r="AA43" s="155">
        <v>73379597</v>
      </c>
    </row>
    <row r="44" spans="1:27" ht="13.5">
      <c r="A44" s="138" t="s">
        <v>90</v>
      </c>
      <c r="B44" s="136"/>
      <c r="C44" s="155"/>
      <c r="D44" s="155"/>
      <c r="E44" s="156">
        <v>15943562</v>
      </c>
      <c r="F44" s="60">
        <v>14330902</v>
      </c>
      <c r="G44" s="60">
        <v>796215</v>
      </c>
      <c r="H44" s="60">
        <v>761759</v>
      </c>
      <c r="I44" s="60">
        <v>835186</v>
      </c>
      <c r="J44" s="60">
        <v>2393160</v>
      </c>
      <c r="K44" s="60">
        <v>865471</v>
      </c>
      <c r="L44" s="60">
        <v>1281896</v>
      </c>
      <c r="M44" s="60">
        <v>942380</v>
      </c>
      <c r="N44" s="60">
        <v>3089747</v>
      </c>
      <c r="O44" s="60">
        <v>1110244</v>
      </c>
      <c r="P44" s="60">
        <v>1014875</v>
      </c>
      <c r="Q44" s="60">
        <v>1075753</v>
      </c>
      <c r="R44" s="60">
        <v>3200872</v>
      </c>
      <c r="S44" s="60">
        <v>1162138</v>
      </c>
      <c r="T44" s="60">
        <v>1096735</v>
      </c>
      <c r="U44" s="60">
        <v>987821</v>
      </c>
      <c r="V44" s="60">
        <v>3246694</v>
      </c>
      <c r="W44" s="60">
        <v>11930473</v>
      </c>
      <c r="X44" s="60">
        <v>14330902</v>
      </c>
      <c r="Y44" s="60">
        <v>-2400429</v>
      </c>
      <c r="Z44" s="140">
        <v>-16.75</v>
      </c>
      <c r="AA44" s="155">
        <v>14330902</v>
      </c>
    </row>
    <row r="45" spans="1:27" ht="13.5">
      <c r="A45" s="138" t="s">
        <v>91</v>
      </c>
      <c r="B45" s="136"/>
      <c r="C45" s="157"/>
      <c r="D45" s="157"/>
      <c r="E45" s="158">
        <v>11213745</v>
      </c>
      <c r="F45" s="159">
        <v>11872361</v>
      </c>
      <c r="G45" s="159">
        <v>315535</v>
      </c>
      <c r="H45" s="159">
        <v>356959</v>
      </c>
      <c r="I45" s="159">
        <v>452851</v>
      </c>
      <c r="J45" s="159">
        <v>1125345</v>
      </c>
      <c r="K45" s="159">
        <v>453037</v>
      </c>
      <c r="L45" s="159">
        <v>564529</v>
      </c>
      <c r="M45" s="159">
        <v>409374</v>
      </c>
      <c r="N45" s="159">
        <v>1426940</v>
      </c>
      <c r="O45" s="159">
        <v>1429600</v>
      </c>
      <c r="P45" s="159">
        <v>446204</v>
      </c>
      <c r="Q45" s="159">
        <v>431920</v>
      </c>
      <c r="R45" s="159">
        <v>2307724</v>
      </c>
      <c r="S45" s="159">
        <v>409641</v>
      </c>
      <c r="T45" s="159">
        <v>501569</v>
      </c>
      <c r="U45" s="159">
        <v>1357523</v>
      </c>
      <c r="V45" s="159">
        <v>2268733</v>
      </c>
      <c r="W45" s="159">
        <v>7128742</v>
      </c>
      <c r="X45" s="159">
        <v>11872361</v>
      </c>
      <c r="Y45" s="159">
        <v>-4743619</v>
      </c>
      <c r="Z45" s="141">
        <v>-39.96</v>
      </c>
      <c r="AA45" s="157">
        <v>11872361</v>
      </c>
    </row>
    <row r="46" spans="1:27" ht="13.5">
      <c r="A46" s="138" t="s">
        <v>92</v>
      </c>
      <c r="B46" s="136"/>
      <c r="C46" s="155"/>
      <c r="D46" s="155"/>
      <c r="E46" s="156">
        <v>13012765</v>
      </c>
      <c r="F46" s="60">
        <v>12624324</v>
      </c>
      <c r="G46" s="60">
        <v>418528</v>
      </c>
      <c r="H46" s="60">
        <v>396149</v>
      </c>
      <c r="I46" s="60">
        <v>493844</v>
      </c>
      <c r="J46" s="60">
        <v>1308521</v>
      </c>
      <c r="K46" s="60">
        <v>604347</v>
      </c>
      <c r="L46" s="60">
        <v>808154</v>
      </c>
      <c r="M46" s="60">
        <v>442854</v>
      </c>
      <c r="N46" s="60">
        <v>1855355</v>
      </c>
      <c r="O46" s="60">
        <v>596987</v>
      </c>
      <c r="P46" s="60">
        <v>471697</v>
      </c>
      <c r="Q46" s="60">
        <v>537888</v>
      </c>
      <c r="R46" s="60">
        <v>1606572</v>
      </c>
      <c r="S46" s="60">
        <v>566643</v>
      </c>
      <c r="T46" s="60">
        <v>405406</v>
      </c>
      <c r="U46" s="60">
        <v>547037</v>
      </c>
      <c r="V46" s="60">
        <v>1519086</v>
      </c>
      <c r="W46" s="60">
        <v>6289534</v>
      </c>
      <c r="X46" s="60">
        <v>12624324</v>
      </c>
      <c r="Y46" s="60">
        <v>-6334790</v>
      </c>
      <c r="Z46" s="140">
        <v>-50.18</v>
      </c>
      <c r="AA46" s="155">
        <v>12624324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1205504</v>
      </c>
      <c r="F47" s="100">
        <v>1185244</v>
      </c>
      <c r="G47" s="100">
        <v>48520</v>
      </c>
      <c r="H47" s="100">
        <v>153544</v>
      </c>
      <c r="I47" s="100">
        <v>153544</v>
      </c>
      <c r="J47" s="100">
        <v>355608</v>
      </c>
      <c r="K47" s="100">
        <v>27571</v>
      </c>
      <c r="L47" s="100">
        <v>48036</v>
      </c>
      <c r="M47" s="100">
        <v>153392</v>
      </c>
      <c r="N47" s="100">
        <v>228999</v>
      </c>
      <c r="O47" s="100">
        <v>25333</v>
      </c>
      <c r="P47" s="100">
        <v>25306</v>
      </c>
      <c r="Q47" s="100">
        <v>272638</v>
      </c>
      <c r="R47" s="100">
        <v>323277</v>
      </c>
      <c r="S47" s="100">
        <v>25305</v>
      </c>
      <c r="T47" s="100">
        <v>148972</v>
      </c>
      <c r="U47" s="100">
        <v>25438</v>
      </c>
      <c r="V47" s="100">
        <v>199715</v>
      </c>
      <c r="W47" s="100">
        <v>1107599</v>
      </c>
      <c r="X47" s="100">
        <v>1185244</v>
      </c>
      <c r="Y47" s="100">
        <v>-77645</v>
      </c>
      <c r="Z47" s="137">
        <v>-6.55</v>
      </c>
      <c r="AA47" s="153">
        <v>1185244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200434596</v>
      </c>
      <c r="D48" s="168">
        <f>+D28+D32+D38+D42+D47</f>
        <v>0</v>
      </c>
      <c r="E48" s="169">
        <f t="shared" si="9"/>
        <v>212653313</v>
      </c>
      <c r="F48" s="73">
        <f t="shared" si="9"/>
        <v>208795299</v>
      </c>
      <c r="G48" s="73">
        <f t="shared" si="9"/>
        <v>14537207</v>
      </c>
      <c r="H48" s="73">
        <f t="shared" si="9"/>
        <v>13431881</v>
      </c>
      <c r="I48" s="73">
        <f t="shared" si="9"/>
        <v>15508102</v>
      </c>
      <c r="J48" s="73">
        <f t="shared" si="9"/>
        <v>43477190</v>
      </c>
      <c r="K48" s="73">
        <f t="shared" si="9"/>
        <v>13102746</v>
      </c>
      <c r="L48" s="73">
        <f t="shared" si="9"/>
        <v>16549079</v>
      </c>
      <c r="M48" s="73">
        <f t="shared" si="9"/>
        <v>13720746</v>
      </c>
      <c r="N48" s="73">
        <f t="shared" si="9"/>
        <v>43372571</v>
      </c>
      <c r="O48" s="73">
        <f t="shared" si="9"/>
        <v>14675781</v>
      </c>
      <c r="P48" s="73">
        <f t="shared" si="9"/>
        <v>15253472</v>
      </c>
      <c r="Q48" s="73">
        <f t="shared" si="9"/>
        <v>13991088</v>
      </c>
      <c r="R48" s="73">
        <f t="shared" si="9"/>
        <v>43920341</v>
      </c>
      <c r="S48" s="73">
        <f t="shared" si="9"/>
        <v>14281793</v>
      </c>
      <c r="T48" s="73">
        <f t="shared" si="9"/>
        <v>13358104</v>
      </c>
      <c r="U48" s="73">
        <f t="shared" si="9"/>
        <v>18994714</v>
      </c>
      <c r="V48" s="73">
        <f t="shared" si="9"/>
        <v>46634611</v>
      </c>
      <c r="W48" s="73">
        <f t="shared" si="9"/>
        <v>177404713</v>
      </c>
      <c r="X48" s="73">
        <f t="shared" si="9"/>
        <v>208795299</v>
      </c>
      <c r="Y48" s="73">
        <f t="shared" si="9"/>
        <v>-31390586</v>
      </c>
      <c r="Z48" s="170">
        <f>+IF(X48&lt;&gt;0,+(Y48/X48)*100,0)</f>
        <v>-15.034144039804268</v>
      </c>
      <c r="AA48" s="168">
        <f>+AA28+AA32+AA38+AA42+AA47</f>
        <v>208795299</v>
      </c>
    </row>
    <row r="49" spans="1:27" ht="13.5">
      <c r="A49" s="148" t="s">
        <v>49</v>
      </c>
      <c r="B49" s="149"/>
      <c r="C49" s="171">
        <f aca="true" t="shared" si="10" ref="C49:Y49">+C25-C48</f>
        <v>36186107</v>
      </c>
      <c r="D49" s="171">
        <f>+D25-D48</f>
        <v>0</v>
      </c>
      <c r="E49" s="172">
        <f t="shared" si="10"/>
        <v>35912765</v>
      </c>
      <c r="F49" s="173">
        <f t="shared" si="10"/>
        <v>30570314</v>
      </c>
      <c r="G49" s="173">
        <f t="shared" si="10"/>
        <v>16130881</v>
      </c>
      <c r="H49" s="173">
        <f t="shared" si="10"/>
        <v>-1796815</v>
      </c>
      <c r="I49" s="173">
        <f t="shared" si="10"/>
        <v>-2546859</v>
      </c>
      <c r="J49" s="173">
        <f t="shared" si="10"/>
        <v>11787207</v>
      </c>
      <c r="K49" s="173">
        <f t="shared" si="10"/>
        <v>1582521</v>
      </c>
      <c r="L49" s="173">
        <f t="shared" si="10"/>
        <v>-6222096</v>
      </c>
      <c r="M49" s="173">
        <f t="shared" si="10"/>
        <v>9875409</v>
      </c>
      <c r="N49" s="173">
        <f t="shared" si="10"/>
        <v>5235834</v>
      </c>
      <c r="O49" s="173">
        <f t="shared" si="10"/>
        <v>-1204445</v>
      </c>
      <c r="P49" s="173">
        <f t="shared" si="10"/>
        <v>-2700299</v>
      </c>
      <c r="Q49" s="173">
        <f t="shared" si="10"/>
        <v>8605192</v>
      </c>
      <c r="R49" s="173">
        <f t="shared" si="10"/>
        <v>4700448</v>
      </c>
      <c r="S49" s="173">
        <f t="shared" si="10"/>
        <v>-1222165</v>
      </c>
      <c r="T49" s="173">
        <f t="shared" si="10"/>
        <v>460845</v>
      </c>
      <c r="U49" s="173">
        <f t="shared" si="10"/>
        <v>-9228008</v>
      </c>
      <c r="V49" s="173">
        <f t="shared" si="10"/>
        <v>-9989328</v>
      </c>
      <c r="W49" s="173">
        <f t="shared" si="10"/>
        <v>11734161</v>
      </c>
      <c r="X49" s="173">
        <f>IF(F25=F48,0,X25-X48)</f>
        <v>30570314</v>
      </c>
      <c r="Y49" s="173">
        <f t="shared" si="10"/>
        <v>-18836153</v>
      </c>
      <c r="Z49" s="174">
        <f>+IF(X49&lt;&gt;0,+(Y49/X49)*100,0)</f>
        <v>-61.61583096594951</v>
      </c>
      <c r="AA49" s="171">
        <f>+AA25-AA48</f>
        <v>30570314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26714399</v>
      </c>
      <c r="D5" s="155">
        <v>0</v>
      </c>
      <c r="E5" s="156">
        <v>30260765</v>
      </c>
      <c r="F5" s="60">
        <v>29024659</v>
      </c>
      <c r="G5" s="60">
        <v>6544553</v>
      </c>
      <c r="H5" s="60">
        <v>2187931</v>
      </c>
      <c r="I5" s="60">
        <v>2247221</v>
      </c>
      <c r="J5" s="60">
        <v>10979705</v>
      </c>
      <c r="K5" s="60">
        <v>2247221</v>
      </c>
      <c r="L5" s="60">
        <v>2074503</v>
      </c>
      <c r="M5" s="60">
        <v>2015410</v>
      </c>
      <c r="N5" s="60">
        <v>6337134</v>
      </c>
      <c r="O5" s="60">
        <v>2017631</v>
      </c>
      <c r="P5" s="60">
        <v>1706264</v>
      </c>
      <c r="Q5" s="60">
        <v>1994680</v>
      </c>
      <c r="R5" s="60">
        <v>5718575</v>
      </c>
      <c r="S5" s="60">
        <v>1834166</v>
      </c>
      <c r="T5" s="60">
        <v>1759922</v>
      </c>
      <c r="U5" s="60">
        <v>2721832</v>
      </c>
      <c r="V5" s="60">
        <v>6315920</v>
      </c>
      <c r="W5" s="60">
        <v>29351334</v>
      </c>
      <c r="X5" s="60">
        <v>29024659</v>
      </c>
      <c r="Y5" s="60">
        <v>326675</v>
      </c>
      <c r="Z5" s="140">
        <v>1.13</v>
      </c>
      <c r="AA5" s="155">
        <v>29024659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76089658</v>
      </c>
      <c r="F7" s="60">
        <v>74970727</v>
      </c>
      <c r="G7" s="60">
        <v>6099006</v>
      </c>
      <c r="H7" s="60">
        <v>6315029</v>
      </c>
      <c r="I7" s="60">
        <v>6912151</v>
      </c>
      <c r="J7" s="60">
        <v>19326186</v>
      </c>
      <c r="K7" s="60">
        <v>6906199</v>
      </c>
      <c r="L7" s="60">
        <v>4260835</v>
      </c>
      <c r="M7" s="60">
        <v>5449375</v>
      </c>
      <c r="N7" s="60">
        <v>16616409</v>
      </c>
      <c r="O7" s="60">
        <v>7477586</v>
      </c>
      <c r="P7" s="60">
        <v>6785233</v>
      </c>
      <c r="Q7" s="60">
        <v>6826768</v>
      </c>
      <c r="R7" s="60">
        <v>21089587</v>
      </c>
      <c r="S7" s="60">
        <v>6720844</v>
      </c>
      <c r="T7" s="60">
        <v>6641868</v>
      </c>
      <c r="U7" s="60">
        <v>4137493</v>
      </c>
      <c r="V7" s="60">
        <v>17500205</v>
      </c>
      <c r="W7" s="60">
        <v>74532387</v>
      </c>
      <c r="X7" s="60">
        <v>74970727</v>
      </c>
      <c r="Y7" s="60">
        <v>-438340</v>
      </c>
      <c r="Z7" s="140">
        <v>-0.58</v>
      </c>
      <c r="AA7" s="155">
        <v>74970727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11498601</v>
      </c>
      <c r="F8" s="60">
        <v>11062598</v>
      </c>
      <c r="G8" s="60">
        <v>531239</v>
      </c>
      <c r="H8" s="60">
        <v>782642</v>
      </c>
      <c r="I8" s="60">
        <v>790363</v>
      </c>
      <c r="J8" s="60">
        <v>2104244</v>
      </c>
      <c r="K8" s="60">
        <v>800364</v>
      </c>
      <c r="L8" s="60">
        <v>1281529</v>
      </c>
      <c r="M8" s="60">
        <v>1209361</v>
      </c>
      <c r="N8" s="60">
        <v>3291254</v>
      </c>
      <c r="O8" s="60">
        <v>1870255</v>
      </c>
      <c r="P8" s="60">
        <v>1487971</v>
      </c>
      <c r="Q8" s="60">
        <v>1400170</v>
      </c>
      <c r="R8" s="60">
        <v>4758396</v>
      </c>
      <c r="S8" s="60">
        <v>1246933</v>
      </c>
      <c r="T8" s="60">
        <v>1260726</v>
      </c>
      <c r="U8" s="60">
        <v>489055</v>
      </c>
      <c r="V8" s="60">
        <v>2996714</v>
      </c>
      <c r="W8" s="60">
        <v>13150608</v>
      </c>
      <c r="X8" s="60">
        <v>11062598</v>
      </c>
      <c r="Y8" s="60">
        <v>2088010</v>
      </c>
      <c r="Z8" s="140">
        <v>18.87</v>
      </c>
      <c r="AA8" s="155">
        <v>11062598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9165324</v>
      </c>
      <c r="F9" s="60">
        <v>12003324</v>
      </c>
      <c r="G9" s="60">
        <v>1039262</v>
      </c>
      <c r="H9" s="60">
        <v>1008555</v>
      </c>
      <c r="I9" s="60">
        <v>1007395</v>
      </c>
      <c r="J9" s="60">
        <v>3055212</v>
      </c>
      <c r="K9" s="60">
        <v>1007518</v>
      </c>
      <c r="L9" s="60">
        <v>976242</v>
      </c>
      <c r="M9" s="60">
        <v>999572</v>
      </c>
      <c r="N9" s="60">
        <v>2983332</v>
      </c>
      <c r="O9" s="60">
        <v>984903</v>
      </c>
      <c r="P9" s="60">
        <v>997717</v>
      </c>
      <c r="Q9" s="60">
        <v>987370</v>
      </c>
      <c r="R9" s="60">
        <v>2969990</v>
      </c>
      <c r="S9" s="60">
        <v>981444</v>
      </c>
      <c r="T9" s="60">
        <v>958684</v>
      </c>
      <c r="U9" s="60">
        <v>974030</v>
      </c>
      <c r="V9" s="60">
        <v>2914158</v>
      </c>
      <c r="W9" s="60">
        <v>11922692</v>
      </c>
      <c r="X9" s="60">
        <v>12003324</v>
      </c>
      <c r="Y9" s="60">
        <v>-80632</v>
      </c>
      <c r="Z9" s="140">
        <v>-0.67</v>
      </c>
      <c r="AA9" s="155">
        <v>12003324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7936740</v>
      </c>
      <c r="F10" s="54">
        <v>9265436</v>
      </c>
      <c r="G10" s="54">
        <v>800600</v>
      </c>
      <c r="H10" s="54">
        <v>758453</v>
      </c>
      <c r="I10" s="54">
        <v>774640</v>
      </c>
      <c r="J10" s="54">
        <v>2333693</v>
      </c>
      <c r="K10" s="54">
        <v>778376</v>
      </c>
      <c r="L10" s="54">
        <v>748558</v>
      </c>
      <c r="M10" s="54">
        <v>764423</v>
      </c>
      <c r="N10" s="54">
        <v>2291357</v>
      </c>
      <c r="O10" s="54">
        <v>764306</v>
      </c>
      <c r="P10" s="54">
        <v>765679</v>
      </c>
      <c r="Q10" s="54">
        <v>764071</v>
      </c>
      <c r="R10" s="54">
        <v>2294056</v>
      </c>
      <c r="S10" s="54">
        <v>756864</v>
      </c>
      <c r="T10" s="54">
        <v>757165</v>
      </c>
      <c r="U10" s="54">
        <v>767837</v>
      </c>
      <c r="V10" s="54">
        <v>2281866</v>
      </c>
      <c r="W10" s="54">
        <v>9200972</v>
      </c>
      <c r="X10" s="54">
        <v>9265436</v>
      </c>
      <c r="Y10" s="54">
        <v>-64464</v>
      </c>
      <c r="Z10" s="184">
        <v>-0.7</v>
      </c>
      <c r="AA10" s="130">
        <v>9265436</v>
      </c>
    </row>
    <row r="11" spans="1:27" ht="13.5">
      <c r="A11" s="183" t="s">
        <v>107</v>
      </c>
      <c r="B11" s="185"/>
      <c r="C11" s="155">
        <v>96120707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2977279</v>
      </c>
      <c r="D12" s="155">
        <v>0</v>
      </c>
      <c r="E12" s="156">
        <v>3000110</v>
      </c>
      <c r="F12" s="60">
        <v>3337010</v>
      </c>
      <c r="G12" s="60">
        <v>113136</v>
      </c>
      <c r="H12" s="60">
        <v>125988</v>
      </c>
      <c r="I12" s="60">
        <v>547116</v>
      </c>
      <c r="J12" s="60">
        <v>786240</v>
      </c>
      <c r="K12" s="60">
        <v>441357</v>
      </c>
      <c r="L12" s="60">
        <v>205587</v>
      </c>
      <c r="M12" s="60">
        <v>168378</v>
      </c>
      <c r="N12" s="60">
        <v>815322</v>
      </c>
      <c r="O12" s="60">
        <v>248934</v>
      </c>
      <c r="P12" s="60">
        <v>199859</v>
      </c>
      <c r="Q12" s="60">
        <v>251842</v>
      </c>
      <c r="R12" s="60">
        <v>700635</v>
      </c>
      <c r="S12" s="60">
        <v>215402</v>
      </c>
      <c r="T12" s="60">
        <v>119846</v>
      </c>
      <c r="U12" s="60">
        <v>194727</v>
      </c>
      <c r="V12" s="60">
        <v>529975</v>
      </c>
      <c r="W12" s="60">
        <v>2832172</v>
      </c>
      <c r="X12" s="60">
        <v>3337010</v>
      </c>
      <c r="Y12" s="60">
        <v>-504838</v>
      </c>
      <c r="Z12" s="140">
        <v>-15.13</v>
      </c>
      <c r="AA12" s="155">
        <v>3337010</v>
      </c>
    </row>
    <row r="13" spans="1:27" ht="13.5">
      <c r="A13" s="181" t="s">
        <v>109</v>
      </c>
      <c r="B13" s="185"/>
      <c r="C13" s="155">
        <v>218143</v>
      </c>
      <c r="D13" s="155">
        <v>0</v>
      </c>
      <c r="E13" s="156">
        <v>50000</v>
      </c>
      <c r="F13" s="60">
        <v>190000</v>
      </c>
      <c r="G13" s="60">
        <v>35521</v>
      </c>
      <c r="H13" s="60">
        <v>21025</v>
      </c>
      <c r="I13" s="60">
        <v>10106</v>
      </c>
      <c r="J13" s="60">
        <v>66652</v>
      </c>
      <c r="K13" s="60">
        <v>1450</v>
      </c>
      <c r="L13" s="60">
        <v>5479</v>
      </c>
      <c r="M13" s="60">
        <v>36950</v>
      </c>
      <c r="N13" s="60">
        <v>43879</v>
      </c>
      <c r="O13" s="60">
        <v>11910</v>
      </c>
      <c r="P13" s="60">
        <v>4111</v>
      </c>
      <c r="Q13" s="60">
        <v>11694</v>
      </c>
      <c r="R13" s="60">
        <v>27715</v>
      </c>
      <c r="S13" s="60">
        <v>38239</v>
      </c>
      <c r="T13" s="60">
        <v>24116</v>
      </c>
      <c r="U13" s="60">
        <v>17055</v>
      </c>
      <c r="V13" s="60">
        <v>79410</v>
      </c>
      <c r="W13" s="60">
        <v>217656</v>
      </c>
      <c r="X13" s="60">
        <v>190000</v>
      </c>
      <c r="Y13" s="60">
        <v>27656</v>
      </c>
      <c r="Z13" s="140">
        <v>14.56</v>
      </c>
      <c r="AA13" s="155">
        <v>190000</v>
      </c>
    </row>
    <row r="14" spans="1:27" ht="13.5">
      <c r="A14" s="181" t="s">
        <v>110</v>
      </c>
      <c r="B14" s="185"/>
      <c r="C14" s="155">
        <v>1650222</v>
      </c>
      <c r="D14" s="155">
        <v>0</v>
      </c>
      <c r="E14" s="156">
        <v>1500000</v>
      </c>
      <c r="F14" s="60">
        <v>1800000</v>
      </c>
      <c r="G14" s="60">
        <v>140114</v>
      </c>
      <c r="H14" s="60">
        <v>149000</v>
      </c>
      <c r="I14" s="60">
        <v>158833</v>
      </c>
      <c r="J14" s="60">
        <v>447947</v>
      </c>
      <c r="K14" s="60">
        <v>158833</v>
      </c>
      <c r="L14" s="60">
        <v>157812</v>
      </c>
      <c r="M14" s="60">
        <v>182929</v>
      </c>
      <c r="N14" s="60">
        <v>499574</v>
      </c>
      <c r="O14" s="60">
        <v>175905</v>
      </c>
      <c r="P14" s="60">
        <v>192482</v>
      </c>
      <c r="Q14" s="60">
        <v>192675</v>
      </c>
      <c r="R14" s="60">
        <v>561062</v>
      </c>
      <c r="S14" s="60">
        <v>198546</v>
      </c>
      <c r="T14" s="60">
        <v>190353</v>
      </c>
      <c r="U14" s="60">
        <v>177464</v>
      </c>
      <c r="V14" s="60">
        <v>566363</v>
      </c>
      <c r="W14" s="60">
        <v>2074946</v>
      </c>
      <c r="X14" s="60">
        <v>1800000</v>
      </c>
      <c r="Y14" s="60">
        <v>274946</v>
      </c>
      <c r="Z14" s="140">
        <v>15.27</v>
      </c>
      <c r="AA14" s="155">
        <v>1800000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1578943</v>
      </c>
      <c r="D16" s="155">
        <v>0</v>
      </c>
      <c r="E16" s="156">
        <v>2496500</v>
      </c>
      <c r="F16" s="60">
        <v>1496500</v>
      </c>
      <c r="G16" s="60">
        <v>143069</v>
      </c>
      <c r="H16" s="60">
        <v>128619</v>
      </c>
      <c r="I16" s="60">
        <v>100567</v>
      </c>
      <c r="J16" s="60">
        <v>372255</v>
      </c>
      <c r="K16" s="60">
        <v>166837</v>
      </c>
      <c r="L16" s="60">
        <v>123031</v>
      </c>
      <c r="M16" s="60">
        <v>66435</v>
      </c>
      <c r="N16" s="60">
        <v>356303</v>
      </c>
      <c r="O16" s="60">
        <v>106413</v>
      </c>
      <c r="P16" s="60">
        <v>94671</v>
      </c>
      <c r="Q16" s="60">
        <v>140045</v>
      </c>
      <c r="R16" s="60">
        <v>341129</v>
      </c>
      <c r="S16" s="60">
        <v>113895</v>
      </c>
      <c r="T16" s="60">
        <v>160771</v>
      </c>
      <c r="U16" s="60">
        <v>113510</v>
      </c>
      <c r="V16" s="60">
        <v>388176</v>
      </c>
      <c r="W16" s="60">
        <v>1457863</v>
      </c>
      <c r="X16" s="60">
        <v>1496500</v>
      </c>
      <c r="Y16" s="60">
        <v>-38637</v>
      </c>
      <c r="Z16" s="140">
        <v>-2.58</v>
      </c>
      <c r="AA16" s="155">
        <v>1496500</v>
      </c>
    </row>
    <row r="17" spans="1:27" ht="13.5">
      <c r="A17" s="181" t="s">
        <v>113</v>
      </c>
      <c r="B17" s="185"/>
      <c r="C17" s="155">
        <v>941079</v>
      </c>
      <c r="D17" s="155">
        <v>0</v>
      </c>
      <c r="E17" s="156">
        <v>1640500</v>
      </c>
      <c r="F17" s="60">
        <v>1671789</v>
      </c>
      <c r="G17" s="60">
        <v>158448</v>
      </c>
      <c r="H17" s="60">
        <v>139325</v>
      </c>
      <c r="I17" s="60">
        <v>132874</v>
      </c>
      <c r="J17" s="60">
        <v>430647</v>
      </c>
      <c r="K17" s="60">
        <v>139479</v>
      </c>
      <c r="L17" s="60">
        <v>163093</v>
      </c>
      <c r="M17" s="60">
        <v>96792</v>
      </c>
      <c r="N17" s="60">
        <v>399364</v>
      </c>
      <c r="O17" s="60">
        <v>151227</v>
      </c>
      <c r="P17" s="60">
        <v>117552</v>
      </c>
      <c r="Q17" s="60">
        <v>134285</v>
      </c>
      <c r="R17" s="60">
        <v>403064</v>
      </c>
      <c r="S17" s="60">
        <v>165338</v>
      </c>
      <c r="T17" s="60">
        <v>217598</v>
      </c>
      <c r="U17" s="60">
        <v>121657</v>
      </c>
      <c r="V17" s="60">
        <v>504593</v>
      </c>
      <c r="W17" s="60">
        <v>1737668</v>
      </c>
      <c r="X17" s="60">
        <v>1671789</v>
      </c>
      <c r="Y17" s="60">
        <v>65879</v>
      </c>
      <c r="Z17" s="140">
        <v>3.94</v>
      </c>
      <c r="AA17" s="155">
        <v>1671789</v>
      </c>
    </row>
    <row r="18" spans="1:27" ht="13.5">
      <c r="A18" s="183" t="s">
        <v>114</v>
      </c>
      <c r="B18" s="182"/>
      <c r="C18" s="155">
        <v>1780197</v>
      </c>
      <c r="D18" s="155">
        <v>0</v>
      </c>
      <c r="E18" s="156">
        <v>2000000</v>
      </c>
      <c r="F18" s="60">
        <v>2000000</v>
      </c>
      <c r="G18" s="60">
        <v>545706</v>
      </c>
      <c r="H18" s="60">
        <v>-107991</v>
      </c>
      <c r="I18" s="60">
        <v>211019</v>
      </c>
      <c r="J18" s="60">
        <v>648734</v>
      </c>
      <c r="K18" s="60">
        <v>99283</v>
      </c>
      <c r="L18" s="60">
        <v>114211</v>
      </c>
      <c r="M18" s="60">
        <v>-76517</v>
      </c>
      <c r="N18" s="60">
        <v>136977</v>
      </c>
      <c r="O18" s="60">
        <v>-436215</v>
      </c>
      <c r="P18" s="60">
        <v>49565</v>
      </c>
      <c r="Q18" s="60">
        <v>-118031</v>
      </c>
      <c r="R18" s="60">
        <v>-504681</v>
      </c>
      <c r="S18" s="60">
        <v>351663</v>
      </c>
      <c r="T18" s="60">
        <v>1544347</v>
      </c>
      <c r="U18" s="60">
        <v>-83895</v>
      </c>
      <c r="V18" s="60">
        <v>1812115</v>
      </c>
      <c r="W18" s="60">
        <v>2093145</v>
      </c>
      <c r="X18" s="60">
        <v>2000000</v>
      </c>
      <c r="Y18" s="60">
        <v>93145</v>
      </c>
      <c r="Z18" s="140">
        <v>4.66</v>
      </c>
      <c r="AA18" s="155">
        <v>2000000</v>
      </c>
    </row>
    <row r="19" spans="1:27" ht="13.5">
      <c r="A19" s="181" t="s">
        <v>34</v>
      </c>
      <c r="B19" s="185"/>
      <c r="C19" s="155">
        <v>43934682</v>
      </c>
      <c r="D19" s="155">
        <v>0</v>
      </c>
      <c r="E19" s="156">
        <v>44552000</v>
      </c>
      <c r="F19" s="60">
        <v>44716000</v>
      </c>
      <c r="G19" s="60">
        <v>14321000</v>
      </c>
      <c r="H19" s="60">
        <v>0</v>
      </c>
      <c r="I19" s="60">
        <v>0</v>
      </c>
      <c r="J19" s="60">
        <v>14321000</v>
      </c>
      <c r="K19" s="60">
        <v>50000</v>
      </c>
      <c r="L19" s="60">
        <v>53884</v>
      </c>
      <c r="M19" s="60">
        <v>12625000</v>
      </c>
      <c r="N19" s="60">
        <v>12728884</v>
      </c>
      <c r="O19" s="60">
        <v>0</v>
      </c>
      <c r="P19" s="60">
        <v>9325</v>
      </c>
      <c r="Q19" s="60">
        <v>9481487</v>
      </c>
      <c r="R19" s="60">
        <v>9490812</v>
      </c>
      <c r="S19" s="60">
        <v>0</v>
      </c>
      <c r="T19" s="60">
        <v>0</v>
      </c>
      <c r="U19" s="60">
        <v>0</v>
      </c>
      <c r="V19" s="60">
        <v>0</v>
      </c>
      <c r="W19" s="60">
        <v>36540696</v>
      </c>
      <c r="X19" s="60">
        <v>44716000</v>
      </c>
      <c r="Y19" s="60">
        <v>-8175304</v>
      </c>
      <c r="Z19" s="140">
        <v>-18.28</v>
      </c>
      <c r="AA19" s="155">
        <v>44716000</v>
      </c>
    </row>
    <row r="20" spans="1:27" ht="13.5">
      <c r="A20" s="181" t="s">
        <v>35</v>
      </c>
      <c r="B20" s="185"/>
      <c r="C20" s="155">
        <v>13417999</v>
      </c>
      <c r="D20" s="155">
        <v>0</v>
      </c>
      <c r="E20" s="156">
        <v>1252880</v>
      </c>
      <c r="F20" s="54">
        <v>1954980</v>
      </c>
      <c r="G20" s="54">
        <v>195574</v>
      </c>
      <c r="H20" s="54">
        <v>124086</v>
      </c>
      <c r="I20" s="54">
        <v>68081</v>
      </c>
      <c r="J20" s="54">
        <v>387741</v>
      </c>
      <c r="K20" s="54">
        <v>117736</v>
      </c>
      <c r="L20" s="54">
        <v>181462</v>
      </c>
      <c r="M20" s="54">
        <v>57170</v>
      </c>
      <c r="N20" s="54">
        <v>356368</v>
      </c>
      <c r="O20" s="54">
        <v>98481</v>
      </c>
      <c r="P20" s="54">
        <v>132218</v>
      </c>
      <c r="Q20" s="54">
        <v>129486</v>
      </c>
      <c r="R20" s="54">
        <v>360185</v>
      </c>
      <c r="S20" s="54">
        <v>121733</v>
      </c>
      <c r="T20" s="54">
        <v>182039</v>
      </c>
      <c r="U20" s="54">
        <v>129941</v>
      </c>
      <c r="V20" s="54">
        <v>433713</v>
      </c>
      <c r="W20" s="54">
        <v>1538007</v>
      </c>
      <c r="X20" s="54">
        <v>1954980</v>
      </c>
      <c r="Y20" s="54">
        <v>-416973</v>
      </c>
      <c r="Z20" s="184">
        <v>-21.33</v>
      </c>
      <c r="AA20" s="130">
        <v>1954980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5000000</v>
      </c>
      <c r="F21" s="60">
        <v>5000000</v>
      </c>
      <c r="G21" s="60">
        <v>860</v>
      </c>
      <c r="H21" s="60">
        <v>2404</v>
      </c>
      <c r="I21" s="82">
        <v>877</v>
      </c>
      <c r="J21" s="60">
        <v>4141</v>
      </c>
      <c r="K21" s="60">
        <v>1770614</v>
      </c>
      <c r="L21" s="60">
        <v>-19243</v>
      </c>
      <c r="M21" s="60">
        <v>877</v>
      </c>
      <c r="N21" s="60">
        <v>1752248</v>
      </c>
      <c r="O21" s="60">
        <v>0</v>
      </c>
      <c r="P21" s="82">
        <v>10526</v>
      </c>
      <c r="Q21" s="60">
        <v>399738</v>
      </c>
      <c r="R21" s="60">
        <v>410264</v>
      </c>
      <c r="S21" s="60">
        <v>314561</v>
      </c>
      <c r="T21" s="60">
        <v>1514</v>
      </c>
      <c r="U21" s="60">
        <v>6000</v>
      </c>
      <c r="V21" s="60">
        <v>322075</v>
      </c>
      <c r="W21" s="82">
        <v>2488728</v>
      </c>
      <c r="X21" s="60">
        <v>5000000</v>
      </c>
      <c r="Y21" s="60">
        <v>-2511272</v>
      </c>
      <c r="Z21" s="140">
        <v>-50.23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189333650</v>
      </c>
      <c r="D22" s="188">
        <f>SUM(D5:D21)</f>
        <v>0</v>
      </c>
      <c r="E22" s="189">
        <f t="shared" si="0"/>
        <v>196443078</v>
      </c>
      <c r="F22" s="190">
        <f t="shared" si="0"/>
        <v>198493023</v>
      </c>
      <c r="G22" s="190">
        <f t="shared" si="0"/>
        <v>30668088</v>
      </c>
      <c r="H22" s="190">
        <f t="shared" si="0"/>
        <v>11635066</v>
      </c>
      <c r="I22" s="190">
        <f t="shared" si="0"/>
        <v>12961243</v>
      </c>
      <c r="J22" s="190">
        <f t="shared" si="0"/>
        <v>55264397</v>
      </c>
      <c r="K22" s="190">
        <f t="shared" si="0"/>
        <v>14685267</v>
      </c>
      <c r="L22" s="190">
        <f t="shared" si="0"/>
        <v>10326983</v>
      </c>
      <c r="M22" s="190">
        <f t="shared" si="0"/>
        <v>23596155</v>
      </c>
      <c r="N22" s="190">
        <f t="shared" si="0"/>
        <v>48608405</v>
      </c>
      <c r="O22" s="190">
        <f t="shared" si="0"/>
        <v>13471336</v>
      </c>
      <c r="P22" s="190">
        <f t="shared" si="0"/>
        <v>12553173</v>
      </c>
      <c r="Q22" s="190">
        <f t="shared" si="0"/>
        <v>22596280</v>
      </c>
      <c r="R22" s="190">
        <f t="shared" si="0"/>
        <v>48620789</v>
      </c>
      <c r="S22" s="190">
        <f t="shared" si="0"/>
        <v>13059628</v>
      </c>
      <c r="T22" s="190">
        <f t="shared" si="0"/>
        <v>13818949</v>
      </c>
      <c r="U22" s="190">
        <f t="shared" si="0"/>
        <v>9766706</v>
      </c>
      <c r="V22" s="190">
        <f t="shared" si="0"/>
        <v>36645283</v>
      </c>
      <c r="W22" s="190">
        <f t="shared" si="0"/>
        <v>189138874</v>
      </c>
      <c r="X22" s="190">
        <f t="shared" si="0"/>
        <v>198493023</v>
      </c>
      <c r="Y22" s="190">
        <f t="shared" si="0"/>
        <v>-9354149</v>
      </c>
      <c r="Z22" s="191">
        <f>+IF(X22&lt;&gt;0,+(Y22/X22)*100,0)</f>
        <v>-4.712583273015093</v>
      </c>
      <c r="AA22" s="188">
        <f>SUM(AA5:AA21)</f>
        <v>198493023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69654041</v>
      </c>
      <c r="D25" s="155">
        <v>0</v>
      </c>
      <c r="E25" s="156">
        <v>76373588</v>
      </c>
      <c r="F25" s="60">
        <v>76130388</v>
      </c>
      <c r="G25" s="60">
        <v>5337053</v>
      </c>
      <c r="H25" s="60">
        <v>5664185</v>
      </c>
      <c r="I25" s="60">
        <v>5635314</v>
      </c>
      <c r="J25" s="60">
        <v>16636552</v>
      </c>
      <c r="K25" s="60">
        <v>5544967</v>
      </c>
      <c r="L25" s="60">
        <v>9037571</v>
      </c>
      <c r="M25" s="60">
        <v>5602794</v>
      </c>
      <c r="N25" s="60">
        <v>20185332</v>
      </c>
      <c r="O25" s="60">
        <v>5791891</v>
      </c>
      <c r="P25" s="60">
        <v>5717115</v>
      </c>
      <c r="Q25" s="60">
        <v>5495242</v>
      </c>
      <c r="R25" s="60">
        <v>17004248</v>
      </c>
      <c r="S25" s="60">
        <v>6132305</v>
      </c>
      <c r="T25" s="60">
        <v>5607153</v>
      </c>
      <c r="U25" s="60">
        <v>5487242</v>
      </c>
      <c r="V25" s="60">
        <v>17226700</v>
      </c>
      <c r="W25" s="60">
        <v>71052832</v>
      </c>
      <c r="X25" s="60">
        <v>76130388</v>
      </c>
      <c r="Y25" s="60">
        <v>-5077556</v>
      </c>
      <c r="Z25" s="140">
        <v>-6.67</v>
      </c>
      <c r="AA25" s="155">
        <v>76130388</v>
      </c>
    </row>
    <row r="26" spans="1:27" ht="13.5">
      <c r="A26" s="183" t="s">
        <v>38</v>
      </c>
      <c r="B26" s="182"/>
      <c r="C26" s="155">
        <v>4640726</v>
      </c>
      <c r="D26" s="155">
        <v>0</v>
      </c>
      <c r="E26" s="156">
        <v>5236600</v>
      </c>
      <c r="F26" s="60">
        <v>5446572</v>
      </c>
      <c r="G26" s="60">
        <v>360961</v>
      </c>
      <c r="H26" s="60">
        <v>364119</v>
      </c>
      <c r="I26" s="60">
        <v>365119</v>
      </c>
      <c r="J26" s="60">
        <v>1090199</v>
      </c>
      <c r="K26" s="60">
        <v>364619</v>
      </c>
      <c r="L26" s="60">
        <v>347682</v>
      </c>
      <c r="M26" s="60">
        <v>333563</v>
      </c>
      <c r="N26" s="60">
        <v>1045864</v>
      </c>
      <c r="O26" s="60">
        <v>356834</v>
      </c>
      <c r="P26" s="60">
        <v>718401</v>
      </c>
      <c r="Q26" s="60">
        <v>386184</v>
      </c>
      <c r="R26" s="60">
        <v>1461419</v>
      </c>
      <c r="S26" s="60">
        <v>389517</v>
      </c>
      <c r="T26" s="60">
        <v>389517</v>
      </c>
      <c r="U26" s="60">
        <v>408692</v>
      </c>
      <c r="V26" s="60">
        <v>1187726</v>
      </c>
      <c r="W26" s="60">
        <v>4785208</v>
      </c>
      <c r="X26" s="60">
        <v>5446572</v>
      </c>
      <c r="Y26" s="60">
        <v>-661364</v>
      </c>
      <c r="Z26" s="140">
        <v>-12.14</v>
      </c>
      <c r="AA26" s="155">
        <v>5446572</v>
      </c>
    </row>
    <row r="27" spans="1:27" ht="13.5">
      <c r="A27" s="183" t="s">
        <v>118</v>
      </c>
      <c r="B27" s="182"/>
      <c r="C27" s="155">
        <v>3612340</v>
      </c>
      <c r="D27" s="155">
        <v>0</v>
      </c>
      <c r="E27" s="156">
        <v>6000000</v>
      </c>
      <c r="F27" s="60">
        <v>6000000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6000000</v>
      </c>
      <c r="Y27" s="60">
        <v>-6000000</v>
      </c>
      <c r="Z27" s="140">
        <v>-100</v>
      </c>
      <c r="AA27" s="155">
        <v>6000000</v>
      </c>
    </row>
    <row r="28" spans="1:27" ht="13.5">
      <c r="A28" s="183" t="s">
        <v>39</v>
      </c>
      <c r="B28" s="182"/>
      <c r="C28" s="155">
        <v>12670930</v>
      </c>
      <c r="D28" s="155">
        <v>0</v>
      </c>
      <c r="E28" s="156">
        <v>15688716</v>
      </c>
      <c r="F28" s="60">
        <v>12670931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12670931</v>
      </c>
      <c r="Y28" s="60">
        <v>-12670931</v>
      </c>
      <c r="Z28" s="140">
        <v>-100</v>
      </c>
      <c r="AA28" s="155">
        <v>12670931</v>
      </c>
    </row>
    <row r="29" spans="1:27" ht="13.5">
      <c r="A29" s="183" t="s">
        <v>40</v>
      </c>
      <c r="B29" s="182"/>
      <c r="C29" s="155">
        <v>8018687</v>
      </c>
      <c r="D29" s="155">
        <v>0</v>
      </c>
      <c r="E29" s="156">
        <v>6247941</v>
      </c>
      <c r="F29" s="60">
        <v>7992144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2142845</v>
      </c>
      <c r="P29" s="60">
        <v>0</v>
      </c>
      <c r="Q29" s="60">
        <v>0</v>
      </c>
      <c r="R29" s="60">
        <v>2142845</v>
      </c>
      <c r="S29" s="60">
        <v>0</v>
      </c>
      <c r="T29" s="60">
        <v>0</v>
      </c>
      <c r="U29" s="60">
        <v>1977236</v>
      </c>
      <c r="V29" s="60">
        <v>1977236</v>
      </c>
      <c r="W29" s="60">
        <v>4120081</v>
      </c>
      <c r="X29" s="60">
        <v>7992144</v>
      </c>
      <c r="Y29" s="60">
        <v>-3872063</v>
      </c>
      <c r="Z29" s="140">
        <v>-48.45</v>
      </c>
      <c r="AA29" s="155">
        <v>7992144</v>
      </c>
    </row>
    <row r="30" spans="1:27" ht="13.5">
      <c r="A30" s="183" t="s">
        <v>119</v>
      </c>
      <c r="B30" s="182"/>
      <c r="C30" s="155">
        <v>59705727</v>
      </c>
      <c r="D30" s="155">
        <v>0</v>
      </c>
      <c r="E30" s="156">
        <v>66319068</v>
      </c>
      <c r="F30" s="60">
        <v>67419068</v>
      </c>
      <c r="G30" s="60">
        <v>6927301</v>
      </c>
      <c r="H30" s="60">
        <v>4980368</v>
      </c>
      <c r="I30" s="60">
        <v>6825800</v>
      </c>
      <c r="J30" s="60">
        <v>18733469</v>
      </c>
      <c r="K30" s="60">
        <v>4870756</v>
      </c>
      <c r="L30" s="60">
        <v>4700948</v>
      </c>
      <c r="M30" s="60">
        <v>5644226</v>
      </c>
      <c r="N30" s="60">
        <v>15215930</v>
      </c>
      <c r="O30" s="60">
        <v>3980903</v>
      </c>
      <c r="P30" s="60">
        <v>5436288</v>
      </c>
      <c r="Q30" s="60">
        <v>5467951</v>
      </c>
      <c r="R30" s="60">
        <v>14885142</v>
      </c>
      <c r="S30" s="60">
        <v>5351389</v>
      </c>
      <c r="T30" s="60">
        <v>4924334</v>
      </c>
      <c r="U30" s="60">
        <v>7651947</v>
      </c>
      <c r="V30" s="60">
        <v>17927670</v>
      </c>
      <c r="W30" s="60">
        <v>66762211</v>
      </c>
      <c r="X30" s="60">
        <v>67419068</v>
      </c>
      <c r="Y30" s="60">
        <v>-656857</v>
      </c>
      <c r="Z30" s="140">
        <v>-0.97</v>
      </c>
      <c r="AA30" s="155">
        <v>67419068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1682031</v>
      </c>
      <c r="D32" s="155">
        <v>0</v>
      </c>
      <c r="E32" s="156">
        <v>0</v>
      </c>
      <c r="F32" s="60">
        <v>160000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160000</v>
      </c>
      <c r="Y32" s="60">
        <v>-160000</v>
      </c>
      <c r="Z32" s="140">
        <v>-100</v>
      </c>
      <c r="AA32" s="155">
        <v>160000</v>
      </c>
    </row>
    <row r="33" spans="1:27" ht="13.5">
      <c r="A33" s="183" t="s">
        <v>42</v>
      </c>
      <c r="B33" s="182"/>
      <c r="C33" s="155">
        <v>836358</v>
      </c>
      <c r="D33" s="155">
        <v>0</v>
      </c>
      <c r="E33" s="156">
        <v>725000</v>
      </c>
      <c r="F33" s="60">
        <v>922000</v>
      </c>
      <c r="G33" s="60">
        <v>0</v>
      </c>
      <c r="H33" s="60">
        <v>6277</v>
      </c>
      <c r="I33" s="60">
        <v>1800</v>
      </c>
      <c r="J33" s="60">
        <v>8077</v>
      </c>
      <c r="K33" s="60">
        <v>11760</v>
      </c>
      <c r="L33" s="60">
        <v>6720</v>
      </c>
      <c r="M33" s="60">
        <v>7560</v>
      </c>
      <c r="N33" s="60">
        <v>26040</v>
      </c>
      <c r="O33" s="60">
        <v>47253</v>
      </c>
      <c r="P33" s="60">
        <v>0</v>
      </c>
      <c r="Q33" s="60">
        <v>22940</v>
      </c>
      <c r="R33" s="60">
        <v>70193</v>
      </c>
      <c r="S33" s="60">
        <v>11340</v>
      </c>
      <c r="T33" s="60">
        <v>22402</v>
      </c>
      <c r="U33" s="60">
        <v>742000</v>
      </c>
      <c r="V33" s="60">
        <v>775742</v>
      </c>
      <c r="W33" s="60">
        <v>880052</v>
      </c>
      <c r="X33" s="60">
        <v>922000</v>
      </c>
      <c r="Y33" s="60">
        <v>-41948</v>
      </c>
      <c r="Z33" s="140">
        <v>-4.55</v>
      </c>
      <c r="AA33" s="155">
        <v>922000</v>
      </c>
    </row>
    <row r="34" spans="1:27" ht="13.5">
      <c r="A34" s="183" t="s">
        <v>43</v>
      </c>
      <c r="B34" s="182"/>
      <c r="C34" s="155">
        <v>35846027</v>
      </c>
      <c r="D34" s="155">
        <v>0</v>
      </c>
      <c r="E34" s="156">
        <v>36062400</v>
      </c>
      <c r="F34" s="60">
        <v>32054196</v>
      </c>
      <c r="G34" s="60">
        <v>1911892</v>
      </c>
      <c r="H34" s="60">
        <v>2416932</v>
      </c>
      <c r="I34" s="60">
        <v>2680069</v>
      </c>
      <c r="J34" s="60">
        <v>7008893</v>
      </c>
      <c r="K34" s="60">
        <v>2310644</v>
      </c>
      <c r="L34" s="60">
        <v>2456158</v>
      </c>
      <c r="M34" s="60">
        <v>2132603</v>
      </c>
      <c r="N34" s="60">
        <v>6899405</v>
      </c>
      <c r="O34" s="60">
        <v>2356055</v>
      </c>
      <c r="P34" s="60">
        <v>3381668</v>
      </c>
      <c r="Q34" s="60">
        <v>2618771</v>
      </c>
      <c r="R34" s="60">
        <v>8356494</v>
      </c>
      <c r="S34" s="60">
        <v>2397242</v>
      </c>
      <c r="T34" s="60">
        <v>2414698</v>
      </c>
      <c r="U34" s="60">
        <v>2727597</v>
      </c>
      <c r="V34" s="60">
        <v>7539537</v>
      </c>
      <c r="W34" s="60">
        <v>29804329</v>
      </c>
      <c r="X34" s="60">
        <v>32054196</v>
      </c>
      <c r="Y34" s="60">
        <v>-2249867</v>
      </c>
      <c r="Z34" s="140">
        <v>-7.02</v>
      </c>
      <c r="AA34" s="155">
        <v>32054196</v>
      </c>
    </row>
    <row r="35" spans="1:27" ht="13.5">
      <c r="A35" s="181" t="s">
        <v>122</v>
      </c>
      <c r="B35" s="185"/>
      <c r="C35" s="155">
        <v>3767729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200434596</v>
      </c>
      <c r="D36" s="188">
        <f>SUM(D25:D35)</f>
        <v>0</v>
      </c>
      <c r="E36" s="189">
        <f t="shared" si="1"/>
        <v>212653313</v>
      </c>
      <c r="F36" s="190">
        <f t="shared" si="1"/>
        <v>208795299</v>
      </c>
      <c r="G36" s="190">
        <f t="shared" si="1"/>
        <v>14537207</v>
      </c>
      <c r="H36" s="190">
        <f t="shared" si="1"/>
        <v>13431881</v>
      </c>
      <c r="I36" s="190">
        <f t="shared" si="1"/>
        <v>15508102</v>
      </c>
      <c r="J36" s="190">
        <f t="shared" si="1"/>
        <v>43477190</v>
      </c>
      <c r="K36" s="190">
        <f t="shared" si="1"/>
        <v>13102746</v>
      </c>
      <c r="L36" s="190">
        <f t="shared" si="1"/>
        <v>16549079</v>
      </c>
      <c r="M36" s="190">
        <f t="shared" si="1"/>
        <v>13720746</v>
      </c>
      <c r="N36" s="190">
        <f t="shared" si="1"/>
        <v>43372571</v>
      </c>
      <c r="O36" s="190">
        <f t="shared" si="1"/>
        <v>14675781</v>
      </c>
      <c r="P36" s="190">
        <f t="shared" si="1"/>
        <v>15253472</v>
      </c>
      <c r="Q36" s="190">
        <f t="shared" si="1"/>
        <v>13991088</v>
      </c>
      <c r="R36" s="190">
        <f t="shared" si="1"/>
        <v>43920341</v>
      </c>
      <c r="S36" s="190">
        <f t="shared" si="1"/>
        <v>14281793</v>
      </c>
      <c r="T36" s="190">
        <f t="shared" si="1"/>
        <v>13358104</v>
      </c>
      <c r="U36" s="190">
        <f t="shared" si="1"/>
        <v>18994714</v>
      </c>
      <c r="V36" s="190">
        <f t="shared" si="1"/>
        <v>46634611</v>
      </c>
      <c r="W36" s="190">
        <f t="shared" si="1"/>
        <v>177404713</v>
      </c>
      <c r="X36" s="190">
        <f t="shared" si="1"/>
        <v>208795299</v>
      </c>
      <c r="Y36" s="190">
        <f t="shared" si="1"/>
        <v>-31390586</v>
      </c>
      <c r="Z36" s="191">
        <f>+IF(X36&lt;&gt;0,+(Y36/X36)*100,0)</f>
        <v>-15.034144039804268</v>
      </c>
      <c r="AA36" s="188">
        <f>SUM(AA25:AA35)</f>
        <v>208795299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-11100946</v>
      </c>
      <c r="D38" s="199">
        <f>+D22-D36</f>
        <v>0</v>
      </c>
      <c r="E38" s="200">
        <f t="shared" si="2"/>
        <v>-16210235</v>
      </c>
      <c r="F38" s="106">
        <f t="shared" si="2"/>
        <v>-10302276</v>
      </c>
      <c r="G38" s="106">
        <f t="shared" si="2"/>
        <v>16130881</v>
      </c>
      <c r="H38" s="106">
        <f t="shared" si="2"/>
        <v>-1796815</v>
      </c>
      <c r="I38" s="106">
        <f t="shared" si="2"/>
        <v>-2546859</v>
      </c>
      <c r="J38" s="106">
        <f t="shared" si="2"/>
        <v>11787207</v>
      </c>
      <c r="K38" s="106">
        <f t="shared" si="2"/>
        <v>1582521</v>
      </c>
      <c r="L38" s="106">
        <f t="shared" si="2"/>
        <v>-6222096</v>
      </c>
      <c r="M38" s="106">
        <f t="shared" si="2"/>
        <v>9875409</v>
      </c>
      <c r="N38" s="106">
        <f t="shared" si="2"/>
        <v>5235834</v>
      </c>
      <c r="O38" s="106">
        <f t="shared" si="2"/>
        <v>-1204445</v>
      </c>
      <c r="P38" s="106">
        <f t="shared" si="2"/>
        <v>-2700299</v>
      </c>
      <c r="Q38" s="106">
        <f t="shared" si="2"/>
        <v>8605192</v>
      </c>
      <c r="R38" s="106">
        <f t="shared" si="2"/>
        <v>4700448</v>
      </c>
      <c r="S38" s="106">
        <f t="shared" si="2"/>
        <v>-1222165</v>
      </c>
      <c r="T38" s="106">
        <f t="shared" si="2"/>
        <v>460845</v>
      </c>
      <c r="U38" s="106">
        <f t="shared" si="2"/>
        <v>-9228008</v>
      </c>
      <c r="V38" s="106">
        <f t="shared" si="2"/>
        <v>-9989328</v>
      </c>
      <c r="W38" s="106">
        <f t="shared" si="2"/>
        <v>11734161</v>
      </c>
      <c r="X38" s="106">
        <f>IF(F22=F36,0,X22-X36)</f>
        <v>-10302276</v>
      </c>
      <c r="Y38" s="106">
        <f t="shared" si="2"/>
        <v>22036437</v>
      </c>
      <c r="Z38" s="201">
        <f>+IF(X38&lt;&gt;0,+(Y38/X38)*100,0)</f>
        <v>-213.89872490311848</v>
      </c>
      <c r="AA38" s="199">
        <f>+AA22-AA36</f>
        <v>-10302276</v>
      </c>
    </row>
    <row r="39" spans="1:27" ht="13.5">
      <c r="A39" s="181" t="s">
        <v>46</v>
      </c>
      <c r="B39" s="185"/>
      <c r="C39" s="155">
        <v>47287053</v>
      </c>
      <c r="D39" s="155">
        <v>0</v>
      </c>
      <c r="E39" s="156">
        <v>52123000</v>
      </c>
      <c r="F39" s="60">
        <v>40872590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40872590</v>
      </c>
      <c r="Y39" s="60">
        <v>-40872590</v>
      </c>
      <c r="Z39" s="140">
        <v>-100</v>
      </c>
      <c r="AA39" s="155">
        <v>40872590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36186107</v>
      </c>
      <c r="D42" s="206">
        <f>SUM(D38:D41)</f>
        <v>0</v>
      </c>
      <c r="E42" s="207">
        <f t="shared" si="3"/>
        <v>35912765</v>
      </c>
      <c r="F42" s="88">
        <f t="shared" si="3"/>
        <v>30570314</v>
      </c>
      <c r="G42" s="88">
        <f t="shared" si="3"/>
        <v>16130881</v>
      </c>
      <c r="H42" s="88">
        <f t="shared" si="3"/>
        <v>-1796815</v>
      </c>
      <c r="I42" s="88">
        <f t="shared" si="3"/>
        <v>-2546859</v>
      </c>
      <c r="J42" s="88">
        <f t="shared" si="3"/>
        <v>11787207</v>
      </c>
      <c r="K42" s="88">
        <f t="shared" si="3"/>
        <v>1582521</v>
      </c>
      <c r="L42" s="88">
        <f t="shared" si="3"/>
        <v>-6222096</v>
      </c>
      <c r="M42" s="88">
        <f t="shared" si="3"/>
        <v>9875409</v>
      </c>
      <c r="N42" s="88">
        <f t="shared" si="3"/>
        <v>5235834</v>
      </c>
      <c r="O42" s="88">
        <f t="shared" si="3"/>
        <v>-1204445</v>
      </c>
      <c r="P42" s="88">
        <f t="shared" si="3"/>
        <v>-2700299</v>
      </c>
      <c r="Q42" s="88">
        <f t="shared" si="3"/>
        <v>8605192</v>
      </c>
      <c r="R42" s="88">
        <f t="shared" si="3"/>
        <v>4700448</v>
      </c>
      <c r="S42" s="88">
        <f t="shared" si="3"/>
        <v>-1222165</v>
      </c>
      <c r="T42" s="88">
        <f t="shared" si="3"/>
        <v>460845</v>
      </c>
      <c r="U42" s="88">
        <f t="shared" si="3"/>
        <v>-9228008</v>
      </c>
      <c r="V42" s="88">
        <f t="shared" si="3"/>
        <v>-9989328</v>
      </c>
      <c r="W42" s="88">
        <f t="shared" si="3"/>
        <v>11734161</v>
      </c>
      <c r="X42" s="88">
        <f t="shared" si="3"/>
        <v>30570314</v>
      </c>
      <c r="Y42" s="88">
        <f t="shared" si="3"/>
        <v>-18836153</v>
      </c>
      <c r="Z42" s="208">
        <f>+IF(X42&lt;&gt;0,+(Y42/X42)*100,0)</f>
        <v>-61.61583096594951</v>
      </c>
      <c r="AA42" s="206">
        <f>SUM(AA38:AA41)</f>
        <v>30570314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36186107</v>
      </c>
      <c r="D44" s="210">
        <f>+D42-D43</f>
        <v>0</v>
      </c>
      <c r="E44" s="211">
        <f t="shared" si="4"/>
        <v>35912765</v>
      </c>
      <c r="F44" s="77">
        <f t="shared" si="4"/>
        <v>30570314</v>
      </c>
      <c r="G44" s="77">
        <f t="shared" si="4"/>
        <v>16130881</v>
      </c>
      <c r="H44" s="77">
        <f t="shared" si="4"/>
        <v>-1796815</v>
      </c>
      <c r="I44" s="77">
        <f t="shared" si="4"/>
        <v>-2546859</v>
      </c>
      <c r="J44" s="77">
        <f t="shared" si="4"/>
        <v>11787207</v>
      </c>
      <c r="K44" s="77">
        <f t="shared" si="4"/>
        <v>1582521</v>
      </c>
      <c r="L44" s="77">
        <f t="shared" si="4"/>
        <v>-6222096</v>
      </c>
      <c r="M44" s="77">
        <f t="shared" si="4"/>
        <v>9875409</v>
      </c>
      <c r="N44" s="77">
        <f t="shared" si="4"/>
        <v>5235834</v>
      </c>
      <c r="O44" s="77">
        <f t="shared" si="4"/>
        <v>-1204445</v>
      </c>
      <c r="P44" s="77">
        <f t="shared" si="4"/>
        <v>-2700299</v>
      </c>
      <c r="Q44" s="77">
        <f t="shared" si="4"/>
        <v>8605192</v>
      </c>
      <c r="R44" s="77">
        <f t="shared" si="4"/>
        <v>4700448</v>
      </c>
      <c r="S44" s="77">
        <f t="shared" si="4"/>
        <v>-1222165</v>
      </c>
      <c r="T44" s="77">
        <f t="shared" si="4"/>
        <v>460845</v>
      </c>
      <c r="U44" s="77">
        <f t="shared" si="4"/>
        <v>-9228008</v>
      </c>
      <c r="V44" s="77">
        <f t="shared" si="4"/>
        <v>-9989328</v>
      </c>
      <c r="W44" s="77">
        <f t="shared" si="4"/>
        <v>11734161</v>
      </c>
      <c r="X44" s="77">
        <f t="shared" si="4"/>
        <v>30570314</v>
      </c>
      <c r="Y44" s="77">
        <f t="shared" si="4"/>
        <v>-18836153</v>
      </c>
      <c r="Z44" s="212">
        <f>+IF(X44&lt;&gt;0,+(Y44/X44)*100,0)</f>
        <v>-61.61583096594951</v>
      </c>
      <c r="AA44" s="210">
        <f>+AA42-AA43</f>
        <v>30570314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36186107</v>
      </c>
      <c r="D46" s="206">
        <f>SUM(D44:D45)</f>
        <v>0</v>
      </c>
      <c r="E46" s="207">
        <f t="shared" si="5"/>
        <v>35912765</v>
      </c>
      <c r="F46" s="88">
        <f t="shared" si="5"/>
        <v>30570314</v>
      </c>
      <c r="G46" s="88">
        <f t="shared" si="5"/>
        <v>16130881</v>
      </c>
      <c r="H46" s="88">
        <f t="shared" si="5"/>
        <v>-1796815</v>
      </c>
      <c r="I46" s="88">
        <f t="shared" si="5"/>
        <v>-2546859</v>
      </c>
      <c r="J46" s="88">
        <f t="shared" si="5"/>
        <v>11787207</v>
      </c>
      <c r="K46" s="88">
        <f t="shared" si="5"/>
        <v>1582521</v>
      </c>
      <c r="L46" s="88">
        <f t="shared" si="5"/>
        <v>-6222096</v>
      </c>
      <c r="M46" s="88">
        <f t="shared" si="5"/>
        <v>9875409</v>
      </c>
      <c r="N46" s="88">
        <f t="shared" si="5"/>
        <v>5235834</v>
      </c>
      <c r="O46" s="88">
        <f t="shared" si="5"/>
        <v>-1204445</v>
      </c>
      <c r="P46" s="88">
        <f t="shared" si="5"/>
        <v>-2700299</v>
      </c>
      <c r="Q46" s="88">
        <f t="shared" si="5"/>
        <v>8605192</v>
      </c>
      <c r="R46" s="88">
        <f t="shared" si="5"/>
        <v>4700448</v>
      </c>
      <c r="S46" s="88">
        <f t="shared" si="5"/>
        <v>-1222165</v>
      </c>
      <c r="T46" s="88">
        <f t="shared" si="5"/>
        <v>460845</v>
      </c>
      <c r="U46" s="88">
        <f t="shared" si="5"/>
        <v>-9228008</v>
      </c>
      <c r="V46" s="88">
        <f t="shared" si="5"/>
        <v>-9989328</v>
      </c>
      <c r="W46" s="88">
        <f t="shared" si="5"/>
        <v>11734161</v>
      </c>
      <c r="X46" s="88">
        <f t="shared" si="5"/>
        <v>30570314</v>
      </c>
      <c r="Y46" s="88">
        <f t="shared" si="5"/>
        <v>-18836153</v>
      </c>
      <c r="Z46" s="208">
        <f>+IF(X46&lt;&gt;0,+(Y46/X46)*100,0)</f>
        <v>-61.61583096594951</v>
      </c>
      <c r="AA46" s="206">
        <f>SUM(AA44:AA45)</f>
        <v>30570314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36186107</v>
      </c>
      <c r="D48" s="217">
        <f>SUM(D46:D47)</f>
        <v>0</v>
      </c>
      <c r="E48" s="218">
        <f t="shared" si="6"/>
        <v>35912765</v>
      </c>
      <c r="F48" s="219">
        <f t="shared" si="6"/>
        <v>30570314</v>
      </c>
      <c r="G48" s="219">
        <f t="shared" si="6"/>
        <v>16130881</v>
      </c>
      <c r="H48" s="220">
        <f t="shared" si="6"/>
        <v>-1796815</v>
      </c>
      <c r="I48" s="220">
        <f t="shared" si="6"/>
        <v>-2546859</v>
      </c>
      <c r="J48" s="220">
        <f t="shared" si="6"/>
        <v>11787207</v>
      </c>
      <c r="K48" s="220">
        <f t="shared" si="6"/>
        <v>1582521</v>
      </c>
      <c r="L48" s="220">
        <f t="shared" si="6"/>
        <v>-6222096</v>
      </c>
      <c r="M48" s="219">
        <f t="shared" si="6"/>
        <v>9875409</v>
      </c>
      <c r="N48" s="219">
        <f t="shared" si="6"/>
        <v>5235834</v>
      </c>
      <c r="O48" s="220">
        <f t="shared" si="6"/>
        <v>-1204445</v>
      </c>
      <c r="P48" s="220">
        <f t="shared" si="6"/>
        <v>-2700299</v>
      </c>
      <c r="Q48" s="220">
        <f t="shared" si="6"/>
        <v>8605192</v>
      </c>
      <c r="R48" s="220">
        <f t="shared" si="6"/>
        <v>4700448</v>
      </c>
      <c r="S48" s="220">
        <f t="shared" si="6"/>
        <v>-1222165</v>
      </c>
      <c r="T48" s="219">
        <f t="shared" si="6"/>
        <v>460845</v>
      </c>
      <c r="U48" s="219">
        <f t="shared" si="6"/>
        <v>-9228008</v>
      </c>
      <c r="V48" s="220">
        <f t="shared" si="6"/>
        <v>-9989328</v>
      </c>
      <c r="W48" s="220">
        <f t="shared" si="6"/>
        <v>11734161</v>
      </c>
      <c r="X48" s="220">
        <f t="shared" si="6"/>
        <v>30570314</v>
      </c>
      <c r="Y48" s="220">
        <f t="shared" si="6"/>
        <v>-18836153</v>
      </c>
      <c r="Z48" s="221">
        <f>+IF(X48&lt;&gt;0,+(Y48/X48)*100,0)</f>
        <v>-61.61583096594951</v>
      </c>
      <c r="AA48" s="222">
        <f>SUM(AA46:AA47)</f>
        <v>30570314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45174186</v>
      </c>
      <c r="D5" s="153">
        <f>SUM(D6:D8)</f>
        <v>0</v>
      </c>
      <c r="E5" s="154">
        <f t="shared" si="0"/>
        <v>6525000</v>
      </c>
      <c r="F5" s="100">
        <f t="shared" si="0"/>
        <v>4734110</v>
      </c>
      <c r="G5" s="100">
        <f t="shared" si="0"/>
        <v>1286293</v>
      </c>
      <c r="H5" s="100">
        <f t="shared" si="0"/>
        <v>680715</v>
      </c>
      <c r="I5" s="100">
        <f t="shared" si="0"/>
        <v>500000</v>
      </c>
      <c r="J5" s="100">
        <f t="shared" si="0"/>
        <v>2467008</v>
      </c>
      <c r="K5" s="100">
        <f t="shared" si="0"/>
        <v>21493</v>
      </c>
      <c r="L5" s="100">
        <f t="shared" si="0"/>
        <v>3509</v>
      </c>
      <c r="M5" s="100">
        <f t="shared" si="0"/>
        <v>31330</v>
      </c>
      <c r="N5" s="100">
        <f t="shared" si="0"/>
        <v>56332</v>
      </c>
      <c r="O5" s="100">
        <f t="shared" si="0"/>
        <v>0</v>
      </c>
      <c r="P5" s="100">
        <f t="shared" si="0"/>
        <v>0</v>
      </c>
      <c r="Q5" s="100">
        <f t="shared" si="0"/>
        <v>310214</v>
      </c>
      <c r="R5" s="100">
        <f t="shared" si="0"/>
        <v>310214</v>
      </c>
      <c r="S5" s="100">
        <f t="shared" si="0"/>
        <v>0</v>
      </c>
      <c r="T5" s="100">
        <f t="shared" si="0"/>
        <v>0</v>
      </c>
      <c r="U5" s="100">
        <f t="shared" si="0"/>
        <v>95310</v>
      </c>
      <c r="V5" s="100">
        <f t="shared" si="0"/>
        <v>95310</v>
      </c>
      <c r="W5" s="100">
        <f t="shared" si="0"/>
        <v>2928864</v>
      </c>
      <c r="X5" s="100">
        <f t="shared" si="0"/>
        <v>4734110</v>
      </c>
      <c r="Y5" s="100">
        <f t="shared" si="0"/>
        <v>-1805246</v>
      </c>
      <c r="Z5" s="137">
        <f>+IF(X5&lt;&gt;0,+(Y5/X5)*100,0)</f>
        <v>-38.13274300766142</v>
      </c>
      <c r="AA5" s="153">
        <f>SUM(AA6:AA8)</f>
        <v>4734110</v>
      </c>
    </row>
    <row r="6" spans="1:27" ht="13.5">
      <c r="A6" s="138" t="s">
        <v>75</v>
      </c>
      <c r="B6" s="136"/>
      <c r="C6" s="155">
        <v>45174186</v>
      </c>
      <c r="D6" s="155"/>
      <c r="E6" s="156">
        <v>2800000</v>
      </c>
      <c r="F6" s="60">
        <v>2800000</v>
      </c>
      <c r="G6" s="60">
        <v>1286293</v>
      </c>
      <c r="H6" s="60">
        <v>680715</v>
      </c>
      <c r="I6" s="60"/>
      <c r="J6" s="60">
        <v>1967008</v>
      </c>
      <c r="K6" s="60">
        <v>21493</v>
      </c>
      <c r="L6" s="60"/>
      <c r="M6" s="60"/>
      <c r="N6" s="60">
        <v>21493</v>
      </c>
      <c r="O6" s="60"/>
      <c r="P6" s="60"/>
      <c r="Q6" s="60">
        <v>57303</v>
      </c>
      <c r="R6" s="60">
        <v>57303</v>
      </c>
      <c r="S6" s="60"/>
      <c r="T6" s="60"/>
      <c r="U6" s="60">
        <v>86311</v>
      </c>
      <c r="V6" s="60">
        <v>86311</v>
      </c>
      <c r="W6" s="60">
        <v>2132115</v>
      </c>
      <c r="X6" s="60">
        <v>2800000</v>
      </c>
      <c r="Y6" s="60">
        <v>-667885</v>
      </c>
      <c r="Z6" s="140">
        <v>-23.85</v>
      </c>
      <c r="AA6" s="62">
        <v>2800000</v>
      </c>
    </row>
    <row r="7" spans="1:27" ht="13.5">
      <c r="A7" s="138" t="s">
        <v>76</v>
      </c>
      <c r="B7" s="136"/>
      <c r="C7" s="157"/>
      <c r="D7" s="157"/>
      <c r="E7" s="158">
        <v>2950000</v>
      </c>
      <c r="F7" s="159">
        <v>1259110</v>
      </c>
      <c r="G7" s="159"/>
      <c r="H7" s="159"/>
      <c r="I7" s="159"/>
      <c r="J7" s="159"/>
      <c r="K7" s="159"/>
      <c r="L7" s="159"/>
      <c r="M7" s="159">
        <v>31330</v>
      </c>
      <c r="N7" s="159">
        <v>31330</v>
      </c>
      <c r="O7" s="159"/>
      <c r="P7" s="159"/>
      <c r="Q7" s="159">
        <v>235155</v>
      </c>
      <c r="R7" s="159">
        <v>235155</v>
      </c>
      <c r="S7" s="159"/>
      <c r="T7" s="159"/>
      <c r="U7" s="159">
        <v>8999</v>
      </c>
      <c r="V7" s="159">
        <v>8999</v>
      </c>
      <c r="W7" s="159">
        <v>275484</v>
      </c>
      <c r="X7" s="159">
        <v>1259110</v>
      </c>
      <c r="Y7" s="159">
        <v>-983626</v>
      </c>
      <c r="Z7" s="141">
        <v>-78.12</v>
      </c>
      <c r="AA7" s="225">
        <v>1259110</v>
      </c>
    </row>
    <row r="8" spans="1:27" ht="13.5">
      <c r="A8" s="138" t="s">
        <v>77</v>
      </c>
      <c r="B8" s="136"/>
      <c r="C8" s="155"/>
      <c r="D8" s="155"/>
      <c r="E8" s="156">
        <v>775000</v>
      </c>
      <c r="F8" s="60">
        <v>675000</v>
      </c>
      <c r="G8" s="60"/>
      <c r="H8" s="60"/>
      <c r="I8" s="60">
        <v>500000</v>
      </c>
      <c r="J8" s="60">
        <v>500000</v>
      </c>
      <c r="K8" s="60"/>
      <c r="L8" s="60">
        <v>3509</v>
      </c>
      <c r="M8" s="60"/>
      <c r="N8" s="60">
        <v>3509</v>
      </c>
      <c r="O8" s="60"/>
      <c r="P8" s="60"/>
      <c r="Q8" s="60">
        <v>17756</v>
      </c>
      <c r="R8" s="60">
        <v>17756</v>
      </c>
      <c r="S8" s="60"/>
      <c r="T8" s="60"/>
      <c r="U8" s="60"/>
      <c r="V8" s="60"/>
      <c r="W8" s="60">
        <v>521265</v>
      </c>
      <c r="X8" s="60">
        <v>675000</v>
      </c>
      <c r="Y8" s="60">
        <v>-153735</v>
      </c>
      <c r="Z8" s="140">
        <v>-22.78</v>
      </c>
      <c r="AA8" s="62">
        <v>675000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25879928</v>
      </c>
      <c r="F9" s="100">
        <f t="shared" si="1"/>
        <v>14052650</v>
      </c>
      <c r="G9" s="100">
        <f t="shared" si="1"/>
        <v>0</v>
      </c>
      <c r="H9" s="100">
        <f t="shared" si="1"/>
        <v>246785</v>
      </c>
      <c r="I9" s="100">
        <f t="shared" si="1"/>
        <v>62945</v>
      </c>
      <c r="J9" s="100">
        <f t="shared" si="1"/>
        <v>309730</v>
      </c>
      <c r="K9" s="100">
        <f t="shared" si="1"/>
        <v>0</v>
      </c>
      <c r="L9" s="100">
        <f t="shared" si="1"/>
        <v>444905</v>
      </c>
      <c r="M9" s="100">
        <f t="shared" si="1"/>
        <v>10703</v>
      </c>
      <c r="N9" s="100">
        <f t="shared" si="1"/>
        <v>455608</v>
      </c>
      <c r="O9" s="100">
        <f t="shared" si="1"/>
        <v>0</v>
      </c>
      <c r="P9" s="100">
        <f t="shared" si="1"/>
        <v>0</v>
      </c>
      <c r="Q9" s="100">
        <f t="shared" si="1"/>
        <v>114194</v>
      </c>
      <c r="R9" s="100">
        <f t="shared" si="1"/>
        <v>114194</v>
      </c>
      <c r="S9" s="100">
        <f t="shared" si="1"/>
        <v>328816</v>
      </c>
      <c r="T9" s="100">
        <f t="shared" si="1"/>
        <v>684458</v>
      </c>
      <c r="U9" s="100">
        <f t="shared" si="1"/>
        <v>1123033</v>
      </c>
      <c r="V9" s="100">
        <f t="shared" si="1"/>
        <v>2136307</v>
      </c>
      <c r="W9" s="100">
        <f t="shared" si="1"/>
        <v>3015839</v>
      </c>
      <c r="X9" s="100">
        <f t="shared" si="1"/>
        <v>14052650</v>
      </c>
      <c r="Y9" s="100">
        <f t="shared" si="1"/>
        <v>-11036811</v>
      </c>
      <c r="Z9" s="137">
        <f>+IF(X9&lt;&gt;0,+(Y9/X9)*100,0)</f>
        <v>-78.53900154063469</v>
      </c>
      <c r="AA9" s="102">
        <f>SUM(AA10:AA14)</f>
        <v>14052650</v>
      </c>
    </row>
    <row r="10" spans="1:27" ht="13.5">
      <c r="A10" s="138" t="s">
        <v>79</v>
      </c>
      <c r="B10" s="136"/>
      <c r="C10" s="155"/>
      <c r="D10" s="155"/>
      <c r="E10" s="156">
        <v>725000</v>
      </c>
      <c r="F10" s="60">
        <v>335000</v>
      </c>
      <c r="G10" s="60"/>
      <c r="H10" s="60">
        <v>26890</v>
      </c>
      <c r="I10" s="60"/>
      <c r="J10" s="60">
        <v>26890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101670</v>
      </c>
      <c r="V10" s="60">
        <v>101670</v>
      </c>
      <c r="W10" s="60">
        <v>128560</v>
      </c>
      <c r="X10" s="60">
        <v>335000</v>
      </c>
      <c r="Y10" s="60">
        <v>-206440</v>
      </c>
      <c r="Z10" s="140">
        <v>-61.62</v>
      </c>
      <c r="AA10" s="62">
        <v>335000</v>
      </c>
    </row>
    <row r="11" spans="1:27" ht="13.5">
      <c r="A11" s="138" t="s">
        <v>80</v>
      </c>
      <c r="B11" s="136"/>
      <c r="C11" s="155"/>
      <c r="D11" s="155"/>
      <c r="E11" s="156">
        <v>7888928</v>
      </c>
      <c r="F11" s="60">
        <v>9237653</v>
      </c>
      <c r="G11" s="60"/>
      <c r="H11" s="60">
        <v>219895</v>
      </c>
      <c r="I11" s="60">
        <v>62945</v>
      </c>
      <c r="J11" s="60">
        <v>282840</v>
      </c>
      <c r="K11" s="60"/>
      <c r="L11" s="60">
        <v>444905</v>
      </c>
      <c r="M11" s="60">
        <v>10703</v>
      </c>
      <c r="N11" s="60">
        <v>455608</v>
      </c>
      <c r="O11" s="60"/>
      <c r="P11" s="60"/>
      <c r="Q11" s="60">
        <v>114194</v>
      </c>
      <c r="R11" s="60">
        <v>114194</v>
      </c>
      <c r="S11" s="60">
        <v>328816</v>
      </c>
      <c r="T11" s="60">
        <v>684458</v>
      </c>
      <c r="U11" s="60">
        <v>1021363</v>
      </c>
      <c r="V11" s="60">
        <v>2034637</v>
      </c>
      <c r="W11" s="60">
        <v>2887279</v>
      </c>
      <c r="X11" s="60">
        <v>9237653</v>
      </c>
      <c r="Y11" s="60">
        <v>-6350374</v>
      </c>
      <c r="Z11" s="140">
        <v>-68.74</v>
      </c>
      <c r="AA11" s="62">
        <v>9237653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17266000</v>
      </c>
      <c r="F13" s="60">
        <v>4479997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4479997</v>
      </c>
      <c r="Y13" s="60">
        <v>-4479997</v>
      </c>
      <c r="Z13" s="140">
        <v>-100</v>
      </c>
      <c r="AA13" s="62">
        <v>4479997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8009072</v>
      </c>
      <c r="F15" s="100">
        <f t="shared" si="2"/>
        <v>10543272</v>
      </c>
      <c r="G15" s="100">
        <f t="shared" si="2"/>
        <v>581899</v>
      </c>
      <c r="H15" s="100">
        <f t="shared" si="2"/>
        <v>333195</v>
      </c>
      <c r="I15" s="100">
        <f t="shared" si="2"/>
        <v>210490</v>
      </c>
      <c r="J15" s="100">
        <f t="shared" si="2"/>
        <v>1125584</v>
      </c>
      <c r="K15" s="100">
        <f t="shared" si="2"/>
        <v>3169184</v>
      </c>
      <c r="L15" s="100">
        <f t="shared" si="2"/>
        <v>117025</v>
      </c>
      <c r="M15" s="100">
        <f t="shared" si="2"/>
        <v>182629</v>
      </c>
      <c r="N15" s="100">
        <f t="shared" si="2"/>
        <v>3468838</v>
      </c>
      <c r="O15" s="100">
        <f t="shared" si="2"/>
        <v>510050</v>
      </c>
      <c r="P15" s="100">
        <f t="shared" si="2"/>
        <v>0</v>
      </c>
      <c r="Q15" s="100">
        <f t="shared" si="2"/>
        <v>2094255</v>
      </c>
      <c r="R15" s="100">
        <f t="shared" si="2"/>
        <v>2604305</v>
      </c>
      <c r="S15" s="100">
        <f t="shared" si="2"/>
        <v>0</v>
      </c>
      <c r="T15" s="100">
        <f t="shared" si="2"/>
        <v>1006805</v>
      </c>
      <c r="U15" s="100">
        <f t="shared" si="2"/>
        <v>1020590</v>
      </c>
      <c r="V15" s="100">
        <f t="shared" si="2"/>
        <v>2027395</v>
      </c>
      <c r="W15" s="100">
        <f t="shared" si="2"/>
        <v>9226122</v>
      </c>
      <c r="X15" s="100">
        <f t="shared" si="2"/>
        <v>10543272</v>
      </c>
      <c r="Y15" s="100">
        <f t="shared" si="2"/>
        <v>-1317150</v>
      </c>
      <c r="Z15" s="137">
        <f>+IF(X15&lt;&gt;0,+(Y15/X15)*100,0)</f>
        <v>-12.492801096282065</v>
      </c>
      <c r="AA15" s="102">
        <f>SUM(AA16:AA18)</f>
        <v>10543272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8009072</v>
      </c>
      <c r="F17" s="60">
        <v>10543272</v>
      </c>
      <c r="G17" s="60">
        <v>581899</v>
      </c>
      <c r="H17" s="60">
        <v>333195</v>
      </c>
      <c r="I17" s="60">
        <v>210490</v>
      </c>
      <c r="J17" s="60">
        <v>1125584</v>
      </c>
      <c r="K17" s="60">
        <v>3169184</v>
      </c>
      <c r="L17" s="60">
        <v>117025</v>
      </c>
      <c r="M17" s="60">
        <v>182629</v>
      </c>
      <c r="N17" s="60">
        <v>3468838</v>
      </c>
      <c r="O17" s="60">
        <v>510050</v>
      </c>
      <c r="P17" s="60"/>
      <c r="Q17" s="60">
        <v>2094255</v>
      </c>
      <c r="R17" s="60">
        <v>2604305</v>
      </c>
      <c r="S17" s="60"/>
      <c r="T17" s="60">
        <v>1006805</v>
      </c>
      <c r="U17" s="60">
        <v>1020590</v>
      </c>
      <c r="V17" s="60">
        <v>2027395</v>
      </c>
      <c r="W17" s="60">
        <v>9226122</v>
      </c>
      <c r="X17" s="60">
        <v>10543272</v>
      </c>
      <c r="Y17" s="60">
        <v>-1317150</v>
      </c>
      <c r="Z17" s="140">
        <v>-12.49</v>
      </c>
      <c r="AA17" s="62">
        <v>10543272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18839000</v>
      </c>
      <c r="F19" s="100">
        <f t="shared" si="3"/>
        <v>13793758</v>
      </c>
      <c r="G19" s="100">
        <f t="shared" si="3"/>
        <v>0</v>
      </c>
      <c r="H19" s="100">
        <f t="shared" si="3"/>
        <v>590186</v>
      </c>
      <c r="I19" s="100">
        <f t="shared" si="3"/>
        <v>820170</v>
      </c>
      <c r="J19" s="100">
        <f t="shared" si="3"/>
        <v>1410356</v>
      </c>
      <c r="K19" s="100">
        <f t="shared" si="3"/>
        <v>1034217</v>
      </c>
      <c r="L19" s="100">
        <f t="shared" si="3"/>
        <v>1043852</v>
      </c>
      <c r="M19" s="100">
        <f t="shared" si="3"/>
        <v>2354316</v>
      </c>
      <c r="N19" s="100">
        <f t="shared" si="3"/>
        <v>4432385</v>
      </c>
      <c r="O19" s="100">
        <f t="shared" si="3"/>
        <v>172315</v>
      </c>
      <c r="P19" s="100">
        <f t="shared" si="3"/>
        <v>828760</v>
      </c>
      <c r="Q19" s="100">
        <f t="shared" si="3"/>
        <v>2697082</v>
      </c>
      <c r="R19" s="100">
        <f t="shared" si="3"/>
        <v>3698157</v>
      </c>
      <c r="S19" s="100">
        <f t="shared" si="3"/>
        <v>1174373</v>
      </c>
      <c r="T19" s="100">
        <f t="shared" si="3"/>
        <v>662126</v>
      </c>
      <c r="U19" s="100">
        <f t="shared" si="3"/>
        <v>297673</v>
      </c>
      <c r="V19" s="100">
        <f t="shared" si="3"/>
        <v>2134172</v>
      </c>
      <c r="W19" s="100">
        <f t="shared" si="3"/>
        <v>11675070</v>
      </c>
      <c r="X19" s="100">
        <f t="shared" si="3"/>
        <v>13793758</v>
      </c>
      <c r="Y19" s="100">
        <f t="shared" si="3"/>
        <v>-2118688</v>
      </c>
      <c r="Z19" s="137">
        <f>+IF(X19&lt;&gt;0,+(Y19/X19)*100,0)</f>
        <v>-15.359759102631784</v>
      </c>
      <c r="AA19" s="102">
        <f>SUM(AA20:AA23)</f>
        <v>13793758</v>
      </c>
    </row>
    <row r="20" spans="1:27" ht="13.5">
      <c r="A20" s="138" t="s">
        <v>89</v>
      </c>
      <c r="B20" s="136"/>
      <c r="C20" s="155"/>
      <c r="D20" s="155"/>
      <c r="E20" s="156">
        <v>5134000</v>
      </c>
      <c r="F20" s="60">
        <v>2134000</v>
      </c>
      <c r="G20" s="60"/>
      <c r="H20" s="60">
        <v>178188</v>
      </c>
      <c r="I20" s="60">
        <v>491147</v>
      </c>
      <c r="J20" s="60">
        <v>669335</v>
      </c>
      <c r="K20" s="60">
        <v>110061</v>
      </c>
      <c r="L20" s="60">
        <v>226959</v>
      </c>
      <c r="M20" s="60">
        <v>280205</v>
      </c>
      <c r="N20" s="60">
        <v>617225</v>
      </c>
      <c r="O20" s="60"/>
      <c r="P20" s="60">
        <v>8256</v>
      </c>
      <c r="Q20" s="60">
        <v>2890</v>
      </c>
      <c r="R20" s="60">
        <v>11146</v>
      </c>
      <c r="S20" s="60">
        <v>300176</v>
      </c>
      <c r="T20" s="60">
        <v>84871</v>
      </c>
      <c r="U20" s="60">
        <v>110258</v>
      </c>
      <c r="V20" s="60">
        <v>495305</v>
      </c>
      <c r="W20" s="60">
        <v>1793011</v>
      </c>
      <c r="X20" s="60">
        <v>2134000</v>
      </c>
      <c r="Y20" s="60">
        <v>-340989</v>
      </c>
      <c r="Z20" s="140">
        <v>-15.98</v>
      </c>
      <c r="AA20" s="62">
        <v>2134000</v>
      </c>
    </row>
    <row r="21" spans="1:27" ht="13.5">
      <c r="A21" s="138" t="s">
        <v>90</v>
      </c>
      <c r="B21" s="136"/>
      <c r="C21" s="155"/>
      <c r="D21" s="155"/>
      <c r="E21" s="156">
        <v>855000</v>
      </c>
      <c r="F21" s="60">
        <v>880000</v>
      </c>
      <c r="G21" s="60"/>
      <c r="H21" s="60">
        <v>25172</v>
      </c>
      <c r="I21" s="60">
        <v>6483</v>
      </c>
      <c r="J21" s="60">
        <v>31655</v>
      </c>
      <c r="K21" s="60">
        <v>42924</v>
      </c>
      <c r="L21" s="60">
        <v>53449</v>
      </c>
      <c r="M21" s="60">
        <v>26032</v>
      </c>
      <c r="N21" s="60">
        <v>122405</v>
      </c>
      <c r="O21" s="60"/>
      <c r="P21" s="60">
        <v>9762</v>
      </c>
      <c r="Q21" s="60">
        <v>220218</v>
      </c>
      <c r="R21" s="60">
        <v>229980</v>
      </c>
      <c r="S21" s="60">
        <v>38556</v>
      </c>
      <c r="T21" s="60">
        <v>183860</v>
      </c>
      <c r="U21" s="60"/>
      <c r="V21" s="60">
        <v>222416</v>
      </c>
      <c r="W21" s="60">
        <v>606456</v>
      </c>
      <c r="X21" s="60">
        <v>880000</v>
      </c>
      <c r="Y21" s="60">
        <v>-273544</v>
      </c>
      <c r="Z21" s="140">
        <v>-31.08</v>
      </c>
      <c r="AA21" s="62">
        <v>880000</v>
      </c>
    </row>
    <row r="22" spans="1:27" ht="13.5">
      <c r="A22" s="138" t="s">
        <v>91</v>
      </c>
      <c r="B22" s="136"/>
      <c r="C22" s="157"/>
      <c r="D22" s="157"/>
      <c r="E22" s="158">
        <v>12850000</v>
      </c>
      <c r="F22" s="159">
        <v>10779758</v>
      </c>
      <c r="G22" s="159"/>
      <c r="H22" s="159">
        <v>386826</v>
      </c>
      <c r="I22" s="159">
        <v>322540</v>
      </c>
      <c r="J22" s="159">
        <v>709366</v>
      </c>
      <c r="K22" s="159">
        <v>881232</v>
      </c>
      <c r="L22" s="159">
        <v>763444</v>
      </c>
      <c r="M22" s="159">
        <v>2048079</v>
      </c>
      <c r="N22" s="159">
        <v>3692755</v>
      </c>
      <c r="O22" s="159">
        <v>172315</v>
      </c>
      <c r="P22" s="159">
        <v>810742</v>
      </c>
      <c r="Q22" s="159">
        <v>2473974</v>
      </c>
      <c r="R22" s="159">
        <v>3457031</v>
      </c>
      <c r="S22" s="159">
        <v>835641</v>
      </c>
      <c r="T22" s="159">
        <v>393395</v>
      </c>
      <c r="U22" s="159">
        <v>187415</v>
      </c>
      <c r="V22" s="159">
        <v>1416451</v>
      </c>
      <c r="W22" s="159">
        <v>9275603</v>
      </c>
      <c r="X22" s="159">
        <v>10779758</v>
      </c>
      <c r="Y22" s="159">
        <v>-1504155</v>
      </c>
      <c r="Z22" s="141">
        <v>-13.95</v>
      </c>
      <c r="AA22" s="225">
        <v>10779758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45174186</v>
      </c>
      <c r="D25" s="217">
        <f>+D5+D9+D15+D19+D24</f>
        <v>0</v>
      </c>
      <c r="E25" s="230">
        <f t="shared" si="4"/>
        <v>59253000</v>
      </c>
      <c r="F25" s="219">
        <f t="shared" si="4"/>
        <v>43123790</v>
      </c>
      <c r="G25" s="219">
        <f t="shared" si="4"/>
        <v>1868192</v>
      </c>
      <c r="H25" s="219">
        <f t="shared" si="4"/>
        <v>1850881</v>
      </c>
      <c r="I25" s="219">
        <f t="shared" si="4"/>
        <v>1593605</v>
      </c>
      <c r="J25" s="219">
        <f t="shared" si="4"/>
        <v>5312678</v>
      </c>
      <c r="K25" s="219">
        <f t="shared" si="4"/>
        <v>4224894</v>
      </c>
      <c r="L25" s="219">
        <f t="shared" si="4"/>
        <v>1609291</v>
      </c>
      <c r="M25" s="219">
        <f t="shared" si="4"/>
        <v>2578978</v>
      </c>
      <c r="N25" s="219">
        <f t="shared" si="4"/>
        <v>8413163</v>
      </c>
      <c r="O25" s="219">
        <f t="shared" si="4"/>
        <v>682365</v>
      </c>
      <c r="P25" s="219">
        <f t="shared" si="4"/>
        <v>828760</v>
      </c>
      <c r="Q25" s="219">
        <f t="shared" si="4"/>
        <v>5215745</v>
      </c>
      <c r="R25" s="219">
        <f t="shared" si="4"/>
        <v>6726870</v>
      </c>
      <c r="S25" s="219">
        <f t="shared" si="4"/>
        <v>1503189</v>
      </c>
      <c r="T25" s="219">
        <f t="shared" si="4"/>
        <v>2353389</v>
      </c>
      <c r="U25" s="219">
        <f t="shared" si="4"/>
        <v>2536606</v>
      </c>
      <c r="V25" s="219">
        <f t="shared" si="4"/>
        <v>6393184</v>
      </c>
      <c r="W25" s="219">
        <f t="shared" si="4"/>
        <v>26845895</v>
      </c>
      <c r="X25" s="219">
        <f t="shared" si="4"/>
        <v>43123790</v>
      </c>
      <c r="Y25" s="219">
        <f t="shared" si="4"/>
        <v>-16277895</v>
      </c>
      <c r="Z25" s="231">
        <f>+IF(X25&lt;&gt;0,+(Y25/X25)*100,0)</f>
        <v>-37.746902579759336</v>
      </c>
      <c r="AA25" s="232">
        <f>+AA5+AA9+AA15+AA19+AA24</f>
        <v>43123790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27422936</v>
      </c>
      <c r="D28" s="155"/>
      <c r="E28" s="156">
        <v>33767000</v>
      </c>
      <c r="F28" s="60">
        <v>33274758</v>
      </c>
      <c r="G28" s="60">
        <v>1868192</v>
      </c>
      <c r="H28" s="60">
        <v>1578924</v>
      </c>
      <c r="I28" s="60">
        <v>992228</v>
      </c>
      <c r="J28" s="60">
        <v>4439344</v>
      </c>
      <c r="K28" s="60">
        <v>4173010</v>
      </c>
      <c r="L28" s="60">
        <v>1552333</v>
      </c>
      <c r="M28" s="60">
        <v>2521616</v>
      </c>
      <c r="N28" s="60">
        <v>8246959</v>
      </c>
      <c r="O28" s="60">
        <v>630692</v>
      </c>
      <c r="P28" s="60">
        <v>818998</v>
      </c>
      <c r="Q28" s="60">
        <v>3930476</v>
      </c>
      <c r="R28" s="60">
        <v>5380166</v>
      </c>
      <c r="S28" s="60">
        <v>1419033</v>
      </c>
      <c r="T28" s="60">
        <v>2112484</v>
      </c>
      <c r="U28" s="60">
        <v>2363644</v>
      </c>
      <c r="V28" s="60">
        <v>5895161</v>
      </c>
      <c r="W28" s="60">
        <v>23961630</v>
      </c>
      <c r="X28" s="60">
        <v>33274758</v>
      </c>
      <c r="Y28" s="60">
        <v>-9313128</v>
      </c>
      <c r="Z28" s="140">
        <v>-27.99</v>
      </c>
      <c r="AA28" s="155">
        <v>33274758</v>
      </c>
    </row>
    <row r="29" spans="1:27" ht="13.5">
      <c r="A29" s="234" t="s">
        <v>134</v>
      </c>
      <c r="B29" s="136"/>
      <c r="C29" s="155">
        <v>17751251</v>
      </c>
      <c r="D29" s="155"/>
      <c r="E29" s="156">
        <v>17376000</v>
      </c>
      <c r="F29" s="60">
        <v>7257832</v>
      </c>
      <c r="G29" s="60"/>
      <c r="H29" s="60">
        <v>219895</v>
      </c>
      <c r="I29" s="60">
        <v>62945</v>
      </c>
      <c r="J29" s="60">
        <v>282840</v>
      </c>
      <c r="K29" s="60"/>
      <c r="L29" s="60"/>
      <c r="M29" s="60"/>
      <c r="N29" s="60"/>
      <c r="O29" s="60"/>
      <c r="P29" s="60"/>
      <c r="Q29" s="60">
        <v>219575</v>
      </c>
      <c r="R29" s="60">
        <v>219575</v>
      </c>
      <c r="S29" s="60"/>
      <c r="T29" s="60"/>
      <c r="U29" s="60">
        <v>122756</v>
      </c>
      <c r="V29" s="60">
        <v>122756</v>
      </c>
      <c r="W29" s="60">
        <v>625171</v>
      </c>
      <c r="X29" s="60">
        <v>7257832</v>
      </c>
      <c r="Y29" s="60">
        <v>-6632661</v>
      </c>
      <c r="Z29" s="140">
        <v>-91.39</v>
      </c>
      <c r="AA29" s="62">
        <v>7257832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45174187</v>
      </c>
      <c r="D32" s="210">
        <f>SUM(D28:D31)</f>
        <v>0</v>
      </c>
      <c r="E32" s="211">
        <f t="shared" si="5"/>
        <v>51143000</v>
      </c>
      <c r="F32" s="77">
        <f t="shared" si="5"/>
        <v>40532590</v>
      </c>
      <c r="G32" s="77">
        <f t="shared" si="5"/>
        <v>1868192</v>
      </c>
      <c r="H32" s="77">
        <f t="shared" si="5"/>
        <v>1798819</v>
      </c>
      <c r="I32" s="77">
        <f t="shared" si="5"/>
        <v>1055173</v>
      </c>
      <c r="J32" s="77">
        <f t="shared" si="5"/>
        <v>4722184</v>
      </c>
      <c r="K32" s="77">
        <f t="shared" si="5"/>
        <v>4173010</v>
      </c>
      <c r="L32" s="77">
        <f t="shared" si="5"/>
        <v>1552333</v>
      </c>
      <c r="M32" s="77">
        <f t="shared" si="5"/>
        <v>2521616</v>
      </c>
      <c r="N32" s="77">
        <f t="shared" si="5"/>
        <v>8246959</v>
      </c>
      <c r="O32" s="77">
        <f t="shared" si="5"/>
        <v>630692</v>
      </c>
      <c r="P32" s="77">
        <f t="shared" si="5"/>
        <v>818998</v>
      </c>
      <c r="Q32" s="77">
        <f t="shared" si="5"/>
        <v>4150051</v>
      </c>
      <c r="R32" s="77">
        <f t="shared" si="5"/>
        <v>5599741</v>
      </c>
      <c r="S32" s="77">
        <f t="shared" si="5"/>
        <v>1419033</v>
      </c>
      <c r="T32" s="77">
        <f t="shared" si="5"/>
        <v>2112484</v>
      </c>
      <c r="U32" s="77">
        <f t="shared" si="5"/>
        <v>2486400</v>
      </c>
      <c r="V32" s="77">
        <f t="shared" si="5"/>
        <v>6017917</v>
      </c>
      <c r="W32" s="77">
        <f t="shared" si="5"/>
        <v>24586801</v>
      </c>
      <c r="X32" s="77">
        <f t="shared" si="5"/>
        <v>40532590</v>
      </c>
      <c r="Y32" s="77">
        <f t="shared" si="5"/>
        <v>-15945789</v>
      </c>
      <c r="Z32" s="212">
        <f>+IF(X32&lt;&gt;0,+(Y32/X32)*100,0)</f>
        <v>-39.34066142824823</v>
      </c>
      <c r="AA32" s="79">
        <f>SUM(AA28:AA31)</f>
        <v>40532590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8110000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17999</v>
      </c>
      <c r="V34" s="60">
        <v>17999</v>
      </c>
      <c r="W34" s="60">
        <v>17999</v>
      </c>
      <c r="X34" s="60"/>
      <c r="Y34" s="60">
        <v>17999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>
        <v>2591200</v>
      </c>
      <c r="G35" s="60"/>
      <c r="H35" s="60">
        <v>52062</v>
      </c>
      <c r="I35" s="60">
        <v>538432</v>
      </c>
      <c r="J35" s="60">
        <v>590494</v>
      </c>
      <c r="K35" s="60">
        <v>51884</v>
      </c>
      <c r="L35" s="60">
        <v>56958</v>
      </c>
      <c r="M35" s="60">
        <v>57362</v>
      </c>
      <c r="N35" s="60">
        <v>166204</v>
      </c>
      <c r="O35" s="60">
        <v>51673</v>
      </c>
      <c r="P35" s="60">
        <v>9762</v>
      </c>
      <c r="Q35" s="60">
        <v>1065694</v>
      </c>
      <c r="R35" s="60">
        <v>1127129</v>
      </c>
      <c r="S35" s="60">
        <v>84156</v>
      </c>
      <c r="T35" s="60">
        <v>240905</v>
      </c>
      <c r="U35" s="60">
        <v>32207</v>
      </c>
      <c r="V35" s="60">
        <v>357268</v>
      </c>
      <c r="W35" s="60">
        <v>2241095</v>
      </c>
      <c r="X35" s="60">
        <v>2591200</v>
      </c>
      <c r="Y35" s="60">
        <v>-350105</v>
      </c>
      <c r="Z35" s="140">
        <v>-13.51</v>
      </c>
      <c r="AA35" s="62">
        <v>2591200</v>
      </c>
    </row>
    <row r="36" spans="1:27" ht="13.5">
      <c r="A36" s="238" t="s">
        <v>139</v>
      </c>
      <c r="B36" s="149"/>
      <c r="C36" s="222">
        <f aca="true" t="shared" si="6" ref="C36:Y36">SUM(C32:C35)</f>
        <v>45174187</v>
      </c>
      <c r="D36" s="222">
        <f>SUM(D32:D35)</f>
        <v>0</v>
      </c>
      <c r="E36" s="218">
        <f t="shared" si="6"/>
        <v>59253000</v>
      </c>
      <c r="F36" s="220">
        <f t="shared" si="6"/>
        <v>43123790</v>
      </c>
      <c r="G36" s="220">
        <f t="shared" si="6"/>
        <v>1868192</v>
      </c>
      <c r="H36" s="220">
        <f t="shared" si="6"/>
        <v>1850881</v>
      </c>
      <c r="I36" s="220">
        <f t="shared" si="6"/>
        <v>1593605</v>
      </c>
      <c r="J36" s="220">
        <f t="shared" si="6"/>
        <v>5312678</v>
      </c>
      <c r="K36" s="220">
        <f t="shared" si="6"/>
        <v>4224894</v>
      </c>
      <c r="L36" s="220">
        <f t="shared" si="6"/>
        <v>1609291</v>
      </c>
      <c r="M36" s="220">
        <f t="shared" si="6"/>
        <v>2578978</v>
      </c>
      <c r="N36" s="220">
        <f t="shared" si="6"/>
        <v>8413163</v>
      </c>
      <c r="O36" s="220">
        <f t="shared" si="6"/>
        <v>682365</v>
      </c>
      <c r="P36" s="220">
        <f t="shared" si="6"/>
        <v>828760</v>
      </c>
      <c r="Q36" s="220">
        <f t="shared" si="6"/>
        <v>5215745</v>
      </c>
      <c r="R36" s="220">
        <f t="shared" si="6"/>
        <v>6726870</v>
      </c>
      <c r="S36" s="220">
        <f t="shared" si="6"/>
        <v>1503189</v>
      </c>
      <c r="T36" s="220">
        <f t="shared" si="6"/>
        <v>2353389</v>
      </c>
      <c r="U36" s="220">
        <f t="shared" si="6"/>
        <v>2536606</v>
      </c>
      <c r="V36" s="220">
        <f t="shared" si="6"/>
        <v>6393184</v>
      </c>
      <c r="W36" s="220">
        <f t="shared" si="6"/>
        <v>26845895</v>
      </c>
      <c r="X36" s="220">
        <f t="shared" si="6"/>
        <v>43123790</v>
      </c>
      <c r="Y36" s="220">
        <f t="shared" si="6"/>
        <v>-16277895</v>
      </c>
      <c r="Z36" s="221">
        <f>+IF(X36&lt;&gt;0,+(Y36/X36)*100,0)</f>
        <v>-37.746902579759336</v>
      </c>
      <c r="AA36" s="239">
        <f>SUM(AA32:AA35)</f>
        <v>43123790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2318755</v>
      </c>
      <c r="D6" s="155"/>
      <c r="E6" s="59"/>
      <c r="F6" s="60">
        <v>2954257</v>
      </c>
      <c r="G6" s="60">
        <v>6620770</v>
      </c>
      <c r="H6" s="60">
        <v>3475122</v>
      </c>
      <c r="I6" s="60"/>
      <c r="J6" s="60"/>
      <c r="K6" s="60"/>
      <c r="L6" s="60">
        <v>14226915</v>
      </c>
      <c r="M6" s="60">
        <v>7136772</v>
      </c>
      <c r="N6" s="60">
        <v>7136772</v>
      </c>
      <c r="O6" s="60">
        <v>1362968</v>
      </c>
      <c r="P6" s="60">
        <v>3667984</v>
      </c>
      <c r="Q6" s="60"/>
      <c r="R6" s="60"/>
      <c r="S6" s="60">
        <v>8925624</v>
      </c>
      <c r="T6" s="60">
        <v>7262674</v>
      </c>
      <c r="U6" s="60">
        <v>2699959</v>
      </c>
      <c r="V6" s="60">
        <v>2699959</v>
      </c>
      <c r="W6" s="60">
        <v>2699959</v>
      </c>
      <c r="X6" s="60">
        <v>2954257</v>
      </c>
      <c r="Y6" s="60">
        <v>-254298</v>
      </c>
      <c r="Z6" s="140">
        <v>-8.61</v>
      </c>
      <c r="AA6" s="62">
        <v>2954257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12877288</v>
      </c>
      <c r="R7" s="60">
        <v>12877288</v>
      </c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23741549</v>
      </c>
      <c r="D8" s="155"/>
      <c r="E8" s="59">
        <v>21151140</v>
      </c>
      <c r="F8" s="60">
        <v>23504890</v>
      </c>
      <c r="G8" s="60">
        <v>29347420</v>
      </c>
      <c r="H8" s="60">
        <v>19225527</v>
      </c>
      <c r="I8" s="60">
        <v>20276440</v>
      </c>
      <c r="J8" s="60">
        <v>20276440</v>
      </c>
      <c r="K8" s="60">
        <v>25397712</v>
      </c>
      <c r="L8" s="60">
        <v>25608449</v>
      </c>
      <c r="M8" s="60">
        <v>28591140</v>
      </c>
      <c r="N8" s="60">
        <v>28591140</v>
      </c>
      <c r="O8" s="60">
        <v>28426823</v>
      </c>
      <c r="P8" s="60">
        <v>29194672</v>
      </c>
      <c r="Q8" s="60">
        <v>29185597</v>
      </c>
      <c r="R8" s="60">
        <v>29185597</v>
      </c>
      <c r="S8" s="60">
        <v>29183100</v>
      </c>
      <c r="T8" s="60">
        <v>29144596</v>
      </c>
      <c r="U8" s="60">
        <v>25969485</v>
      </c>
      <c r="V8" s="60">
        <v>25969485</v>
      </c>
      <c r="W8" s="60">
        <v>25969485</v>
      </c>
      <c r="X8" s="60">
        <v>23504890</v>
      </c>
      <c r="Y8" s="60">
        <v>2464595</v>
      </c>
      <c r="Z8" s="140">
        <v>10.49</v>
      </c>
      <c r="AA8" s="62">
        <v>23504890</v>
      </c>
    </row>
    <row r="9" spans="1:27" ht="13.5">
      <c r="A9" s="249" t="s">
        <v>146</v>
      </c>
      <c r="B9" s="182"/>
      <c r="C9" s="155">
        <v>1765118</v>
      </c>
      <c r="D9" s="155"/>
      <c r="E9" s="59">
        <v>993317</v>
      </c>
      <c r="F9" s="60">
        <v>1765118</v>
      </c>
      <c r="G9" s="60">
        <v>3968595</v>
      </c>
      <c r="H9" s="60">
        <v>3418840</v>
      </c>
      <c r="I9" s="60">
        <v>1304663</v>
      </c>
      <c r="J9" s="60">
        <v>1304663</v>
      </c>
      <c r="K9" s="60">
        <v>1645785</v>
      </c>
      <c r="L9" s="60">
        <v>606245</v>
      </c>
      <c r="M9" s="60">
        <v>1111836</v>
      </c>
      <c r="N9" s="60">
        <v>1111836</v>
      </c>
      <c r="O9" s="60">
        <v>350876</v>
      </c>
      <c r="P9" s="60">
        <v>190587</v>
      </c>
      <c r="Q9" s="60">
        <v>870945</v>
      </c>
      <c r="R9" s="60">
        <v>870945</v>
      </c>
      <c r="S9" s="60">
        <v>293905</v>
      </c>
      <c r="T9" s="60">
        <v>285301</v>
      </c>
      <c r="U9" s="60">
        <v>1826177</v>
      </c>
      <c r="V9" s="60">
        <v>1826177</v>
      </c>
      <c r="W9" s="60">
        <v>1826177</v>
      </c>
      <c r="X9" s="60">
        <v>1765118</v>
      </c>
      <c r="Y9" s="60">
        <v>61059</v>
      </c>
      <c r="Z9" s="140">
        <v>3.46</v>
      </c>
      <c r="AA9" s="62">
        <v>1765118</v>
      </c>
    </row>
    <row r="10" spans="1:27" ht="13.5">
      <c r="A10" s="249" t="s">
        <v>147</v>
      </c>
      <c r="B10" s="182"/>
      <c r="C10" s="155">
        <v>636520</v>
      </c>
      <c r="D10" s="155"/>
      <c r="E10" s="59">
        <v>562652</v>
      </c>
      <c r="F10" s="60">
        <v>636520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636520</v>
      </c>
      <c r="Y10" s="159">
        <v>-636520</v>
      </c>
      <c r="Z10" s="141">
        <v>-100</v>
      </c>
      <c r="AA10" s="225">
        <v>636520</v>
      </c>
    </row>
    <row r="11" spans="1:27" ht="13.5">
      <c r="A11" s="249" t="s">
        <v>148</v>
      </c>
      <c r="B11" s="182"/>
      <c r="C11" s="155">
        <v>2056210</v>
      </c>
      <c r="D11" s="155"/>
      <c r="E11" s="59">
        <v>1300000</v>
      </c>
      <c r="F11" s="60">
        <v>2056210</v>
      </c>
      <c r="G11" s="60">
        <v>2610190</v>
      </c>
      <c r="H11" s="60">
        <v>2293168</v>
      </c>
      <c r="I11" s="60">
        <v>2291948</v>
      </c>
      <c r="J11" s="60">
        <v>2291948</v>
      </c>
      <c r="K11" s="60">
        <v>2047718</v>
      </c>
      <c r="L11" s="60">
        <v>2047719</v>
      </c>
      <c r="M11" s="60">
        <v>2047719</v>
      </c>
      <c r="N11" s="60">
        <v>2047719</v>
      </c>
      <c r="O11" s="60">
        <v>2049111</v>
      </c>
      <c r="P11" s="60">
        <v>2048705</v>
      </c>
      <c r="Q11" s="60">
        <v>2049241</v>
      </c>
      <c r="R11" s="60">
        <v>2049241</v>
      </c>
      <c r="S11" s="60">
        <v>2048917</v>
      </c>
      <c r="T11" s="60">
        <v>2054225</v>
      </c>
      <c r="U11" s="60">
        <v>2047542</v>
      </c>
      <c r="V11" s="60">
        <v>2047542</v>
      </c>
      <c r="W11" s="60">
        <v>2047542</v>
      </c>
      <c r="X11" s="60">
        <v>2056210</v>
      </c>
      <c r="Y11" s="60">
        <v>-8668</v>
      </c>
      <c r="Z11" s="140">
        <v>-0.42</v>
      </c>
      <c r="AA11" s="62">
        <v>2056210</v>
      </c>
    </row>
    <row r="12" spans="1:27" ht="13.5">
      <c r="A12" s="250" t="s">
        <v>56</v>
      </c>
      <c r="B12" s="251"/>
      <c r="C12" s="168">
        <f aca="true" t="shared" si="0" ref="C12:Y12">SUM(C6:C11)</f>
        <v>30518152</v>
      </c>
      <c r="D12" s="168">
        <f>SUM(D6:D11)</f>
        <v>0</v>
      </c>
      <c r="E12" s="72">
        <f t="shared" si="0"/>
        <v>24007109</v>
      </c>
      <c r="F12" s="73">
        <f t="shared" si="0"/>
        <v>30916995</v>
      </c>
      <c r="G12" s="73">
        <f t="shared" si="0"/>
        <v>42546975</v>
      </c>
      <c r="H12" s="73">
        <f t="shared" si="0"/>
        <v>28412657</v>
      </c>
      <c r="I12" s="73">
        <f t="shared" si="0"/>
        <v>23873051</v>
      </c>
      <c r="J12" s="73">
        <f t="shared" si="0"/>
        <v>23873051</v>
      </c>
      <c r="K12" s="73">
        <f t="shared" si="0"/>
        <v>29091215</v>
      </c>
      <c r="L12" s="73">
        <f t="shared" si="0"/>
        <v>42489328</v>
      </c>
      <c r="M12" s="73">
        <f t="shared" si="0"/>
        <v>38887467</v>
      </c>
      <c r="N12" s="73">
        <f t="shared" si="0"/>
        <v>38887467</v>
      </c>
      <c r="O12" s="73">
        <f t="shared" si="0"/>
        <v>32189778</v>
      </c>
      <c r="P12" s="73">
        <f t="shared" si="0"/>
        <v>35101948</v>
      </c>
      <c r="Q12" s="73">
        <f t="shared" si="0"/>
        <v>44983071</v>
      </c>
      <c r="R12" s="73">
        <f t="shared" si="0"/>
        <v>44983071</v>
      </c>
      <c r="S12" s="73">
        <f t="shared" si="0"/>
        <v>40451546</v>
      </c>
      <c r="T12" s="73">
        <f t="shared" si="0"/>
        <v>38746796</v>
      </c>
      <c r="U12" s="73">
        <f t="shared" si="0"/>
        <v>32543163</v>
      </c>
      <c r="V12" s="73">
        <f t="shared" si="0"/>
        <v>32543163</v>
      </c>
      <c r="W12" s="73">
        <f t="shared" si="0"/>
        <v>32543163</v>
      </c>
      <c r="X12" s="73">
        <f t="shared" si="0"/>
        <v>30916995</v>
      </c>
      <c r="Y12" s="73">
        <f t="shared" si="0"/>
        <v>1626168</v>
      </c>
      <c r="Z12" s="170">
        <f>+IF(X12&lt;&gt;0,+(Y12/X12)*100,0)</f>
        <v>5.259786728949563</v>
      </c>
      <c r="AA12" s="74">
        <f>SUM(AA6:AA11)</f>
        <v>30916995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258667</v>
      </c>
      <c r="D15" s="155"/>
      <c r="E15" s="59"/>
      <c r="F15" s="60"/>
      <c r="G15" s="60">
        <v>2551739</v>
      </c>
      <c r="H15" s="60">
        <v>2423505</v>
      </c>
      <c r="I15" s="60">
        <v>2423505</v>
      </c>
      <c r="J15" s="60">
        <v>2423505</v>
      </c>
      <c r="K15" s="60">
        <v>2423505</v>
      </c>
      <c r="L15" s="60">
        <v>2423505</v>
      </c>
      <c r="M15" s="60">
        <v>2423505</v>
      </c>
      <c r="N15" s="60">
        <v>2423505</v>
      </c>
      <c r="O15" s="60">
        <v>2423505</v>
      </c>
      <c r="P15" s="60">
        <v>2423505</v>
      </c>
      <c r="Q15" s="60">
        <v>2423505</v>
      </c>
      <c r="R15" s="60">
        <v>2423505</v>
      </c>
      <c r="S15" s="60">
        <v>2423505</v>
      </c>
      <c r="T15" s="60">
        <v>2423505</v>
      </c>
      <c r="U15" s="60">
        <v>2423505</v>
      </c>
      <c r="V15" s="60">
        <v>2423505</v>
      </c>
      <c r="W15" s="60">
        <v>2423505</v>
      </c>
      <c r="X15" s="60"/>
      <c r="Y15" s="60">
        <v>2423505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55085250</v>
      </c>
      <c r="D17" s="155"/>
      <c r="E17" s="59">
        <v>37235800</v>
      </c>
      <c r="F17" s="60">
        <v>55085250</v>
      </c>
      <c r="G17" s="60">
        <v>37235800</v>
      </c>
      <c r="H17" s="60">
        <v>55085250</v>
      </c>
      <c r="I17" s="60">
        <v>55085250</v>
      </c>
      <c r="J17" s="60">
        <v>55085250</v>
      </c>
      <c r="K17" s="60">
        <v>55085250</v>
      </c>
      <c r="L17" s="60">
        <v>55085250</v>
      </c>
      <c r="M17" s="60">
        <v>55085250</v>
      </c>
      <c r="N17" s="60">
        <v>55085250</v>
      </c>
      <c r="O17" s="60">
        <v>55085250</v>
      </c>
      <c r="P17" s="60">
        <v>55085250</v>
      </c>
      <c r="Q17" s="60">
        <v>55085250</v>
      </c>
      <c r="R17" s="60">
        <v>55085250</v>
      </c>
      <c r="S17" s="60">
        <v>55085250</v>
      </c>
      <c r="T17" s="60">
        <v>55085250</v>
      </c>
      <c r="U17" s="60">
        <v>55085250</v>
      </c>
      <c r="V17" s="60">
        <v>55085250</v>
      </c>
      <c r="W17" s="60">
        <v>55085250</v>
      </c>
      <c r="X17" s="60">
        <v>55085250</v>
      </c>
      <c r="Y17" s="60"/>
      <c r="Z17" s="140"/>
      <c r="AA17" s="62">
        <v>55085250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394936390</v>
      </c>
      <c r="D19" s="155"/>
      <c r="E19" s="59">
        <v>437589307</v>
      </c>
      <c r="F19" s="60">
        <v>425189253</v>
      </c>
      <c r="G19" s="60">
        <v>357293180</v>
      </c>
      <c r="H19" s="60">
        <v>395168849</v>
      </c>
      <c r="I19" s="60">
        <v>395168849</v>
      </c>
      <c r="J19" s="60">
        <v>395168849</v>
      </c>
      <c r="K19" s="60">
        <v>394936395</v>
      </c>
      <c r="L19" s="60">
        <v>394936395</v>
      </c>
      <c r="M19" s="60">
        <v>394936395</v>
      </c>
      <c r="N19" s="60">
        <v>394936395</v>
      </c>
      <c r="O19" s="60">
        <v>394936395</v>
      </c>
      <c r="P19" s="60">
        <v>394936395</v>
      </c>
      <c r="Q19" s="60">
        <v>394936395</v>
      </c>
      <c r="R19" s="60">
        <v>394936395</v>
      </c>
      <c r="S19" s="60">
        <v>394936395</v>
      </c>
      <c r="T19" s="60">
        <v>394936395</v>
      </c>
      <c r="U19" s="60">
        <v>394936395</v>
      </c>
      <c r="V19" s="60">
        <v>394936395</v>
      </c>
      <c r="W19" s="60">
        <v>394936395</v>
      </c>
      <c r="X19" s="60">
        <v>425189253</v>
      </c>
      <c r="Y19" s="60">
        <v>-30252858</v>
      </c>
      <c r="Z19" s="140">
        <v>-7.12</v>
      </c>
      <c r="AA19" s="62">
        <v>425189253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802177</v>
      </c>
      <c r="D22" s="155"/>
      <c r="E22" s="59">
        <v>3689777</v>
      </c>
      <c r="F22" s="60">
        <v>1002177</v>
      </c>
      <c r="G22" s="60">
        <v>889777</v>
      </c>
      <c r="H22" s="60">
        <v>802177</v>
      </c>
      <c r="I22" s="60">
        <v>802177</v>
      </c>
      <c r="J22" s="60">
        <v>802177</v>
      </c>
      <c r="K22" s="60">
        <v>802176</v>
      </c>
      <c r="L22" s="60">
        <v>802176</v>
      </c>
      <c r="M22" s="60">
        <v>802176</v>
      </c>
      <c r="N22" s="60">
        <v>802176</v>
      </c>
      <c r="O22" s="60">
        <v>802176</v>
      </c>
      <c r="P22" s="60">
        <v>802176</v>
      </c>
      <c r="Q22" s="60">
        <v>802176</v>
      </c>
      <c r="R22" s="60">
        <v>802176</v>
      </c>
      <c r="S22" s="60">
        <v>802176</v>
      </c>
      <c r="T22" s="60">
        <v>802176</v>
      </c>
      <c r="U22" s="60">
        <v>802176</v>
      </c>
      <c r="V22" s="60">
        <v>802176</v>
      </c>
      <c r="W22" s="60">
        <v>802176</v>
      </c>
      <c r="X22" s="60">
        <v>1002177</v>
      </c>
      <c r="Y22" s="60">
        <v>-200001</v>
      </c>
      <c r="Z22" s="140">
        <v>-19.96</v>
      </c>
      <c r="AA22" s="62">
        <v>1002177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451082484</v>
      </c>
      <c r="D24" s="168">
        <f>SUM(D15:D23)</f>
        <v>0</v>
      </c>
      <c r="E24" s="76">
        <f t="shared" si="1"/>
        <v>478514884</v>
      </c>
      <c r="F24" s="77">
        <f t="shared" si="1"/>
        <v>481276680</v>
      </c>
      <c r="G24" s="77">
        <f t="shared" si="1"/>
        <v>397970496</v>
      </c>
      <c r="H24" s="77">
        <f t="shared" si="1"/>
        <v>453479781</v>
      </c>
      <c r="I24" s="77">
        <f t="shared" si="1"/>
        <v>453479781</v>
      </c>
      <c r="J24" s="77">
        <f t="shared" si="1"/>
        <v>453479781</v>
      </c>
      <c r="K24" s="77">
        <f t="shared" si="1"/>
        <v>453247326</v>
      </c>
      <c r="L24" s="77">
        <f t="shared" si="1"/>
        <v>453247326</v>
      </c>
      <c r="M24" s="77">
        <f t="shared" si="1"/>
        <v>453247326</v>
      </c>
      <c r="N24" s="77">
        <f t="shared" si="1"/>
        <v>453247326</v>
      </c>
      <c r="O24" s="77">
        <f t="shared" si="1"/>
        <v>453247326</v>
      </c>
      <c r="P24" s="77">
        <f t="shared" si="1"/>
        <v>453247326</v>
      </c>
      <c r="Q24" s="77">
        <f t="shared" si="1"/>
        <v>453247326</v>
      </c>
      <c r="R24" s="77">
        <f t="shared" si="1"/>
        <v>453247326</v>
      </c>
      <c r="S24" s="77">
        <f t="shared" si="1"/>
        <v>453247326</v>
      </c>
      <c r="T24" s="77">
        <f t="shared" si="1"/>
        <v>453247326</v>
      </c>
      <c r="U24" s="77">
        <f t="shared" si="1"/>
        <v>453247326</v>
      </c>
      <c r="V24" s="77">
        <f t="shared" si="1"/>
        <v>453247326</v>
      </c>
      <c r="W24" s="77">
        <f t="shared" si="1"/>
        <v>453247326</v>
      </c>
      <c r="X24" s="77">
        <f t="shared" si="1"/>
        <v>481276680</v>
      </c>
      <c r="Y24" s="77">
        <f t="shared" si="1"/>
        <v>-28029354</v>
      </c>
      <c r="Z24" s="212">
        <f>+IF(X24&lt;&gt;0,+(Y24/X24)*100,0)</f>
        <v>-5.823958476442283</v>
      </c>
      <c r="AA24" s="79">
        <f>SUM(AA15:AA23)</f>
        <v>481276680</v>
      </c>
    </row>
    <row r="25" spans="1:27" ht="13.5">
      <c r="A25" s="250" t="s">
        <v>159</v>
      </c>
      <c r="B25" s="251"/>
      <c r="C25" s="168">
        <f aca="true" t="shared" si="2" ref="C25:Y25">+C12+C24</f>
        <v>481600636</v>
      </c>
      <c r="D25" s="168">
        <f>+D12+D24</f>
        <v>0</v>
      </c>
      <c r="E25" s="72">
        <f t="shared" si="2"/>
        <v>502521993</v>
      </c>
      <c r="F25" s="73">
        <f t="shared" si="2"/>
        <v>512193675</v>
      </c>
      <c r="G25" s="73">
        <f t="shared" si="2"/>
        <v>440517471</v>
      </c>
      <c r="H25" s="73">
        <f t="shared" si="2"/>
        <v>481892438</v>
      </c>
      <c r="I25" s="73">
        <f t="shared" si="2"/>
        <v>477352832</v>
      </c>
      <c r="J25" s="73">
        <f t="shared" si="2"/>
        <v>477352832</v>
      </c>
      <c r="K25" s="73">
        <f t="shared" si="2"/>
        <v>482338541</v>
      </c>
      <c r="L25" s="73">
        <f t="shared" si="2"/>
        <v>495736654</v>
      </c>
      <c r="M25" s="73">
        <f t="shared" si="2"/>
        <v>492134793</v>
      </c>
      <c r="N25" s="73">
        <f t="shared" si="2"/>
        <v>492134793</v>
      </c>
      <c r="O25" s="73">
        <f t="shared" si="2"/>
        <v>485437104</v>
      </c>
      <c r="P25" s="73">
        <f t="shared" si="2"/>
        <v>488349274</v>
      </c>
      <c r="Q25" s="73">
        <f t="shared" si="2"/>
        <v>498230397</v>
      </c>
      <c r="R25" s="73">
        <f t="shared" si="2"/>
        <v>498230397</v>
      </c>
      <c r="S25" s="73">
        <f t="shared" si="2"/>
        <v>493698872</v>
      </c>
      <c r="T25" s="73">
        <f t="shared" si="2"/>
        <v>491994122</v>
      </c>
      <c r="U25" s="73">
        <f t="shared" si="2"/>
        <v>485790489</v>
      </c>
      <c r="V25" s="73">
        <f t="shared" si="2"/>
        <v>485790489</v>
      </c>
      <c r="W25" s="73">
        <f t="shared" si="2"/>
        <v>485790489</v>
      </c>
      <c r="X25" s="73">
        <f t="shared" si="2"/>
        <v>512193675</v>
      </c>
      <c r="Y25" s="73">
        <f t="shared" si="2"/>
        <v>-26403186</v>
      </c>
      <c r="Z25" s="170">
        <f>+IF(X25&lt;&gt;0,+(Y25/X25)*100,0)</f>
        <v>-5.154922305512656</v>
      </c>
      <c r="AA25" s="74">
        <f>+AA12+AA24</f>
        <v>512193675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14616557</v>
      </c>
      <c r="F29" s="60"/>
      <c r="G29" s="60"/>
      <c r="H29" s="60"/>
      <c r="I29" s="60">
        <v>1354020</v>
      </c>
      <c r="J29" s="60">
        <v>1354020</v>
      </c>
      <c r="K29" s="60">
        <v>1354019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6423474</v>
      </c>
      <c r="D30" s="155"/>
      <c r="E30" s="59">
        <v>5874748</v>
      </c>
      <c r="F30" s="60">
        <v>6423474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6423474</v>
      </c>
      <c r="Y30" s="60">
        <v>-6423474</v>
      </c>
      <c r="Z30" s="140">
        <v>-100</v>
      </c>
      <c r="AA30" s="62">
        <v>6423474</v>
      </c>
    </row>
    <row r="31" spans="1:27" ht="13.5">
      <c r="A31" s="249" t="s">
        <v>163</v>
      </c>
      <c r="B31" s="182"/>
      <c r="C31" s="155">
        <v>2821386</v>
      </c>
      <c r="D31" s="155"/>
      <c r="E31" s="59">
        <v>3111585</v>
      </c>
      <c r="F31" s="60">
        <v>2990669</v>
      </c>
      <c r="G31" s="60">
        <v>2838712</v>
      </c>
      <c r="H31" s="60">
        <v>2851484</v>
      </c>
      <c r="I31" s="60">
        <v>2860457</v>
      </c>
      <c r="J31" s="60">
        <v>2860457</v>
      </c>
      <c r="K31" s="60">
        <v>2860457</v>
      </c>
      <c r="L31" s="60">
        <v>2891997</v>
      </c>
      <c r="M31" s="60">
        <v>2893127</v>
      </c>
      <c r="N31" s="60">
        <v>2893127</v>
      </c>
      <c r="O31" s="60">
        <v>2894237</v>
      </c>
      <c r="P31" s="60">
        <v>2948642</v>
      </c>
      <c r="Q31" s="60">
        <v>2961547</v>
      </c>
      <c r="R31" s="60">
        <v>2961547</v>
      </c>
      <c r="S31" s="60">
        <v>3049782</v>
      </c>
      <c r="T31" s="60">
        <v>3067282</v>
      </c>
      <c r="U31" s="60">
        <v>3116321</v>
      </c>
      <c r="V31" s="60">
        <v>3116321</v>
      </c>
      <c r="W31" s="60">
        <v>3116321</v>
      </c>
      <c r="X31" s="60">
        <v>2990669</v>
      </c>
      <c r="Y31" s="60">
        <v>125652</v>
      </c>
      <c r="Z31" s="140">
        <v>4.2</v>
      </c>
      <c r="AA31" s="62">
        <v>2990669</v>
      </c>
    </row>
    <row r="32" spans="1:27" ht="13.5">
      <c r="A32" s="249" t="s">
        <v>164</v>
      </c>
      <c r="B32" s="182"/>
      <c r="C32" s="155">
        <v>32132338</v>
      </c>
      <c r="D32" s="155"/>
      <c r="E32" s="59">
        <v>33908769</v>
      </c>
      <c r="F32" s="60">
        <v>32192731</v>
      </c>
      <c r="G32" s="60">
        <v>84100162</v>
      </c>
      <c r="H32" s="60">
        <v>26279131</v>
      </c>
      <c r="I32" s="60">
        <v>24741544</v>
      </c>
      <c r="J32" s="60">
        <v>24741544</v>
      </c>
      <c r="K32" s="60">
        <v>25807935</v>
      </c>
      <c r="L32" s="60">
        <v>51495474</v>
      </c>
      <c r="M32" s="60">
        <v>45718565</v>
      </c>
      <c r="N32" s="60">
        <v>45718565</v>
      </c>
      <c r="O32" s="60">
        <v>38670310</v>
      </c>
      <c r="P32" s="60">
        <v>45184858</v>
      </c>
      <c r="Q32" s="60">
        <v>51838819</v>
      </c>
      <c r="R32" s="60">
        <v>51838819</v>
      </c>
      <c r="S32" s="60">
        <v>50057548</v>
      </c>
      <c r="T32" s="60">
        <v>50514107</v>
      </c>
      <c r="U32" s="60">
        <v>57656113</v>
      </c>
      <c r="V32" s="60">
        <v>57656113</v>
      </c>
      <c r="W32" s="60">
        <v>57656113</v>
      </c>
      <c r="X32" s="60">
        <v>32192731</v>
      </c>
      <c r="Y32" s="60">
        <v>25463382</v>
      </c>
      <c r="Z32" s="140">
        <v>79.1</v>
      </c>
      <c r="AA32" s="62">
        <v>32192731</v>
      </c>
    </row>
    <row r="33" spans="1:27" ht="13.5">
      <c r="A33" s="249" t="s">
        <v>165</v>
      </c>
      <c r="B33" s="182"/>
      <c r="C33" s="155">
        <v>6748912</v>
      </c>
      <c r="D33" s="155"/>
      <c r="E33" s="59">
        <v>7508656</v>
      </c>
      <c r="F33" s="60">
        <v>7153847</v>
      </c>
      <c r="G33" s="60">
        <v>5497230</v>
      </c>
      <c r="H33" s="60">
        <v>5611077</v>
      </c>
      <c r="I33" s="60">
        <v>5577120</v>
      </c>
      <c r="J33" s="60">
        <v>5577120</v>
      </c>
      <c r="K33" s="60">
        <v>5577119</v>
      </c>
      <c r="L33" s="60">
        <v>5491396</v>
      </c>
      <c r="M33" s="60">
        <v>5450295</v>
      </c>
      <c r="N33" s="60">
        <v>5450295</v>
      </c>
      <c r="O33" s="60">
        <v>5406938</v>
      </c>
      <c r="P33" s="60">
        <v>5392889</v>
      </c>
      <c r="Q33" s="60">
        <v>5384213</v>
      </c>
      <c r="R33" s="60">
        <v>5384213</v>
      </c>
      <c r="S33" s="60">
        <v>5340879</v>
      </c>
      <c r="T33" s="60">
        <v>5312449</v>
      </c>
      <c r="U33" s="60">
        <v>5233847</v>
      </c>
      <c r="V33" s="60">
        <v>5233847</v>
      </c>
      <c r="W33" s="60">
        <v>5233847</v>
      </c>
      <c r="X33" s="60">
        <v>7153847</v>
      </c>
      <c r="Y33" s="60">
        <v>-1920000</v>
      </c>
      <c r="Z33" s="140">
        <v>-26.84</v>
      </c>
      <c r="AA33" s="62">
        <v>7153847</v>
      </c>
    </row>
    <row r="34" spans="1:27" ht="13.5">
      <c r="A34" s="250" t="s">
        <v>58</v>
      </c>
      <c r="B34" s="251"/>
      <c r="C34" s="168">
        <f aca="true" t="shared" si="3" ref="C34:Y34">SUM(C29:C33)</f>
        <v>48126110</v>
      </c>
      <c r="D34" s="168">
        <f>SUM(D29:D33)</f>
        <v>0</v>
      </c>
      <c r="E34" s="72">
        <f t="shared" si="3"/>
        <v>65020315</v>
      </c>
      <c r="F34" s="73">
        <f t="shared" si="3"/>
        <v>48760721</v>
      </c>
      <c r="G34" s="73">
        <f t="shared" si="3"/>
        <v>92436104</v>
      </c>
      <c r="H34" s="73">
        <f t="shared" si="3"/>
        <v>34741692</v>
      </c>
      <c r="I34" s="73">
        <f t="shared" si="3"/>
        <v>34533141</v>
      </c>
      <c r="J34" s="73">
        <f t="shared" si="3"/>
        <v>34533141</v>
      </c>
      <c r="K34" s="73">
        <f t="shared" si="3"/>
        <v>35599530</v>
      </c>
      <c r="L34" s="73">
        <f t="shared" si="3"/>
        <v>59878867</v>
      </c>
      <c r="M34" s="73">
        <f t="shared" si="3"/>
        <v>54061987</v>
      </c>
      <c r="N34" s="73">
        <f t="shared" si="3"/>
        <v>54061987</v>
      </c>
      <c r="O34" s="73">
        <f t="shared" si="3"/>
        <v>46971485</v>
      </c>
      <c r="P34" s="73">
        <f t="shared" si="3"/>
        <v>53526389</v>
      </c>
      <c r="Q34" s="73">
        <f t="shared" si="3"/>
        <v>60184579</v>
      </c>
      <c r="R34" s="73">
        <f t="shared" si="3"/>
        <v>60184579</v>
      </c>
      <c r="S34" s="73">
        <f t="shared" si="3"/>
        <v>58448209</v>
      </c>
      <c r="T34" s="73">
        <f t="shared" si="3"/>
        <v>58893838</v>
      </c>
      <c r="U34" s="73">
        <f t="shared" si="3"/>
        <v>66006281</v>
      </c>
      <c r="V34" s="73">
        <f t="shared" si="3"/>
        <v>66006281</v>
      </c>
      <c r="W34" s="73">
        <f t="shared" si="3"/>
        <v>66006281</v>
      </c>
      <c r="X34" s="73">
        <f t="shared" si="3"/>
        <v>48760721</v>
      </c>
      <c r="Y34" s="73">
        <f t="shared" si="3"/>
        <v>17245560</v>
      </c>
      <c r="Z34" s="170">
        <f>+IF(X34&lt;&gt;0,+(Y34/X34)*100,0)</f>
        <v>35.36772969374263</v>
      </c>
      <c r="AA34" s="74">
        <f>SUM(AA29:AA33)</f>
        <v>48760721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40583320</v>
      </c>
      <c r="D37" s="155"/>
      <c r="E37" s="59">
        <v>42998897</v>
      </c>
      <c r="F37" s="60">
        <v>34583320</v>
      </c>
      <c r="G37" s="60">
        <v>48584315</v>
      </c>
      <c r="H37" s="60">
        <v>46751832</v>
      </c>
      <c r="I37" s="60">
        <v>57261448</v>
      </c>
      <c r="J37" s="60">
        <v>57261448</v>
      </c>
      <c r="K37" s="60">
        <v>46624353</v>
      </c>
      <c r="L37" s="60">
        <v>46369391</v>
      </c>
      <c r="M37" s="60">
        <v>41383053</v>
      </c>
      <c r="N37" s="60">
        <v>41383053</v>
      </c>
      <c r="O37" s="60">
        <v>43730048</v>
      </c>
      <c r="P37" s="60">
        <v>43602567</v>
      </c>
      <c r="Q37" s="60">
        <v>43517206</v>
      </c>
      <c r="R37" s="60">
        <v>43517206</v>
      </c>
      <c r="S37" s="60">
        <v>43389725</v>
      </c>
      <c r="T37" s="60">
        <v>43220125</v>
      </c>
      <c r="U37" s="60">
        <v>40572539</v>
      </c>
      <c r="V37" s="60">
        <v>40572539</v>
      </c>
      <c r="W37" s="60">
        <v>40572539</v>
      </c>
      <c r="X37" s="60">
        <v>34583320</v>
      </c>
      <c r="Y37" s="60">
        <v>5989219</v>
      </c>
      <c r="Z37" s="140">
        <v>17.32</v>
      </c>
      <c r="AA37" s="62">
        <v>34583320</v>
      </c>
    </row>
    <row r="38" spans="1:27" ht="13.5">
      <c r="A38" s="249" t="s">
        <v>165</v>
      </c>
      <c r="B38" s="182"/>
      <c r="C38" s="155">
        <v>56462499</v>
      </c>
      <c r="D38" s="155"/>
      <c r="E38" s="59">
        <v>62945900</v>
      </c>
      <c r="F38" s="60">
        <v>61850248</v>
      </c>
      <c r="G38" s="60">
        <v>55381870</v>
      </c>
      <c r="H38" s="60">
        <v>57324549</v>
      </c>
      <c r="I38" s="60">
        <v>46624351</v>
      </c>
      <c r="J38" s="60">
        <v>46624351</v>
      </c>
      <c r="K38" s="60">
        <v>57261449</v>
      </c>
      <c r="L38" s="60">
        <v>57108961</v>
      </c>
      <c r="M38" s="60">
        <v>57013879</v>
      </c>
      <c r="N38" s="60">
        <v>57013879</v>
      </c>
      <c r="O38" s="60">
        <v>56946506</v>
      </c>
      <c r="P38" s="60">
        <v>56807747</v>
      </c>
      <c r="Q38" s="60">
        <v>56726600</v>
      </c>
      <c r="R38" s="60">
        <v>56726600</v>
      </c>
      <c r="S38" s="60">
        <v>56621845</v>
      </c>
      <c r="T38" s="60">
        <v>56533630</v>
      </c>
      <c r="U38" s="60">
        <v>56466258</v>
      </c>
      <c r="V38" s="60">
        <v>56466258</v>
      </c>
      <c r="W38" s="60">
        <v>56466258</v>
      </c>
      <c r="X38" s="60">
        <v>61850248</v>
      </c>
      <c r="Y38" s="60">
        <v>-5383990</v>
      </c>
      <c r="Z38" s="140">
        <v>-8.7</v>
      </c>
      <c r="AA38" s="62">
        <v>61850248</v>
      </c>
    </row>
    <row r="39" spans="1:27" ht="13.5">
      <c r="A39" s="250" t="s">
        <v>59</v>
      </c>
      <c r="B39" s="253"/>
      <c r="C39" s="168">
        <f aca="true" t="shared" si="4" ref="C39:Y39">SUM(C37:C38)</f>
        <v>97045819</v>
      </c>
      <c r="D39" s="168">
        <f>SUM(D37:D38)</f>
        <v>0</v>
      </c>
      <c r="E39" s="76">
        <f t="shared" si="4"/>
        <v>105944797</v>
      </c>
      <c r="F39" s="77">
        <f t="shared" si="4"/>
        <v>96433568</v>
      </c>
      <c r="G39" s="77">
        <f t="shared" si="4"/>
        <v>103966185</v>
      </c>
      <c r="H39" s="77">
        <f t="shared" si="4"/>
        <v>104076381</v>
      </c>
      <c r="I39" s="77">
        <f t="shared" si="4"/>
        <v>103885799</v>
      </c>
      <c r="J39" s="77">
        <f t="shared" si="4"/>
        <v>103885799</v>
      </c>
      <c r="K39" s="77">
        <f t="shared" si="4"/>
        <v>103885802</v>
      </c>
      <c r="L39" s="77">
        <f t="shared" si="4"/>
        <v>103478352</v>
      </c>
      <c r="M39" s="77">
        <f t="shared" si="4"/>
        <v>98396932</v>
      </c>
      <c r="N39" s="77">
        <f t="shared" si="4"/>
        <v>98396932</v>
      </c>
      <c r="O39" s="77">
        <f t="shared" si="4"/>
        <v>100676554</v>
      </c>
      <c r="P39" s="77">
        <f t="shared" si="4"/>
        <v>100410314</v>
      </c>
      <c r="Q39" s="77">
        <f t="shared" si="4"/>
        <v>100243806</v>
      </c>
      <c r="R39" s="77">
        <f t="shared" si="4"/>
        <v>100243806</v>
      </c>
      <c r="S39" s="77">
        <f t="shared" si="4"/>
        <v>100011570</v>
      </c>
      <c r="T39" s="77">
        <f t="shared" si="4"/>
        <v>99753755</v>
      </c>
      <c r="U39" s="77">
        <f t="shared" si="4"/>
        <v>97038797</v>
      </c>
      <c r="V39" s="77">
        <f t="shared" si="4"/>
        <v>97038797</v>
      </c>
      <c r="W39" s="77">
        <f t="shared" si="4"/>
        <v>97038797</v>
      </c>
      <c r="X39" s="77">
        <f t="shared" si="4"/>
        <v>96433568</v>
      </c>
      <c r="Y39" s="77">
        <f t="shared" si="4"/>
        <v>605229</v>
      </c>
      <c r="Z39" s="212">
        <f>+IF(X39&lt;&gt;0,+(Y39/X39)*100,0)</f>
        <v>0.6276123683404518</v>
      </c>
      <c r="AA39" s="79">
        <f>SUM(AA37:AA38)</f>
        <v>96433568</v>
      </c>
    </row>
    <row r="40" spans="1:27" ht="13.5">
      <c r="A40" s="250" t="s">
        <v>167</v>
      </c>
      <c r="B40" s="251"/>
      <c r="C40" s="168">
        <f aca="true" t="shared" si="5" ref="C40:Y40">+C34+C39</f>
        <v>145171929</v>
      </c>
      <c r="D40" s="168">
        <f>+D34+D39</f>
        <v>0</v>
      </c>
      <c r="E40" s="72">
        <f t="shared" si="5"/>
        <v>170965112</v>
      </c>
      <c r="F40" s="73">
        <f t="shared" si="5"/>
        <v>145194289</v>
      </c>
      <c r="G40" s="73">
        <f t="shared" si="5"/>
        <v>196402289</v>
      </c>
      <c r="H40" s="73">
        <f t="shared" si="5"/>
        <v>138818073</v>
      </c>
      <c r="I40" s="73">
        <f t="shared" si="5"/>
        <v>138418940</v>
      </c>
      <c r="J40" s="73">
        <f t="shared" si="5"/>
        <v>138418940</v>
      </c>
      <c r="K40" s="73">
        <f t="shared" si="5"/>
        <v>139485332</v>
      </c>
      <c r="L40" s="73">
        <f t="shared" si="5"/>
        <v>163357219</v>
      </c>
      <c r="M40" s="73">
        <f t="shared" si="5"/>
        <v>152458919</v>
      </c>
      <c r="N40" s="73">
        <f t="shared" si="5"/>
        <v>152458919</v>
      </c>
      <c r="O40" s="73">
        <f t="shared" si="5"/>
        <v>147648039</v>
      </c>
      <c r="P40" s="73">
        <f t="shared" si="5"/>
        <v>153936703</v>
      </c>
      <c r="Q40" s="73">
        <f t="shared" si="5"/>
        <v>160428385</v>
      </c>
      <c r="R40" s="73">
        <f t="shared" si="5"/>
        <v>160428385</v>
      </c>
      <c r="S40" s="73">
        <f t="shared" si="5"/>
        <v>158459779</v>
      </c>
      <c r="T40" s="73">
        <f t="shared" si="5"/>
        <v>158647593</v>
      </c>
      <c r="U40" s="73">
        <f t="shared" si="5"/>
        <v>163045078</v>
      </c>
      <c r="V40" s="73">
        <f t="shared" si="5"/>
        <v>163045078</v>
      </c>
      <c r="W40" s="73">
        <f t="shared" si="5"/>
        <v>163045078</v>
      </c>
      <c r="X40" s="73">
        <f t="shared" si="5"/>
        <v>145194289</v>
      </c>
      <c r="Y40" s="73">
        <f t="shared" si="5"/>
        <v>17850789</v>
      </c>
      <c r="Z40" s="170">
        <f>+IF(X40&lt;&gt;0,+(Y40/X40)*100,0)</f>
        <v>12.294415381585704</v>
      </c>
      <c r="AA40" s="74">
        <f>+AA34+AA39</f>
        <v>145194289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336428707</v>
      </c>
      <c r="D42" s="257">
        <f>+D25-D40</f>
        <v>0</v>
      </c>
      <c r="E42" s="258">
        <f t="shared" si="6"/>
        <v>331556881</v>
      </c>
      <c r="F42" s="259">
        <f t="shared" si="6"/>
        <v>366999386</v>
      </c>
      <c r="G42" s="259">
        <f t="shared" si="6"/>
        <v>244115182</v>
      </c>
      <c r="H42" s="259">
        <f t="shared" si="6"/>
        <v>343074365</v>
      </c>
      <c r="I42" s="259">
        <f t="shared" si="6"/>
        <v>338933892</v>
      </c>
      <c r="J42" s="259">
        <f t="shared" si="6"/>
        <v>338933892</v>
      </c>
      <c r="K42" s="259">
        <f t="shared" si="6"/>
        <v>342853209</v>
      </c>
      <c r="L42" s="259">
        <f t="shared" si="6"/>
        <v>332379435</v>
      </c>
      <c r="M42" s="259">
        <f t="shared" si="6"/>
        <v>339675874</v>
      </c>
      <c r="N42" s="259">
        <f t="shared" si="6"/>
        <v>339675874</v>
      </c>
      <c r="O42" s="259">
        <f t="shared" si="6"/>
        <v>337789065</v>
      </c>
      <c r="P42" s="259">
        <f t="shared" si="6"/>
        <v>334412571</v>
      </c>
      <c r="Q42" s="259">
        <f t="shared" si="6"/>
        <v>337802012</v>
      </c>
      <c r="R42" s="259">
        <f t="shared" si="6"/>
        <v>337802012</v>
      </c>
      <c r="S42" s="259">
        <f t="shared" si="6"/>
        <v>335239093</v>
      </c>
      <c r="T42" s="259">
        <f t="shared" si="6"/>
        <v>333346529</v>
      </c>
      <c r="U42" s="259">
        <f t="shared" si="6"/>
        <v>322745411</v>
      </c>
      <c r="V42" s="259">
        <f t="shared" si="6"/>
        <v>322745411</v>
      </c>
      <c r="W42" s="259">
        <f t="shared" si="6"/>
        <v>322745411</v>
      </c>
      <c r="X42" s="259">
        <f t="shared" si="6"/>
        <v>366999386</v>
      </c>
      <c r="Y42" s="259">
        <f t="shared" si="6"/>
        <v>-44253975</v>
      </c>
      <c r="Z42" s="260">
        <f>+IF(X42&lt;&gt;0,+(Y42/X42)*100,0)</f>
        <v>-12.058323988585636</v>
      </c>
      <c r="AA42" s="261">
        <f>+AA25-AA40</f>
        <v>366999386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336428707</v>
      </c>
      <c r="D45" s="155"/>
      <c r="E45" s="59">
        <v>331556881</v>
      </c>
      <c r="F45" s="60">
        <v>366999386</v>
      </c>
      <c r="G45" s="60">
        <v>244115182</v>
      </c>
      <c r="H45" s="60">
        <v>343074365</v>
      </c>
      <c r="I45" s="60">
        <v>338933892</v>
      </c>
      <c r="J45" s="60">
        <v>338933892</v>
      </c>
      <c r="K45" s="60">
        <v>342853209</v>
      </c>
      <c r="L45" s="60">
        <v>332379435</v>
      </c>
      <c r="M45" s="60">
        <v>339675874</v>
      </c>
      <c r="N45" s="60">
        <v>339675874</v>
      </c>
      <c r="O45" s="60">
        <v>337789065</v>
      </c>
      <c r="P45" s="60">
        <v>334412571</v>
      </c>
      <c r="Q45" s="60">
        <v>337802012</v>
      </c>
      <c r="R45" s="60">
        <v>337802012</v>
      </c>
      <c r="S45" s="60">
        <v>335239093</v>
      </c>
      <c r="T45" s="60">
        <v>333346529</v>
      </c>
      <c r="U45" s="60">
        <v>322745411</v>
      </c>
      <c r="V45" s="60">
        <v>322745411</v>
      </c>
      <c r="W45" s="60">
        <v>322745411</v>
      </c>
      <c r="X45" s="60">
        <v>366999386</v>
      </c>
      <c r="Y45" s="60">
        <v>-44253975</v>
      </c>
      <c r="Z45" s="139">
        <v>-12.06</v>
      </c>
      <c r="AA45" s="62">
        <v>366999386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336428707</v>
      </c>
      <c r="D48" s="217">
        <f>SUM(D45:D47)</f>
        <v>0</v>
      </c>
      <c r="E48" s="264">
        <f t="shared" si="7"/>
        <v>331556881</v>
      </c>
      <c r="F48" s="219">
        <f t="shared" si="7"/>
        <v>366999386</v>
      </c>
      <c r="G48" s="219">
        <f t="shared" si="7"/>
        <v>244115182</v>
      </c>
      <c r="H48" s="219">
        <f t="shared" si="7"/>
        <v>343074365</v>
      </c>
      <c r="I48" s="219">
        <f t="shared" si="7"/>
        <v>338933892</v>
      </c>
      <c r="J48" s="219">
        <f t="shared" si="7"/>
        <v>338933892</v>
      </c>
      <c r="K48" s="219">
        <f t="shared" si="7"/>
        <v>342853209</v>
      </c>
      <c r="L48" s="219">
        <f t="shared" si="7"/>
        <v>332379435</v>
      </c>
      <c r="M48" s="219">
        <f t="shared" si="7"/>
        <v>339675874</v>
      </c>
      <c r="N48" s="219">
        <f t="shared" si="7"/>
        <v>339675874</v>
      </c>
      <c r="O48" s="219">
        <f t="shared" si="7"/>
        <v>337789065</v>
      </c>
      <c r="P48" s="219">
        <f t="shared" si="7"/>
        <v>334412571</v>
      </c>
      <c r="Q48" s="219">
        <f t="shared" si="7"/>
        <v>337802012</v>
      </c>
      <c r="R48" s="219">
        <f t="shared" si="7"/>
        <v>337802012</v>
      </c>
      <c r="S48" s="219">
        <f t="shared" si="7"/>
        <v>335239093</v>
      </c>
      <c r="T48" s="219">
        <f t="shared" si="7"/>
        <v>333346529</v>
      </c>
      <c r="U48" s="219">
        <f t="shared" si="7"/>
        <v>322745411</v>
      </c>
      <c r="V48" s="219">
        <f t="shared" si="7"/>
        <v>322745411</v>
      </c>
      <c r="W48" s="219">
        <f t="shared" si="7"/>
        <v>322745411</v>
      </c>
      <c r="X48" s="219">
        <f t="shared" si="7"/>
        <v>366999386</v>
      </c>
      <c r="Y48" s="219">
        <f t="shared" si="7"/>
        <v>-44253975</v>
      </c>
      <c r="Z48" s="265">
        <f>+IF(X48&lt;&gt;0,+(Y48/X48)*100,0)</f>
        <v>-12.058323988585636</v>
      </c>
      <c r="AA48" s="232">
        <f>SUM(AA45:AA47)</f>
        <v>366999386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143522791</v>
      </c>
      <c r="D6" s="155"/>
      <c r="E6" s="59">
        <v>144593198</v>
      </c>
      <c r="F6" s="60">
        <v>144195014</v>
      </c>
      <c r="G6" s="60">
        <v>12551336</v>
      </c>
      <c r="H6" s="60">
        <v>14613398</v>
      </c>
      <c r="I6" s="60">
        <v>15972658</v>
      </c>
      <c r="J6" s="60">
        <v>43137392</v>
      </c>
      <c r="K6" s="60">
        <v>14260006</v>
      </c>
      <c r="L6" s="60">
        <v>13536613</v>
      </c>
      <c r="M6" s="60">
        <v>12719112</v>
      </c>
      <c r="N6" s="60">
        <v>40515731</v>
      </c>
      <c r="O6" s="60">
        <v>14751549</v>
      </c>
      <c r="P6" s="60">
        <v>14305395</v>
      </c>
      <c r="Q6" s="60">
        <v>16268999</v>
      </c>
      <c r="R6" s="60">
        <v>45325943</v>
      </c>
      <c r="S6" s="60">
        <v>15220691</v>
      </c>
      <c r="T6" s="60">
        <v>13866135</v>
      </c>
      <c r="U6" s="60">
        <v>13693829</v>
      </c>
      <c r="V6" s="60">
        <v>42780655</v>
      </c>
      <c r="W6" s="60">
        <v>171759721</v>
      </c>
      <c r="X6" s="60">
        <v>144195014</v>
      </c>
      <c r="Y6" s="60">
        <v>27564707</v>
      </c>
      <c r="Z6" s="140">
        <v>19.12</v>
      </c>
      <c r="AA6" s="62">
        <v>144195014</v>
      </c>
    </row>
    <row r="7" spans="1:27" ht="13.5">
      <c r="A7" s="249" t="s">
        <v>178</v>
      </c>
      <c r="B7" s="182"/>
      <c r="C7" s="155">
        <v>43833797</v>
      </c>
      <c r="D7" s="155"/>
      <c r="E7" s="59">
        <v>44551998</v>
      </c>
      <c r="F7" s="60">
        <v>44716000</v>
      </c>
      <c r="G7" s="60">
        <v>15904329</v>
      </c>
      <c r="H7" s="60">
        <v>1290000</v>
      </c>
      <c r="I7" s="60">
        <v>312880</v>
      </c>
      <c r="J7" s="60">
        <v>17507209</v>
      </c>
      <c r="K7" s="60">
        <v>1187425</v>
      </c>
      <c r="L7" s="60">
        <v>12925001</v>
      </c>
      <c r="M7" s="60"/>
      <c r="N7" s="60">
        <v>14112426</v>
      </c>
      <c r="O7" s="60"/>
      <c r="P7" s="60">
        <v>1547000</v>
      </c>
      <c r="Q7" s="60">
        <v>9468000</v>
      </c>
      <c r="R7" s="60">
        <v>11015000</v>
      </c>
      <c r="S7" s="60"/>
      <c r="T7" s="60"/>
      <c r="U7" s="60"/>
      <c r="V7" s="60"/>
      <c r="W7" s="60">
        <v>42634635</v>
      </c>
      <c r="X7" s="60">
        <v>44716000</v>
      </c>
      <c r="Y7" s="60">
        <v>-2081365</v>
      </c>
      <c r="Z7" s="140">
        <v>-4.65</v>
      </c>
      <c r="AA7" s="62">
        <v>44716000</v>
      </c>
    </row>
    <row r="8" spans="1:27" ht="13.5">
      <c r="A8" s="249" t="s">
        <v>179</v>
      </c>
      <c r="B8" s="182"/>
      <c r="C8" s="155">
        <v>47387939</v>
      </c>
      <c r="D8" s="155"/>
      <c r="E8" s="59">
        <v>52123003</v>
      </c>
      <c r="F8" s="60">
        <v>40872590</v>
      </c>
      <c r="G8" s="60">
        <v>11426000</v>
      </c>
      <c r="H8" s="60">
        <v>1159156</v>
      </c>
      <c r="I8" s="60">
        <v>613429</v>
      </c>
      <c r="J8" s="60">
        <v>13198585</v>
      </c>
      <c r="K8" s="60">
        <v>179483</v>
      </c>
      <c r="L8" s="60">
        <v>8478750</v>
      </c>
      <c r="M8" s="60">
        <v>1548224</v>
      </c>
      <c r="N8" s="60">
        <v>10206457</v>
      </c>
      <c r="O8" s="60">
        <v>499149</v>
      </c>
      <c r="P8" s="60">
        <v>859362</v>
      </c>
      <c r="Q8" s="60">
        <v>7155146</v>
      </c>
      <c r="R8" s="60">
        <v>8513657</v>
      </c>
      <c r="S8" s="60"/>
      <c r="T8" s="60">
        <v>2562083</v>
      </c>
      <c r="U8" s="60"/>
      <c r="V8" s="60">
        <v>2562083</v>
      </c>
      <c r="W8" s="60">
        <v>34480782</v>
      </c>
      <c r="X8" s="60">
        <v>40872590</v>
      </c>
      <c r="Y8" s="60">
        <v>-6391808</v>
      </c>
      <c r="Z8" s="140">
        <v>-15.64</v>
      </c>
      <c r="AA8" s="62">
        <v>40872590</v>
      </c>
    </row>
    <row r="9" spans="1:27" ht="13.5">
      <c r="A9" s="249" t="s">
        <v>180</v>
      </c>
      <c r="B9" s="182"/>
      <c r="C9" s="155">
        <v>1868365</v>
      </c>
      <c r="D9" s="155"/>
      <c r="E9" s="59">
        <v>1550004</v>
      </c>
      <c r="F9" s="60">
        <v>1990002</v>
      </c>
      <c r="G9" s="60">
        <v>175635</v>
      </c>
      <c r="H9" s="60">
        <v>170025</v>
      </c>
      <c r="I9" s="60">
        <v>168939</v>
      </c>
      <c r="J9" s="60">
        <v>514599</v>
      </c>
      <c r="K9" s="60">
        <v>160283</v>
      </c>
      <c r="L9" s="60">
        <v>163291</v>
      </c>
      <c r="M9" s="60">
        <v>219879</v>
      </c>
      <c r="N9" s="60">
        <v>543453</v>
      </c>
      <c r="O9" s="60">
        <v>187815</v>
      </c>
      <c r="P9" s="60">
        <v>196593</v>
      </c>
      <c r="Q9" s="60">
        <v>204369</v>
      </c>
      <c r="R9" s="60">
        <v>588777</v>
      </c>
      <c r="S9" s="60">
        <v>236785</v>
      </c>
      <c r="T9" s="60">
        <v>214469</v>
      </c>
      <c r="U9" s="60">
        <v>194519</v>
      </c>
      <c r="V9" s="60">
        <v>645773</v>
      </c>
      <c r="W9" s="60">
        <v>2292602</v>
      </c>
      <c r="X9" s="60">
        <v>1990002</v>
      </c>
      <c r="Y9" s="60">
        <v>302600</v>
      </c>
      <c r="Z9" s="140">
        <v>15.21</v>
      </c>
      <c r="AA9" s="62">
        <v>1990002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-177983915</v>
      </c>
      <c r="D12" s="155"/>
      <c r="E12" s="59">
        <v>-183851921</v>
      </c>
      <c r="F12" s="60">
        <v>-185484918</v>
      </c>
      <c r="G12" s="60">
        <v>-35911020</v>
      </c>
      <c r="H12" s="60">
        <v>-17688472</v>
      </c>
      <c r="I12" s="60">
        <v>-17605351</v>
      </c>
      <c r="J12" s="60">
        <v>-71204843</v>
      </c>
      <c r="K12" s="60">
        <v>-18173141</v>
      </c>
      <c r="L12" s="60">
        <v>-18242339</v>
      </c>
      <c r="M12" s="60">
        <v>-18768074</v>
      </c>
      <c r="N12" s="60">
        <v>-55183554</v>
      </c>
      <c r="O12" s="60">
        <v>-18869313</v>
      </c>
      <c r="P12" s="60">
        <v>-15555346</v>
      </c>
      <c r="Q12" s="60">
        <v>-14742768</v>
      </c>
      <c r="R12" s="60">
        <v>-49167427</v>
      </c>
      <c r="S12" s="60">
        <v>-21652939</v>
      </c>
      <c r="T12" s="60">
        <v>-16089626</v>
      </c>
      <c r="U12" s="60">
        <v>-7546774</v>
      </c>
      <c r="V12" s="60">
        <v>-45289339</v>
      </c>
      <c r="W12" s="60">
        <v>-220845163</v>
      </c>
      <c r="X12" s="60">
        <v>-185484918</v>
      </c>
      <c r="Y12" s="60">
        <v>-35360245</v>
      </c>
      <c r="Z12" s="140">
        <v>19.06</v>
      </c>
      <c r="AA12" s="62">
        <v>-185484918</v>
      </c>
    </row>
    <row r="13" spans="1:27" ht="13.5">
      <c r="A13" s="249" t="s">
        <v>40</v>
      </c>
      <c r="B13" s="182"/>
      <c r="C13" s="155">
        <v>-8018686</v>
      </c>
      <c r="D13" s="155"/>
      <c r="E13" s="59">
        <v>-6247940</v>
      </c>
      <c r="F13" s="60">
        <v>-7992081</v>
      </c>
      <c r="G13" s="60"/>
      <c r="H13" s="60"/>
      <c r="I13" s="60"/>
      <c r="J13" s="60"/>
      <c r="K13" s="60"/>
      <c r="L13" s="60"/>
      <c r="M13" s="60"/>
      <c r="N13" s="60"/>
      <c r="O13" s="60">
        <v>-2142845</v>
      </c>
      <c r="P13" s="60"/>
      <c r="Q13" s="60"/>
      <c r="R13" s="60">
        <v>-2142845</v>
      </c>
      <c r="S13" s="60"/>
      <c r="T13" s="60"/>
      <c r="U13" s="60">
        <v>-1977238</v>
      </c>
      <c r="V13" s="60">
        <v>-1977238</v>
      </c>
      <c r="W13" s="60">
        <v>-4120083</v>
      </c>
      <c r="X13" s="60">
        <v>-7992081</v>
      </c>
      <c r="Y13" s="60">
        <v>3871998</v>
      </c>
      <c r="Z13" s="140">
        <v>-48.45</v>
      </c>
      <c r="AA13" s="62">
        <v>-7992081</v>
      </c>
    </row>
    <row r="14" spans="1:27" ht="13.5">
      <c r="A14" s="249" t="s">
        <v>42</v>
      </c>
      <c r="B14" s="182"/>
      <c r="C14" s="155">
        <v>-836358</v>
      </c>
      <c r="D14" s="155"/>
      <c r="E14" s="59">
        <v>-725000</v>
      </c>
      <c r="F14" s="60">
        <v>-921999</v>
      </c>
      <c r="G14" s="60"/>
      <c r="H14" s="60">
        <v>-6277</v>
      </c>
      <c r="I14" s="60">
        <v>-1800</v>
      </c>
      <c r="J14" s="60">
        <v>-8077</v>
      </c>
      <c r="K14" s="60">
        <v>-11760</v>
      </c>
      <c r="L14" s="60">
        <v>-6720</v>
      </c>
      <c r="M14" s="60">
        <v>-7560</v>
      </c>
      <c r="N14" s="60">
        <v>-26040</v>
      </c>
      <c r="O14" s="60">
        <v>-47253</v>
      </c>
      <c r="P14" s="60"/>
      <c r="Q14" s="60">
        <v>-22940</v>
      </c>
      <c r="R14" s="60">
        <v>-70193</v>
      </c>
      <c r="S14" s="60">
        <v>-11340</v>
      </c>
      <c r="T14" s="60">
        <v>-22402</v>
      </c>
      <c r="U14" s="60"/>
      <c r="V14" s="60">
        <v>-33742</v>
      </c>
      <c r="W14" s="60">
        <v>-138052</v>
      </c>
      <c r="X14" s="60">
        <v>-921999</v>
      </c>
      <c r="Y14" s="60">
        <v>783947</v>
      </c>
      <c r="Z14" s="140">
        <v>-85.03</v>
      </c>
      <c r="AA14" s="62">
        <v>-921999</v>
      </c>
    </row>
    <row r="15" spans="1:27" ht="13.5">
      <c r="A15" s="250" t="s">
        <v>184</v>
      </c>
      <c r="B15" s="251"/>
      <c r="C15" s="168">
        <f aca="true" t="shared" si="0" ref="C15:Y15">SUM(C6:C14)</f>
        <v>49773933</v>
      </c>
      <c r="D15" s="168">
        <f>SUM(D6:D14)</f>
        <v>0</v>
      </c>
      <c r="E15" s="72">
        <f t="shared" si="0"/>
        <v>51993342</v>
      </c>
      <c r="F15" s="73">
        <f t="shared" si="0"/>
        <v>37374608</v>
      </c>
      <c r="G15" s="73">
        <f t="shared" si="0"/>
        <v>4146280</v>
      </c>
      <c r="H15" s="73">
        <f t="shared" si="0"/>
        <v>-462170</v>
      </c>
      <c r="I15" s="73">
        <f t="shared" si="0"/>
        <v>-539245</v>
      </c>
      <c r="J15" s="73">
        <f t="shared" si="0"/>
        <v>3144865</v>
      </c>
      <c r="K15" s="73">
        <f t="shared" si="0"/>
        <v>-2397704</v>
      </c>
      <c r="L15" s="73">
        <f t="shared" si="0"/>
        <v>16854596</v>
      </c>
      <c r="M15" s="73">
        <f t="shared" si="0"/>
        <v>-4288419</v>
      </c>
      <c r="N15" s="73">
        <f t="shared" si="0"/>
        <v>10168473</v>
      </c>
      <c r="O15" s="73">
        <f t="shared" si="0"/>
        <v>-5620898</v>
      </c>
      <c r="P15" s="73">
        <f t="shared" si="0"/>
        <v>1353004</v>
      </c>
      <c r="Q15" s="73">
        <f t="shared" si="0"/>
        <v>18330806</v>
      </c>
      <c r="R15" s="73">
        <f t="shared" si="0"/>
        <v>14062912</v>
      </c>
      <c r="S15" s="73">
        <f t="shared" si="0"/>
        <v>-6206803</v>
      </c>
      <c r="T15" s="73">
        <f t="shared" si="0"/>
        <v>530659</v>
      </c>
      <c r="U15" s="73">
        <f t="shared" si="0"/>
        <v>4364336</v>
      </c>
      <c r="V15" s="73">
        <f t="shared" si="0"/>
        <v>-1311808</v>
      </c>
      <c r="W15" s="73">
        <f t="shared" si="0"/>
        <v>26064442</v>
      </c>
      <c r="X15" s="73">
        <f t="shared" si="0"/>
        <v>37374608</v>
      </c>
      <c r="Y15" s="73">
        <f t="shared" si="0"/>
        <v>-11310166</v>
      </c>
      <c r="Z15" s="170">
        <f>+IF(X15&lt;&gt;0,+(Y15/X15)*100,0)</f>
        <v>-30.26163110526805</v>
      </c>
      <c r="AA15" s="74">
        <f>SUM(AA6:AA14)</f>
        <v>37374608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514397</v>
      </c>
      <c r="D19" s="155"/>
      <c r="E19" s="59">
        <v>5000004</v>
      </c>
      <c r="F19" s="60">
        <v>5000000</v>
      </c>
      <c r="G19" s="159">
        <v>860</v>
      </c>
      <c r="H19" s="159">
        <v>2404</v>
      </c>
      <c r="I19" s="159">
        <v>877</v>
      </c>
      <c r="J19" s="60">
        <v>4141</v>
      </c>
      <c r="K19" s="159">
        <v>1770614</v>
      </c>
      <c r="L19" s="159">
        <v>-19243</v>
      </c>
      <c r="M19" s="60">
        <v>877</v>
      </c>
      <c r="N19" s="159">
        <v>1752248</v>
      </c>
      <c r="O19" s="159"/>
      <c r="P19" s="159">
        <v>10526</v>
      </c>
      <c r="Q19" s="60">
        <v>399738</v>
      </c>
      <c r="R19" s="159">
        <v>410264</v>
      </c>
      <c r="S19" s="159">
        <v>314561</v>
      </c>
      <c r="T19" s="60">
        <v>1514</v>
      </c>
      <c r="U19" s="159">
        <v>6000</v>
      </c>
      <c r="V19" s="159">
        <v>322075</v>
      </c>
      <c r="W19" s="159">
        <v>2488728</v>
      </c>
      <c r="X19" s="60">
        <v>5000000</v>
      </c>
      <c r="Y19" s="159">
        <v>-2511272</v>
      </c>
      <c r="Z19" s="141">
        <v>-50.23</v>
      </c>
      <c r="AA19" s="225">
        <v>5000000</v>
      </c>
    </row>
    <row r="20" spans="1:27" ht="13.5">
      <c r="A20" s="249" t="s">
        <v>187</v>
      </c>
      <c r="B20" s="182"/>
      <c r="C20" s="155">
        <v>418968</v>
      </c>
      <c r="D20" s="155"/>
      <c r="E20" s="268">
        <v>562584</v>
      </c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>
        <v>-73868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-73868</v>
      </c>
      <c r="Y21" s="159">
        <v>73868</v>
      </c>
      <c r="Z21" s="141">
        <v>-100</v>
      </c>
      <c r="AA21" s="225">
        <v>-73868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-45174181</v>
      </c>
      <c r="D24" s="155"/>
      <c r="E24" s="59">
        <v>-59253000</v>
      </c>
      <c r="F24" s="60">
        <v>-43123791</v>
      </c>
      <c r="G24" s="60">
        <v>-1868192</v>
      </c>
      <c r="H24" s="60">
        <v>-1850882</v>
      </c>
      <c r="I24" s="60">
        <v>-1593606</v>
      </c>
      <c r="J24" s="60">
        <v>-5312680</v>
      </c>
      <c r="K24" s="60">
        <v>-4224894</v>
      </c>
      <c r="L24" s="60">
        <v>-1609291</v>
      </c>
      <c r="M24" s="60">
        <v>-2578978</v>
      </c>
      <c r="N24" s="60">
        <v>-8413163</v>
      </c>
      <c r="O24" s="60">
        <v>-682365</v>
      </c>
      <c r="P24" s="60">
        <v>-828759</v>
      </c>
      <c r="Q24" s="60">
        <v>-5215745</v>
      </c>
      <c r="R24" s="60">
        <v>-6726869</v>
      </c>
      <c r="S24" s="60">
        <v>-1503189</v>
      </c>
      <c r="T24" s="60">
        <v>-2353389</v>
      </c>
      <c r="U24" s="60">
        <v>-2868821</v>
      </c>
      <c r="V24" s="60">
        <v>-6725399</v>
      </c>
      <c r="W24" s="60">
        <v>-27178111</v>
      </c>
      <c r="X24" s="60">
        <v>-43123791</v>
      </c>
      <c r="Y24" s="60">
        <v>15945680</v>
      </c>
      <c r="Z24" s="140">
        <v>-36.98</v>
      </c>
      <c r="AA24" s="62">
        <v>-43123791</v>
      </c>
    </row>
    <row r="25" spans="1:27" ht="13.5">
      <c r="A25" s="250" t="s">
        <v>191</v>
      </c>
      <c r="B25" s="251"/>
      <c r="C25" s="168">
        <f aca="true" t="shared" si="1" ref="C25:Y25">SUM(C19:C24)</f>
        <v>-44240816</v>
      </c>
      <c r="D25" s="168">
        <f>SUM(D19:D24)</f>
        <v>0</v>
      </c>
      <c r="E25" s="72">
        <f t="shared" si="1"/>
        <v>-53690412</v>
      </c>
      <c r="F25" s="73">
        <f t="shared" si="1"/>
        <v>-38197659</v>
      </c>
      <c r="G25" s="73">
        <f t="shared" si="1"/>
        <v>-1867332</v>
      </c>
      <c r="H25" s="73">
        <f t="shared" si="1"/>
        <v>-1848478</v>
      </c>
      <c r="I25" s="73">
        <f t="shared" si="1"/>
        <v>-1592729</v>
      </c>
      <c r="J25" s="73">
        <f t="shared" si="1"/>
        <v>-5308539</v>
      </c>
      <c r="K25" s="73">
        <f t="shared" si="1"/>
        <v>-2454280</v>
      </c>
      <c r="L25" s="73">
        <f t="shared" si="1"/>
        <v>-1628534</v>
      </c>
      <c r="M25" s="73">
        <f t="shared" si="1"/>
        <v>-2578101</v>
      </c>
      <c r="N25" s="73">
        <f t="shared" si="1"/>
        <v>-6660915</v>
      </c>
      <c r="O25" s="73">
        <f t="shared" si="1"/>
        <v>-682365</v>
      </c>
      <c r="P25" s="73">
        <f t="shared" si="1"/>
        <v>-818233</v>
      </c>
      <c r="Q25" s="73">
        <f t="shared" si="1"/>
        <v>-4816007</v>
      </c>
      <c r="R25" s="73">
        <f t="shared" si="1"/>
        <v>-6316605</v>
      </c>
      <c r="S25" s="73">
        <f t="shared" si="1"/>
        <v>-1188628</v>
      </c>
      <c r="T25" s="73">
        <f t="shared" si="1"/>
        <v>-2351875</v>
      </c>
      <c r="U25" s="73">
        <f t="shared" si="1"/>
        <v>-2862821</v>
      </c>
      <c r="V25" s="73">
        <f t="shared" si="1"/>
        <v>-6403324</v>
      </c>
      <c r="W25" s="73">
        <f t="shared" si="1"/>
        <v>-24689383</v>
      </c>
      <c r="X25" s="73">
        <f t="shared" si="1"/>
        <v>-38197659</v>
      </c>
      <c r="Y25" s="73">
        <f t="shared" si="1"/>
        <v>13508276</v>
      </c>
      <c r="Z25" s="170">
        <f>+IF(X25&lt;&gt;0,+(Y25/X25)*100,0)</f>
        <v>-35.36414626875432</v>
      </c>
      <c r="AA25" s="74">
        <f>SUM(AA19:AA24)</f>
        <v>-38197659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8130000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114773</v>
      </c>
      <c r="D31" s="155"/>
      <c r="E31" s="59">
        <v>256920</v>
      </c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-7863704</v>
      </c>
      <c r="D33" s="155"/>
      <c r="E33" s="59">
        <v>-6236444</v>
      </c>
      <c r="F33" s="60">
        <v>-7866852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-7866852</v>
      </c>
      <c r="Y33" s="60">
        <v>7866852</v>
      </c>
      <c r="Z33" s="140">
        <v>-100</v>
      </c>
      <c r="AA33" s="62">
        <v>-7866852</v>
      </c>
    </row>
    <row r="34" spans="1:27" ht="13.5">
      <c r="A34" s="250" t="s">
        <v>197</v>
      </c>
      <c r="B34" s="251"/>
      <c r="C34" s="168">
        <f aca="true" t="shared" si="2" ref="C34:Y34">SUM(C29:C33)</f>
        <v>-7748931</v>
      </c>
      <c r="D34" s="168">
        <f>SUM(D29:D33)</f>
        <v>0</v>
      </c>
      <c r="E34" s="72">
        <f t="shared" si="2"/>
        <v>2150476</v>
      </c>
      <c r="F34" s="73">
        <f t="shared" si="2"/>
        <v>-7866852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-7866852</v>
      </c>
      <c r="Y34" s="73">
        <f t="shared" si="2"/>
        <v>7866852</v>
      </c>
      <c r="Z34" s="170">
        <f>+IF(X34&lt;&gt;0,+(Y34/X34)*100,0)</f>
        <v>-100</v>
      </c>
      <c r="AA34" s="74">
        <f>SUM(AA29:AA33)</f>
        <v>-7866852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-2215814</v>
      </c>
      <c r="D36" s="153">
        <f>+D15+D25+D34</f>
        <v>0</v>
      </c>
      <c r="E36" s="99">
        <f t="shared" si="3"/>
        <v>453406</v>
      </c>
      <c r="F36" s="100">
        <f t="shared" si="3"/>
        <v>-8689903</v>
      </c>
      <c r="G36" s="100">
        <f t="shared" si="3"/>
        <v>2278948</v>
      </c>
      <c r="H36" s="100">
        <f t="shared" si="3"/>
        <v>-2310648</v>
      </c>
      <c r="I36" s="100">
        <f t="shared" si="3"/>
        <v>-2131974</v>
      </c>
      <c r="J36" s="100">
        <f t="shared" si="3"/>
        <v>-2163674</v>
      </c>
      <c r="K36" s="100">
        <f t="shared" si="3"/>
        <v>-4851984</v>
      </c>
      <c r="L36" s="100">
        <f t="shared" si="3"/>
        <v>15226062</v>
      </c>
      <c r="M36" s="100">
        <f t="shared" si="3"/>
        <v>-6866520</v>
      </c>
      <c r="N36" s="100">
        <f t="shared" si="3"/>
        <v>3507558</v>
      </c>
      <c r="O36" s="100">
        <f t="shared" si="3"/>
        <v>-6303263</v>
      </c>
      <c r="P36" s="100">
        <f t="shared" si="3"/>
        <v>534771</v>
      </c>
      <c r="Q36" s="100">
        <f t="shared" si="3"/>
        <v>13514799</v>
      </c>
      <c r="R36" s="100">
        <f t="shared" si="3"/>
        <v>7746307</v>
      </c>
      <c r="S36" s="100">
        <f t="shared" si="3"/>
        <v>-7395431</v>
      </c>
      <c r="T36" s="100">
        <f t="shared" si="3"/>
        <v>-1821216</v>
      </c>
      <c r="U36" s="100">
        <f t="shared" si="3"/>
        <v>1501515</v>
      </c>
      <c r="V36" s="100">
        <f t="shared" si="3"/>
        <v>-7715132</v>
      </c>
      <c r="W36" s="100">
        <f t="shared" si="3"/>
        <v>1375059</v>
      </c>
      <c r="X36" s="100">
        <f t="shared" si="3"/>
        <v>-8689903</v>
      </c>
      <c r="Y36" s="100">
        <f t="shared" si="3"/>
        <v>10064962</v>
      </c>
      <c r="Z36" s="137">
        <f>+IF(X36&lt;&gt;0,+(Y36/X36)*100,0)</f>
        <v>-115.82364037895474</v>
      </c>
      <c r="AA36" s="102">
        <f>+AA15+AA25+AA34</f>
        <v>-8689903</v>
      </c>
    </row>
    <row r="37" spans="1:27" ht="13.5">
      <c r="A37" s="249" t="s">
        <v>199</v>
      </c>
      <c r="B37" s="182"/>
      <c r="C37" s="153">
        <v>4534570</v>
      </c>
      <c r="D37" s="153"/>
      <c r="E37" s="99">
        <v>-15069955</v>
      </c>
      <c r="F37" s="100">
        <v>11644361</v>
      </c>
      <c r="G37" s="100">
        <v>3760831</v>
      </c>
      <c r="H37" s="100">
        <v>6039779</v>
      </c>
      <c r="I37" s="100">
        <v>3729131</v>
      </c>
      <c r="J37" s="100">
        <v>3760831</v>
      </c>
      <c r="K37" s="100">
        <v>1597157</v>
      </c>
      <c r="L37" s="100">
        <v>-3254827</v>
      </c>
      <c r="M37" s="100">
        <v>11971235</v>
      </c>
      <c r="N37" s="100">
        <v>1597157</v>
      </c>
      <c r="O37" s="100">
        <v>5104715</v>
      </c>
      <c r="P37" s="100">
        <v>-1198548</v>
      </c>
      <c r="Q37" s="100">
        <v>-663777</v>
      </c>
      <c r="R37" s="100">
        <v>5104715</v>
      </c>
      <c r="S37" s="100">
        <v>12851022</v>
      </c>
      <c r="T37" s="100">
        <v>5455591</v>
      </c>
      <c r="U37" s="100">
        <v>3634375</v>
      </c>
      <c r="V37" s="100">
        <v>12851022</v>
      </c>
      <c r="W37" s="100">
        <v>3760831</v>
      </c>
      <c r="X37" s="100">
        <v>11644361</v>
      </c>
      <c r="Y37" s="100">
        <v>-7883530</v>
      </c>
      <c r="Z37" s="137">
        <v>-67.7</v>
      </c>
      <c r="AA37" s="102">
        <v>11644361</v>
      </c>
    </row>
    <row r="38" spans="1:27" ht="13.5">
      <c r="A38" s="269" t="s">
        <v>200</v>
      </c>
      <c r="B38" s="256"/>
      <c r="C38" s="257">
        <v>2318755</v>
      </c>
      <c r="D38" s="257"/>
      <c r="E38" s="258">
        <v>-14616550</v>
      </c>
      <c r="F38" s="259">
        <v>2954459</v>
      </c>
      <c r="G38" s="259">
        <v>6039779</v>
      </c>
      <c r="H38" s="259">
        <v>3729131</v>
      </c>
      <c r="I38" s="259">
        <v>1597157</v>
      </c>
      <c r="J38" s="259">
        <v>1597157</v>
      </c>
      <c r="K38" s="259">
        <v>-3254827</v>
      </c>
      <c r="L38" s="259">
        <v>11971235</v>
      </c>
      <c r="M38" s="259">
        <v>5104715</v>
      </c>
      <c r="N38" s="259">
        <v>5104715</v>
      </c>
      <c r="O38" s="259">
        <v>-1198548</v>
      </c>
      <c r="P38" s="259">
        <v>-663777</v>
      </c>
      <c r="Q38" s="259">
        <v>12851022</v>
      </c>
      <c r="R38" s="259">
        <v>-1198548</v>
      </c>
      <c r="S38" s="259">
        <v>5455591</v>
      </c>
      <c r="T38" s="259">
        <v>3634375</v>
      </c>
      <c r="U38" s="259">
        <v>5135890</v>
      </c>
      <c r="V38" s="259">
        <v>5135890</v>
      </c>
      <c r="W38" s="259">
        <v>5135890</v>
      </c>
      <c r="X38" s="259">
        <v>2954459</v>
      </c>
      <c r="Y38" s="259">
        <v>2181431</v>
      </c>
      <c r="Z38" s="260">
        <v>73.84</v>
      </c>
      <c r="AA38" s="261">
        <v>2954459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45174186</v>
      </c>
      <c r="D5" s="200">
        <f t="shared" si="0"/>
        <v>0</v>
      </c>
      <c r="E5" s="106">
        <f t="shared" si="0"/>
        <v>59178000</v>
      </c>
      <c r="F5" s="106">
        <f t="shared" si="0"/>
        <v>43123790</v>
      </c>
      <c r="G5" s="106">
        <f t="shared" si="0"/>
        <v>1868192</v>
      </c>
      <c r="H5" s="106">
        <f t="shared" si="0"/>
        <v>1850881</v>
      </c>
      <c r="I5" s="106">
        <f t="shared" si="0"/>
        <v>1593605</v>
      </c>
      <c r="J5" s="106">
        <f t="shared" si="0"/>
        <v>5312678</v>
      </c>
      <c r="K5" s="106">
        <f t="shared" si="0"/>
        <v>4224894</v>
      </c>
      <c r="L5" s="106">
        <f t="shared" si="0"/>
        <v>1609291</v>
      </c>
      <c r="M5" s="106">
        <f t="shared" si="0"/>
        <v>2578978</v>
      </c>
      <c r="N5" s="106">
        <f t="shared" si="0"/>
        <v>8413163</v>
      </c>
      <c r="O5" s="106">
        <f t="shared" si="0"/>
        <v>682365</v>
      </c>
      <c r="P5" s="106">
        <f t="shared" si="0"/>
        <v>828760</v>
      </c>
      <c r="Q5" s="106">
        <f t="shared" si="0"/>
        <v>5215745</v>
      </c>
      <c r="R5" s="106">
        <f t="shared" si="0"/>
        <v>6726870</v>
      </c>
      <c r="S5" s="106">
        <f t="shared" si="0"/>
        <v>1503189</v>
      </c>
      <c r="T5" s="106">
        <f t="shared" si="0"/>
        <v>2353389</v>
      </c>
      <c r="U5" s="106">
        <f t="shared" si="0"/>
        <v>2536606</v>
      </c>
      <c r="V5" s="106">
        <f t="shared" si="0"/>
        <v>6393184</v>
      </c>
      <c r="W5" s="106">
        <f t="shared" si="0"/>
        <v>26845895</v>
      </c>
      <c r="X5" s="106">
        <f t="shared" si="0"/>
        <v>43123790</v>
      </c>
      <c r="Y5" s="106">
        <f t="shared" si="0"/>
        <v>-16277895</v>
      </c>
      <c r="Z5" s="201">
        <f>+IF(X5&lt;&gt;0,+(Y5/X5)*100,0)</f>
        <v>-37.746902579759336</v>
      </c>
      <c r="AA5" s="199">
        <f>SUM(AA11:AA18)</f>
        <v>43123790</v>
      </c>
    </row>
    <row r="6" spans="1:27" ht="13.5">
      <c r="A6" s="291" t="s">
        <v>204</v>
      </c>
      <c r="B6" s="142"/>
      <c r="C6" s="62">
        <v>7133123</v>
      </c>
      <c r="D6" s="156"/>
      <c r="E6" s="60">
        <v>8009072</v>
      </c>
      <c r="F6" s="60">
        <v>10543272</v>
      </c>
      <c r="G6" s="60">
        <v>581899</v>
      </c>
      <c r="H6" s="60">
        <v>333195</v>
      </c>
      <c r="I6" s="60">
        <v>210490</v>
      </c>
      <c r="J6" s="60">
        <v>1125584</v>
      </c>
      <c r="K6" s="60">
        <v>3169184</v>
      </c>
      <c r="L6" s="60">
        <v>117025</v>
      </c>
      <c r="M6" s="60">
        <v>182629</v>
      </c>
      <c r="N6" s="60">
        <v>3468838</v>
      </c>
      <c r="O6" s="60">
        <v>510050</v>
      </c>
      <c r="P6" s="60"/>
      <c r="Q6" s="60">
        <v>2094255</v>
      </c>
      <c r="R6" s="60">
        <v>2604305</v>
      </c>
      <c r="S6" s="60"/>
      <c r="T6" s="60">
        <v>1006805</v>
      </c>
      <c r="U6" s="60">
        <v>1020590</v>
      </c>
      <c r="V6" s="60">
        <v>2027395</v>
      </c>
      <c r="W6" s="60">
        <v>9226122</v>
      </c>
      <c r="X6" s="60">
        <v>10543272</v>
      </c>
      <c r="Y6" s="60">
        <v>-1317150</v>
      </c>
      <c r="Z6" s="140">
        <v>-12.49</v>
      </c>
      <c r="AA6" s="155">
        <v>10543272</v>
      </c>
    </row>
    <row r="7" spans="1:27" ht="13.5">
      <c r="A7" s="291" t="s">
        <v>205</v>
      </c>
      <c r="B7" s="142"/>
      <c r="C7" s="62">
        <v>1257106</v>
      </c>
      <c r="D7" s="156"/>
      <c r="E7" s="60">
        <v>5134000</v>
      </c>
      <c r="F7" s="60">
        <v>2134000</v>
      </c>
      <c r="G7" s="60"/>
      <c r="H7" s="60">
        <v>178188</v>
      </c>
      <c r="I7" s="60">
        <v>491147</v>
      </c>
      <c r="J7" s="60">
        <v>669335</v>
      </c>
      <c r="K7" s="60">
        <v>110061</v>
      </c>
      <c r="L7" s="60">
        <v>226959</v>
      </c>
      <c r="M7" s="60">
        <v>280205</v>
      </c>
      <c r="N7" s="60">
        <v>617225</v>
      </c>
      <c r="O7" s="60"/>
      <c r="P7" s="60">
        <v>8256</v>
      </c>
      <c r="Q7" s="60">
        <v>2890</v>
      </c>
      <c r="R7" s="60">
        <v>11146</v>
      </c>
      <c r="S7" s="60">
        <v>300176</v>
      </c>
      <c r="T7" s="60">
        <v>84871</v>
      </c>
      <c r="U7" s="60">
        <v>110258</v>
      </c>
      <c r="V7" s="60">
        <v>495305</v>
      </c>
      <c r="W7" s="60">
        <v>1793011</v>
      </c>
      <c r="X7" s="60">
        <v>2134000</v>
      </c>
      <c r="Y7" s="60">
        <v>-340989</v>
      </c>
      <c r="Z7" s="140">
        <v>-15.98</v>
      </c>
      <c r="AA7" s="155">
        <v>2134000</v>
      </c>
    </row>
    <row r="8" spans="1:27" ht="13.5">
      <c r="A8" s="291" t="s">
        <v>206</v>
      </c>
      <c r="B8" s="142"/>
      <c r="C8" s="62">
        <v>2117483</v>
      </c>
      <c r="D8" s="156"/>
      <c r="E8" s="60">
        <v>755000</v>
      </c>
      <c r="F8" s="60">
        <v>780000</v>
      </c>
      <c r="G8" s="60"/>
      <c r="H8" s="60">
        <v>25172</v>
      </c>
      <c r="I8" s="60">
        <v>6483</v>
      </c>
      <c r="J8" s="60">
        <v>31655</v>
      </c>
      <c r="K8" s="60">
        <v>42924</v>
      </c>
      <c r="L8" s="60">
        <v>53449</v>
      </c>
      <c r="M8" s="60">
        <v>26032</v>
      </c>
      <c r="N8" s="60">
        <v>122405</v>
      </c>
      <c r="O8" s="60"/>
      <c r="P8" s="60">
        <v>9762</v>
      </c>
      <c r="Q8" s="60">
        <v>220218</v>
      </c>
      <c r="R8" s="60">
        <v>229980</v>
      </c>
      <c r="S8" s="60">
        <v>38556</v>
      </c>
      <c r="T8" s="60">
        <v>183860</v>
      </c>
      <c r="U8" s="60"/>
      <c r="V8" s="60">
        <v>222416</v>
      </c>
      <c r="W8" s="60">
        <v>606456</v>
      </c>
      <c r="X8" s="60">
        <v>780000</v>
      </c>
      <c r="Y8" s="60">
        <v>-173544</v>
      </c>
      <c r="Z8" s="140">
        <v>-22.25</v>
      </c>
      <c r="AA8" s="155">
        <v>780000</v>
      </c>
    </row>
    <row r="9" spans="1:27" ht="13.5">
      <c r="A9" s="291" t="s">
        <v>207</v>
      </c>
      <c r="B9" s="142"/>
      <c r="C9" s="62">
        <v>33224148</v>
      </c>
      <c r="D9" s="156"/>
      <c r="E9" s="60">
        <v>12550000</v>
      </c>
      <c r="F9" s="60">
        <v>15219755</v>
      </c>
      <c r="G9" s="60"/>
      <c r="H9" s="60">
        <v>386826</v>
      </c>
      <c r="I9" s="60">
        <v>322540</v>
      </c>
      <c r="J9" s="60">
        <v>709366</v>
      </c>
      <c r="K9" s="60">
        <v>881232</v>
      </c>
      <c r="L9" s="60">
        <v>763444</v>
      </c>
      <c r="M9" s="60">
        <v>2048079</v>
      </c>
      <c r="N9" s="60">
        <v>3692755</v>
      </c>
      <c r="O9" s="60">
        <v>172315</v>
      </c>
      <c r="P9" s="60">
        <v>810742</v>
      </c>
      <c r="Q9" s="60">
        <v>2473974</v>
      </c>
      <c r="R9" s="60">
        <v>3457031</v>
      </c>
      <c r="S9" s="60">
        <v>835641</v>
      </c>
      <c r="T9" s="60">
        <v>393395</v>
      </c>
      <c r="U9" s="60">
        <v>187415</v>
      </c>
      <c r="V9" s="60">
        <v>1416451</v>
      </c>
      <c r="W9" s="60">
        <v>9275603</v>
      </c>
      <c r="X9" s="60">
        <v>15219755</v>
      </c>
      <c r="Y9" s="60">
        <v>-5944152</v>
      </c>
      <c r="Z9" s="140">
        <v>-39.06</v>
      </c>
      <c r="AA9" s="155">
        <v>15219755</v>
      </c>
    </row>
    <row r="10" spans="1:27" ht="13.5">
      <c r="A10" s="291" t="s">
        <v>208</v>
      </c>
      <c r="B10" s="142"/>
      <c r="C10" s="62"/>
      <c r="D10" s="156"/>
      <c r="E10" s="60">
        <v>17895000</v>
      </c>
      <c r="F10" s="60">
        <v>3440000</v>
      </c>
      <c r="G10" s="60">
        <v>1286293</v>
      </c>
      <c r="H10" s="60">
        <v>707605</v>
      </c>
      <c r="I10" s="60"/>
      <c r="J10" s="60">
        <v>1993898</v>
      </c>
      <c r="K10" s="60">
        <v>21493</v>
      </c>
      <c r="L10" s="60"/>
      <c r="M10" s="60"/>
      <c r="N10" s="60">
        <v>21493</v>
      </c>
      <c r="O10" s="60"/>
      <c r="P10" s="60"/>
      <c r="Q10" s="60">
        <v>57303</v>
      </c>
      <c r="R10" s="60">
        <v>57303</v>
      </c>
      <c r="S10" s="60"/>
      <c r="T10" s="60"/>
      <c r="U10" s="60">
        <v>86311</v>
      </c>
      <c r="V10" s="60">
        <v>86311</v>
      </c>
      <c r="W10" s="60">
        <v>2159005</v>
      </c>
      <c r="X10" s="60">
        <v>3440000</v>
      </c>
      <c r="Y10" s="60">
        <v>-1280995</v>
      </c>
      <c r="Z10" s="140">
        <v>-37.24</v>
      </c>
      <c r="AA10" s="155">
        <v>3440000</v>
      </c>
    </row>
    <row r="11" spans="1:27" ht="13.5">
      <c r="A11" s="292" t="s">
        <v>209</v>
      </c>
      <c r="B11" s="142"/>
      <c r="C11" s="293">
        <f aca="true" t="shared" si="1" ref="C11:Y11">SUM(C6:C10)</f>
        <v>43731860</v>
      </c>
      <c r="D11" s="294">
        <f t="shared" si="1"/>
        <v>0</v>
      </c>
      <c r="E11" s="295">
        <f t="shared" si="1"/>
        <v>44343072</v>
      </c>
      <c r="F11" s="295">
        <f t="shared" si="1"/>
        <v>32117027</v>
      </c>
      <c r="G11" s="295">
        <f t="shared" si="1"/>
        <v>1868192</v>
      </c>
      <c r="H11" s="295">
        <f t="shared" si="1"/>
        <v>1630986</v>
      </c>
      <c r="I11" s="295">
        <f t="shared" si="1"/>
        <v>1030660</v>
      </c>
      <c r="J11" s="295">
        <f t="shared" si="1"/>
        <v>4529838</v>
      </c>
      <c r="K11" s="295">
        <f t="shared" si="1"/>
        <v>4224894</v>
      </c>
      <c r="L11" s="295">
        <f t="shared" si="1"/>
        <v>1160877</v>
      </c>
      <c r="M11" s="295">
        <f t="shared" si="1"/>
        <v>2536945</v>
      </c>
      <c r="N11" s="295">
        <f t="shared" si="1"/>
        <v>7922716</v>
      </c>
      <c r="O11" s="295">
        <f t="shared" si="1"/>
        <v>682365</v>
      </c>
      <c r="P11" s="295">
        <f t="shared" si="1"/>
        <v>828760</v>
      </c>
      <c r="Q11" s="295">
        <f t="shared" si="1"/>
        <v>4848640</v>
      </c>
      <c r="R11" s="295">
        <f t="shared" si="1"/>
        <v>6359765</v>
      </c>
      <c r="S11" s="295">
        <f t="shared" si="1"/>
        <v>1174373</v>
      </c>
      <c r="T11" s="295">
        <f t="shared" si="1"/>
        <v>1668931</v>
      </c>
      <c r="U11" s="295">
        <f t="shared" si="1"/>
        <v>1404574</v>
      </c>
      <c r="V11" s="295">
        <f t="shared" si="1"/>
        <v>4247878</v>
      </c>
      <c r="W11" s="295">
        <f t="shared" si="1"/>
        <v>23060197</v>
      </c>
      <c r="X11" s="295">
        <f t="shared" si="1"/>
        <v>32117027</v>
      </c>
      <c r="Y11" s="295">
        <f t="shared" si="1"/>
        <v>-9056830</v>
      </c>
      <c r="Z11" s="296">
        <f>+IF(X11&lt;&gt;0,+(Y11/X11)*100,0)</f>
        <v>-28.199465660380085</v>
      </c>
      <c r="AA11" s="297">
        <f>SUM(AA6:AA10)</f>
        <v>32117027</v>
      </c>
    </row>
    <row r="12" spans="1:27" ht="13.5">
      <c r="A12" s="298" t="s">
        <v>210</v>
      </c>
      <c r="B12" s="136"/>
      <c r="C12" s="62">
        <v>663340</v>
      </c>
      <c r="D12" s="156"/>
      <c r="E12" s="60">
        <v>11133928</v>
      </c>
      <c r="F12" s="60">
        <v>9412653</v>
      </c>
      <c r="G12" s="60"/>
      <c r="H12" s="60">
        <v>219895</v>
      </c>
      <c r="I12" s="60">
        <v>562945</v>
      </c>
      <c r="J12" s="60">
        <v>782840</v>
      </c>
      <c r="K12" s="60"/>
      <c r="L12" s="60">
        <v>444905</v>
      </c>
      <c r="M12" s="60">
        <v>10703</v>
      </c>
      <c r="N12" s="60">
        <v>455608</v>
      </c>
      <c r="O12" s="60"/>
      <c r="P12" s="60"/>
      <c r="Q12" s="60">
        <v>114194</v>
      </c>
      <c r="R12" s="60">
        <v>114194</v>
      </c>
      <c r="S12" s="60">
        <v>328816</v>
      </c>
      <c r="T12" s="60">
        <v>684458</v>
      </c>
      <c r="U12" s="60">
        <v>1123033</v>
      </c>
      <c r="V12" s="60">
        <v>2136307</v>
      </c>
      <c r="W12" s="60">
        <v>3488949</v>
      </c>
      <c r="X12" s="60">
        <v>9412653</v>
      </c>
      <c r="Y12" s="60">
        <v>-5923704</v>
      </c>
      <c r="Z12" s="140">
        <v>-62.93</v>
      </c>
      <c r="AA12" s="155">
        <v>9412653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778986</v>
      </c>
      <c r="D15" s="156"/>
      <c r="E15" s="60">
        <v>901000</v>
      </c>
      <c r="F15" s="60">
        <v>1394110</v>
      </c>
      <c r="G15" s="60"/>
      <c r="H15" s="60"/>
      <c r="I15" s="60"/>
      <c r="J15" s="60"/>
      <c r="K15" s="60"/>
      <c r="L15" s="60">
        <v>3509</v>
      </c>
      <c r="M15" s="60">
        <v>31330</v>
      </c>
      <c r="N15" s="60">
        <v>34839</v>
      </c>
      <c r="O15" s="60"/>
      <c r="P15" s="60"/>
      <c r="Q15" s="60">
        <v>252911</v>
      </c>
      <c r="R15" s="60">
        <v>252911</v>
      </c>
      <c r="S15" s="60"/>
      <c r="T15" s="60"/>
      <c r="U15" s="60">
        <v>8999</v>
      </c>
      <c r="V15" s="60">
        <v>8999</v>
      </c>
      <c r="W15" s="60">
        <v>296749</v>
      </c>
      <c r="X15" s="60">
        <v>1394110</v>
      </c>
      <c r="Y15" s="60">
        <v>-1097361</v>
      </c>
      <c r="Z15" s="140">
        <v>-78.71</v>
      </c>
      <c r="AA15" s="155">
        <v>1394110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2800000</v>
      </c>
      <c r="F18" s="82">
        <v>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200000</v>
      </c>
      <c r="Y18" s="82">
        <v>-200000</v>
      </c>
      <c r="Z18" s="270">
        <v>-100</v>
      </c>
      <c r="AA18" s="278">
        <v>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75000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75000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7133123</v>
      </c>
      <c r="D36" s="156">
        <f t="shared" si="4"/>
        <v>0</v>
      </c>
      <c r="E36" s="60">
        <f t="shared" si="4"/>
        <v>8009072</v>
      </c>
      <c r="F36" s="60">
        <f t="shared" si="4"/>
        <v>10543272</v>
      </c>
      <c r="G36" s="60">
        <f t="shared" si="4"/>
        <v>581899</v>
      </c>
      <c r="H36" s="60">
        <f t="shared" si="4"/>
        <v>333195</v>
      </c>
      <c r="I36" s="60">
        <f t="shared" si="4"/>
        <v>210490</v>
      </c>
      <c r="J36" s="60">
        <f t="shared" si="4"/>
        <v>1125584</v>
      </c>
      <c r="K36" s="60">
        <f t="shared" si="4"/>
        <v>3169184</v>
      </c>
      <c r="L36" s="60">
        <f t="shared" si="4"/>
        <v>117025</v>
      </c>
      <c r="M36" s="60">
        <f t="shared" si="4"/>
        <v>182629</v>
      </c>
      <c r="N36" s="60">
        <f t="shared" si="4"/>
        <v>3468838</v>
      </c>
      <c r="O36" s="60">
        <f t="shared" si="4"/>
        <v>510050</v>
      </c>
      <c r="P36" s="60">
        <f t="shared" si="4"/>
        <v>0</v>
      </c>
      <c r="Q36" s="60">
        <f t="shared" si="4"/>
        <v>2094255</v>
      </c>
      <c r="R36" s="60">
        <f t="shared" si="4"/>
        <v>2604305</v>
      </c>
      <c r="S36" s="60">
        <f t="shared" si="4"/>
        <v>0</v>
      </c>
      <c r="T36" s="60">
        <f t="shared" si="4"/>
        <v>1006805</v>
      </c>
      <c r="U36" s="60">
        <f t="shared" si="4"/>
        <v>1020590</v>
      </c>
      <c r="V36" s="60">
        <f t="shared" si="4"/>
        <v>2027395</v>
      </c>
      <c r="W36" s="60">
        <f t="shared" si="4"/>
        <v>9226122</v>
      </c>
      <c r="X36" s="60">
        <f t="shared" si="4"/>
        <v>10543272</v>
      </c>
      <c r="Y36" s="60">
        <f t="shared" si="4"/>
        <v>-1317150</v>
      </c>
      <c r="Z36" s="140">
        <f aca="true" t="shared" si="5" ref="Z36:Z49">+IF(X36&lt;&gt;0,+(Y36/X36)*100,0)</f>
        <v>-12.492801096282065</v>
      </c>
      <c r="AA36" s="155">
        <f>AA6+AA21</f>
        <v>10543272</v>
      </c>
    </row>
    <row r="37" spans="1:27" ht="13.5">
      <c r="A37" s="291" t="s">
        <v>205</v>
      </c>
      <c r="B37" s="142"/>
      <c r="C37" s="62">
        <f t="shared" si="4"/>
        <v>1257106</v>
      </c>
      <c r="D37" s="156">
        <f t="shared" si="4"/>
        <v>0</v>
      </c>
      <c r="E37" s="60">
        <f t="shared" si="4"/>
        <v>5134000</v>
      </c>
      <c r="F37" s="60">
        <f t="shared" si="4"/>
        <v>2134000</v>
      </c>
      <c r="G37" s="60">
        <f t="shared" si="4"/>
        <v>0</v>
      </c>
      <c r="H37" s="60">
        <f t="shared" si="4"/>
        <v>178188</v>
      </c>
      <c r="I37" s="60">
        <f t="shared" si="4"/>
        <v>491147</v>
      </c>
      <c r="J37" s="60">
        <f t="shared" si="4"/>
        <v>669335</v>
      </c>
      <c r="K37" s="60">
        <f t="shared" si="4"/>
        <v>110061</v>
      </c>
      <c r="L37" s="60">
        <f t="shared" si="4"/>
        <v>226959</v>
      </c>
      <c r="M37" s="60">
        <f t="shared" si="4"/>
        <v>280205</v>
      </c>
      <c r="N37" s="60">
        <f t="shared" si="4"/>
        <v>617225</v>
      </c>
      <c r="O37" s="60">
        <f t="shared" si="4"/>
        <v>0</v>
      </c>
      <c r="P37" s="60">
        <f t="shared" si="4"/>
        <v>8256</v>
      </c>
      <c r="Q37" s="60">
        <f t="shared" si="4"/>
        <v>2890</v>
      </c>
      <c r="R37" s="60">
        <f t="shared" si="4"/>
        <v>11146</v>
      </c>
      <c r="S37" s="60">
        <f t="shared" si="4"/>
        <v>300176</v>
      </c>
      <c r="T37" s="60">
        <f t="shared" si="4"/>
        <v>84871</v>
      </c>
      <c r="U37" s="60">
        <f t="shared" si="4"/>
        <v>110258</v>
      </c>
      <c r="V37" s="60">
        <f t="shared" si="4"/>
        <v>495305</v>
      </c>
      <c r="W37" s="60">
        <f t="shared" si="4"/>
        <v>1793011</v>
      </c>
      <c r="X37" s="60">
        <f t="shared" si="4"/>
        <v>2134000</v>
      </c>
      <c r="Y37" s="60">
        <f t="shared" si="4"/>
        <v>-340989</v>
      </c>
      <c r="Z37" s="140">
        <f t="shared" si="5"/>
        <v>-15.978865979381442</v>
      </c>
      <c r="AA37" s="155">
        <f>AA7+AA22</f>
        <v>2134000</v>
      </c>
    </row>
    <row r="38" spans="1:27" ht="13.5">
      <c r="A38" s="291" t="s">
        <v>206</v>
      </c>
      <c r="B38" s="142"/>
      <c r="C38" s="62">
        <f t="shared" si="4"/>
        <v>2117483</v>
      </c>
      <c r="D38" s="156">
        <f t="shared" si="4"/>
        <v>0</v>
      </c>
      <c r="E38" s="60">
        <f t="shared" si="4"/>
        <v>755000</v>
      </c>
      <c r="F38" s="60">
        <f t="shared" si="4"/>
        <v>780000</v>
      </c>
      <c r="G38" s="60">
        <f t="shared" si="4"/>
        <v>0</v>
      </c>
      <c r="H38" s="60">
        <f t="shared" si="4"/>
        <v>25172</v>
      </c>
      <c r="I38" s="60">
        <f t="shared" si="4"/>
        <v>6483</v>
      </c>
      <c r="J38" s="60">
        <f t="shared" si="4"/>
        <v>31655</v>
      </c>
      <c r="K38" s="60">
        <f t="shared" si="4"/>
        <v>42924</v>
      </c>
      <c r="L38" s="60">
        <f t="shared" si="4"/>
        <v>53449</v>
      </c>
      <c r="M38" s="60">
        <f t="shared" si="4"/>
        <v>26032</v>
      </c>
      <c r="N38" s="60">
        <f t="shared" si="4"/>
        <v>122405</v>
      </c>
      <c r="O38" s="60">
        <f t="shared" si="4"/>
        <v>0</v>
      </c>
      <c r="P38" s="60">
        <f t="shared" si="4"/>
        <v>9762</v>
      </c>
      <c r="Q38" s="60">
        <f t="shared" si="4"/>
        <v>220218</v>
      </c>
      <c r="R38" s="60">
        <f t="shared" si="4"/>
        <v>229980</v>
      </c>
      <c r="S38" s="60">
        <f t="shared" si="4"/>
        <v>38556</v>
      </c>
      <c r="T38" s="60">
        <f t="shared" si="4"/>
        <v>183860</v>
      </c>
      <c r="U38" s="60">
        <f t="shared" si="4"/>
        <v>0</v>
      </c>
      <c r="V38" s="60">
        <f t="shared" si="4"/>
        <v>222416</v>
      </c>
      <c r="W38" s="60">
        <f t="shared" si="4"/>
        <v>606456</v>
      </c>
      <c r="X38" s="60">
        <f t="shared" si="4"/>
        <v>780000</v>
      </c>
      <c r="Y38" s="60">
        <f t="shared" si="4"/>
        <v>-173544</v>
      </c>
      <c r="Z38" s="140">
        <f t="shared" si="5"/>
        <v>-22.249230769230767</v>
      </c>
      <c r="AA38" s="155">
        <f>AA8+AA23</f>
        <v>780000</v>
      </c>
    </row>
    <row r="39" spans="1:27" ht="13.5">
      <c r="A39" s="291" t="s">
        <v>207</v>
      </c>
      <c r="B39" s="142"/>
      <c r="C39" s="62">
        <f t="shared" si="4"/>
        <v>33224148</v>
      </c>
      <c r="D39" s="156">
        <f t="shared" si="4"/>
        <v>0</v>
      </c>
      <c r="E39" s="60">
        <f t="shared" si="4"/>
        <v>12550000</v>
      </c>
      <c r="F39" s="60">
        <f t="shared" si="4"/>
        <v>15219755</v>
      </c>
      <c r="G39" s="60">
        <f t="shared" si="4"/>
        <v>0</v>
      </c>
      <c r="H39" s="60">
        <f t="shared" si="4"/>
        <v>386826</v>
      </c>
      <c r="I39" s="60">
        <f t="shared" si="4"/>
        <v>322540</v>
      </c>
      <c r="J39" s="60">
        <f t="shared" si="4"/>
        <v>709366</v>
      </c>
      <c r="K39" s="60">
        <f t="shared" si="4"/>
        <v>881232</v>
      </c>
      <c r="L39" s="60">
        <f t="shared" si="4"/>
        <v>763444</v>
      </c>
      <c r="M39" s="60">
        <f t="shared" si="4"/>
        <v>2048079</v>
      </c>
      <c r="N39" s="60">
        <f t="shared" si="4"/>
        <v>3692755</v>
      </c>
      <c r="O39" s="60">
        <f t="shared" si="4"/>
        <v>172315</v>
      </c>
      <c r="P39" s="60">
        <f t="shared" si="4"/>
        <v>810742</v>
      </c>
      <c r="Q39" s="60">
        <f t="shared" si="4"/>
        <v>2473974</v>
      </c>
      <c r="R39" s="60">
        <f t="shared" si="4"/>
        <v>3457031</v>
      </c>
      <c r="S39" s="60">
        <f t="shared" si="4"/>
        <v>835641</v>
      </c>
      <c r="T39" s="60">
        <f t="shared" si="4"/>
        <v>393395</v>
      </c>
      <c r="U39" s="60">
        <f t="shared" si="4"/>
        <v>187415</v>
      </c>
      <c r="V39" s="60">
        <f t="shared" si="4"/>
        <v>1416451</v>
      </c>
      <c r="W39" s="60">
        <f t="shared" si="4"/>
        <v>9275603</v>
      </c>
      <c r="X39" s="60">
        <f t="shared" si="4"/>
        <v>15219755</v>
      </c>
      <c r="Y39" s="60">
        <f t="shared" si="4"/>
        <v>-5944152</v>
      </c>
      <c r="Z39" s="140">
        <f t="shared" si="5"/>
        <v>-39.05550385009482</v>
      </c>
      <c r="AA39" s="155">
        <f>AA9+AA24</f>
        <v>15219755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17895000</v>
      </c>
      <c r="F40" s="60">
        <f t="shared" si="4"/>
        <v>3440000</v>
      </c>
      <c r="G40" s="60">
        <f t="shared" si="4"/>
        <v>1286293</v>
      </c>
      <c r="H40" s="60">
        <f t="shared" si="4"/>
        <v>707605</v>
      </c>
      <c r="I40" s="60">
        <f t="shared" si="4"/>
        <v>0</v>
      </c>
      <c r="J40" s="60">
        <f t="shared" si="4"/>
        <v>1993898</v>
      </c>
      <c r="K40" s="60">
        <f t="shared" si="4"/>
        <v>21493</v>
      </c>
      <c r="L40" s="60">
        <f t="shared" si="4"/>
        <v>0</v>
      </c>
      <c r="M40" s="60">
        <f t="shared" si="4"/>
        <v>0</v>
      </c>
      <c r="N40" s="60">
        <f t="shared" si="4"/>
        <v>21493</v>
      </c>
      <c r="O40" s="60">
        <f t="shared" si="4"/>
        <v>0</v>
      </c>
      <c r="P40" s="60">
        <f t="shared" si="4"/>
        <v>0</v>
      </c>
      <c r="Q40" s="60">
        <f t="shared" si="4"/>
        <v>57303</v>
      </c>
      <c r="R40" s="60">
        <f t="shared" si="4"/>
        <v>57303</v>
      </c>
      <c r="S40" s="60">
        <f t="shared" si="4"/>
        <v>0</v>
      </c>
      <c r="T40" s="60">
        <f t="shared" si="4"/>
        <v>0</v>
      </c>
      <c r="U40" s="60">
        <f t="shared" si="4"/>
        <v>86311</v>
      </c>
      <c r="V40" s="60">
        <f t="shared" si="4"/>
        <v>86311</v>
      </c>
      <c r="W40" s="60">
        <f t="shared" si="4"/>
        <v>2159005</v>
      </c>
      <c r="X40" s="60">
        <f t="shared" si="4"/>
        <v>3440000</v>
      </c>
      <c r="Y40" s="60">
        <f t="shared" si="4"/>
        <v>-1280995</v>
      </c>
      <c r="Z40" s="140">
        <f t="shared" si="5"/>
        <v>-37.23822674418605</v>
      </c>
      <c r="AA40" s="155">
        <f>AA10+AA25</f>
        <v>3440000</v>
      </c>
    </row>
    <row r="41" spans="1:27" ht="13.5">
      <c r="A41" s="292" t="s">
        <v>209</v>
      </c>
      <c r="B41" s="142"/>
      <c r="C41" s="293">
        <f aca="true" t="shared" si="6" ref="C41:Y41">SUM(C36:C40)</f>
        <v>43731860</v>
      </c>
      <c r="D41" s="294">
        <f t="shared" si="6"/>
        <v>0</v>
      </c>
      <c r="E41" s="295">
        <f t="shared" si="6"/>
        <v>44343072</v>
      </c>
      <c r="F41" s="295">
        <f t="shared" si="6"/>
        <v>32117027</v>
      </c>
      <c r="G41" s="295">
        <f t="shared" si="6"/>
        <v>1868192</v>
      </c>
      <c r="H41" s="295">
        <f t="shared" si="6"/>
        <v>1630986</v>
      </c>
      <c r="I41" s="295">
        <f t="shared" si="6"/>
        <v>1030660</v>
      </c>
      <c r="J41" s="295">
        <f t="shared" si="6"/>
        <v>4529838</v>
      </c>
      <c r="K41" s="295">
        <f t="shared" si="6"/>
        <v>4224894</v>
      </c>
      <c r="L41" s="295">
        <f t="shared" si="6"/>
        <v>1160877</v>
      </c>
      <c r="M41" s="295">
        <f t="shared" si="6"/>
        <v>2536945</v>
      </c>
      <c r="N41" s="295">
        <f t="shared" si="6"/>
        <v>7922716</v>
      </c>
      <c r="O41" s="295">
        <f t="shared" si="6"/>
        <v>682365</v>
      </c>
      <c r="P41" s="295">
        <f t="shared" si="6"/>
        <v>828760</v>
      </c>
      <c r="Q41" s="295">
        <f t="shared" si="6"/>
        <v>4848640</v>
      </c>
      <c r="R41" s="295">
        <f t="shared" si="6"/>
        <v>6359765</v>
      </c>
      <c r="S41" s="295">
        <f t="shared" si="6"/>
        <v>1174373</v>
      </c>
      <c r="T41" s="295">
        <f t="shared" si="6"/>
        <v>1668931</v>
      </c>
      <c r="U41" s="295">
        <f t="shared" si="6"/>
        <v>1404574</v>
      </c>
      <c r="V41" s="295">
        <f t="shared" si="6"/>
        <v>4247878</v>
      </c>
      <c r="W41" s="295">
        <f t="shared" si="6"/>
        <v>23060197</v>
      </c>
      <c r="X41" s="295">
        <f t="shared" si="6"/>
        <v>32117027</v>
      </c>
      <c r="Y41" s="295">
        <f t="shared" si="6"/>
        <v>-9056830</v>
      </c>
      <c r="Z41" s="296">
        <f t="shared" si="5"/>
        <v>-28.199465660380085</v>
      </c>
      <c r="AA41" s="297">
        <f>SUM(AA36:AA40)</f>
        <v>32117027</v>
      </c>
    </row>
    <row r="42" spans="1:27" ht="13.5">
      <c r="A42" s="298" t="s">
        <v>210</v>
      </c>
      <c r="B42" s="136"/>
      <c r="C42" s="95">
        <f aca="true" t="shared" si="7" ref="C42:Y48">C12+C27</f>
        <v>663340</v>
      </c>
      <c r="D42" s="129">
        <f t="shared" si="7"/>
        <v>0</v>
      </c>
      <c r="E42" s="54">
        <f t="shared" si="7"/>
        <v>11133928</v>
      </c>
      <c r="F42" s="54">
        <f t="shared" si="7"/>
        <v>9412653</v>
      </c>
      <c r="G42" s="54">
        <f t="shared" si="7"/>
        <v>0</v>
      </c>
      <c r="H42" s="54">
        <f t="shared" si="7"/>
        <v>219895</v>
      </c>
      <c r="I42" s="54">
        <f t="shared" si="7"/>
        <v>562945</v>
      </c>
      <c r="J42" s="54">
        <f t="shared" si="7"/>
        <v>782840</v>
      </c>
      <c r="K42" s="54">
        <f t="shared" si="7"/>
        <v>0</v>
      </c>
      <c r="L42" s="54">
        <f t="shared" si="7"/>
        <v>444905</v>
      </c>
      <c r="M42" s="54">
        <f t="shared" si="7"/>
        <v>10703</v>
      </c>
      <c r="N42" s="54">
        <f t="shared" si="7"/>
        <v>455608</v>
      </c>
      <c r="O42" s="54">
        <f t="shared" si="7"/>
        <v>0</v>
      </c>
      <c r="P42" s="54">
        <f t="shared" si="7"/>
        <v>0</v>
      </c>
      <c r="Q42" s="54">
        <f t="shared" si="7"/>
        <v>114194</v>
      </c>
      <c r="R42" s="54">
        <f t="shared" si="7"/>
        <v>114194</v>
      </c>
      <c r="S42" s="54">
        <f t="shared" si="7"/>
        <v>328816</v>
      </c>
      <c r="T42" s="54">
        <f t="shared" si="7"/>
        <v>684458</v>
      </c>
      <c r="U42" s="54">
        <f t="shared" si="7"/>
        <v>1123033</v>
      </c>
      <c r="V42" s="54">
        <f t="shared" si="7"/>
        <v>2136307</v>
      </c>
      <c r="W42" s="54">
        <f t="shared" si="7"/>
        <v>3488949</v>
      </c>
      <c r="X42" s="54">
        <f t="shared" si="7"/>
        <v>9412653</v>
      </c>
      <c r="Y42" s="54">
        <f t="shared" si="7"/>
        <v>-5923704</v>
      </c>
      <c r="Z42" s="184">
        <f t="shared" si="5"/>
        <v>-62.933415265600466</v>
      </c>
      <c r="AA42" s="130">
        <f aca="true" t="shared" si="8" ref="AA42:AA48">AA12+AA27</f>
        <v>9412653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778986</v>
      </c>
      <c r="D45" s="129">
        <f t="shared" si="7"/>
        <v>0</v>
      </c>
      <c r="E45" s="54">
        <f t="shared" si="7"/>
        <v>976000</v>
      </c>
      <c r="F45" s="54">
        <f t="shared" si="7"/>
        <v>1394110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3509</v>
      </c>
      <c r="M45" s="54">
        <f t="shared" si="7"/>
        <v>31330</v>
      </c>
      <c r="N45" s="54">
        <f t="shared" si="7"/>
        <v>34839</v>
      </c>
      <c r="O45" s="54">
        <f t="shared" si="7"/>
        <v>0</v>
      </c>
      <c r="P45" s="54">
        <f t="shared" si="7"/>
        <v>0</v>
      </c>
      <c r="Q45" s="54">
        <f t="shared" si="7"/>
        <v>252911</v>
      </c>
      <c r="R45" s="54">
        <f t="shared" si="7"/>
        <v>252911</v>
      </c>
      <c r="S45" s="54">
        <f t="shared" si="7"/>
        <v>0</v>
      </c>
      <c r="T45" s="54">
        <f t="shared" si="7"/>
        <v>0</v>
      </c>
      <c r="U45" s="54">
        <f t="shared" si="7"/>
        <v>8999</v>
      </c>
      <c r="V45" s="54">
        <f t="shared" si="7"/>
        <v>8999</v>
      </c>
      <c r="W45" s="54">
        <f t="shared" si="7"/>
        <v>296749</v>
      </c>
      <c r="X45" s="54">
        <f t="shared" si="7"/>
        <v>1394110</v>
      </c>
      <c r="Y45" s="54">
        <f t="shared" si="7"/>
        <v>-1097361</v>
      </c>
      <c r="Z45" s="184">
        <f t="shared" si="5"/>
        <v>-78.71408999289869</v>
      </c>
      <c r="AA45" s="130">
        <f t="shared" si="8"/>
        <v>1394110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2800000</v>
      </c>
      <c r="F48" s="54">
        <f t="shared" si="7"/>
        <v>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200000</v>
      </c>
      <c r="Y48" s="54">
        <f t="shared" si="7"/>
        <v>-200000</v>
      </c>
      <c r="Z48" s="184">
        <f t="shared" si="5"/>
        <v>-100</v>
      </c>
      <c r="AA48" s="130">
        <f t="shared" si="8"/>
        <v>200000</v>
      </c>
    </row>
    <row r="49" spans="1:27" ht="13.5">
      <c r="A49" s="308" t="s">
        <v>219</v>
      </c>
      <c r="B49" s="149"/>
      <c r="C49" s="239">
        <f aca="true" t="shared" si="9" ref="C49:Y49">SUM(C41:C48)</f>
        <v>45174186</v>
      </c>
      <c r="D49" s="218">
        <f t="shared" si="9"/>
        <v>0</v>
      </c>
      <c r="E49" s="220">
        <f t="shared" si="9"/>
        <v>59253000</v>
      </c>
      <c r="F49" s="220">
        <f t="shared" si="9"/>
        <v>43123790</v>
      </c>
      <c r="G49" s="220">
        <f t="shared" si="9"/>
        <v>1868192</v>
      </c>
      <c r="H49" s="220">
        <f t="shared" si="9"/>
        <v>1850881</v>
      </c>
      <c r="I49" s="220">
        <f t="shared" si="9"/>
        <v>1593605</v>
      </c>
      <c r="J49" s="220">
        <f t="shared" si="9"/>
        <v>5312678</v>
      </c>
      <c r="K49" s="220">
        <f t="shared" si="9"/>
        <v>4224894</v>
      </c>
      <c r="L49" s="220">
        <f t="shared" si="9"/>
        <v>1609291</v>
      </c>
      <c r="M49" s="220">
        <f t="shared" si="9"/>
        <v>2578978</v>
      </c>
      <c r="N49" s="220">
        <f t="shared" si="9"/>
        <v>8413163</v>
      </c>
      <c r="O49" s="220">
        <f t="shared" si="9"/>
        <v>682365</v>
      </c>
      <c r="P49" s="220">
        <f t="shared" si="9"/>
        <v>828760</v>
      </c>
      <c r="Q49" s="220">
        <f t="shared" si="9"/>
        <v>5215745</v>
      </c>
      <c r="R49" s="220">
        <f t="shared" si="9"/>
        <v>6726870</v>
      </c>
      <c r="S49" s="220">
        <f t="shared" si="9"/>
        <v>1503189</v>
      </c>
      <c r="T49" s="220">
        <f t="shared" si="9"/>
        <v>2353389</v>
      </c>
      <c r="U49" s="220">
        <f t="shared" si="9"/>
        <v>2536606</v>
      </c>
      <c r="V49" s="220">
        <f t="shared" si="9"/>
        <v>6393184</v>
      </c>
      <c r="W49" s="220">
        <f t="shared" si="9"/>
        <v>26845895</v>
      </c>
      <c r="X49" s="220">
        <f t="shared" si="9"/>
        <v>43123790</v>
      </c>
      <c r="Y49" s="220">
        <f t="shared" si="9"/>
        <v>-16277895</v>
      </c>
      <c r="Z49" s="221">
        <f t="shared" si="5"/>
        <v>-37.746902579759336</v>
      </c>
      <c r="AA49" s="222">
        <f>SUM(AA41:AA48)</f>
        <v>43123790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10570050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1935000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1700000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1930000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864000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930000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7359000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718250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2492800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496537</v>
      </c>
      <c r="H68" s="60">
        <v>1146242</v>
      </c>
      <c r="I68" s="60">
        <v>950479</v>
      </c>
      <c r="J68" s="60">
        <v>2593258</v>
      </c>
      <c r="K68" s="60">
        <v>1016789</v>
      </c>
      <c r="L68" s="60">
        <v>920902</v>
      </c>
      <c r="M68" s="60">
        <v>661659</v>
      </c>
      <c r="N68" s="60">
        <v>2599350</v>
      </c>
      <c r="O68" s="60">
        <v>1013432</v>
      </c>
      <c r="P68" s="60">
        <v>997386</v>
      </c>
      <c r="Q68" s="60">
        <v>968430</v>
      </c>
      <c r="R68" s="60">
        <v>2979248</v>
      </c>
      <c r="S68" s="60">
        <v>1327827</v>
      </c>
      <c r="T68" s="60">
        <v>926949</v>
      </c>
      <c r="U68" s="60">
        <v>1273363</v>
      </c>
      <c r="V68" s="60">
        <v>3528139</v>
      </c>
      <c r="W68" s="60">
        <v>11699995</v>
      </c>
      <c r="X68" s="60"/>
      <c r="Y68" s="60">
        <v>11699995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496537</v>
      </c>
      <c r="H69" s="220">
        <f t="shared" si="12"/>
        <v>1146242</v>
      </c>
      <c r="I69" s="220">
        <f t="shared" si="12"/>
        <v>950479</v>
      </c>
      <c r="J69" s="220">
        <f t="shared" si="12"/>
        <v>2593258</v>
      </c>
      <c r="K69" s="220">
        <f t="shared" si="12"/>
        <v>1016789</v>
      </c>
      <c r="L69" s="220">
        <f t="shared" si="12"/>
        <v>920902</v>
      </c>
      <c r="M69" s="220">
        <f t="shared" si="12"/>
        <v>661659</v>
      </c>
      <c r="N69" s="220">
        <f t="shared" si="12"/>
        <v>2599350</v>
      </c>
      <c r="O69" s="220">
        <f t="shared" si="12"/>
        <v>1013432</v>
      </c>
      <c r="P69" s="220">
        <f t="shared" si="12"/>
        <v>997386</v>
      </c>
      <c r="Q69" s="220">
        <f t="shared" si="12"/>
        <v>968430</v>
      </c>
      <c r="R69" s="220">
        <f t="shared" si="12"/>
        <v>2979248</v>
      </c>
      <c r="S69" s="220">
        <f t="shared" si="12"/>
        <v>1327827</v>
      </c>
      <c r="T69" s="220">
        <f t="shared" si="12"/>
        <v>926949</v>
      </c>
      <c r="U69" s="220">
        <f t="shared" si="12"/>
        <v>1273363</v>
      </c>
      <c r="V69" s="220">
        <f t="shared" si="12"/>
        <v>3528139</v>
      </c>
      <c r="W69" s="220">
        <f t="shared" si="12"/>
        <v>11699995</v>
      </c>
      <c r="X69" s="220">
        <f t="shared" si="12"/>
        <v>0</v>
      </c>
      <c r="Y69" s="220">
        <f t="shared" si="12"/>
        <v>11699995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43731860</v>
      </c>
      <c r="D5" s="357">
        <f t="shared" si="0"/>
        <v>0</v>
      </c>
      <c r="E5" s="356">
        <f t="shared" si="0"/>
        <v>44343072</v>
      </c>
      <c r="F5" s="358">
        <f t="shared" si="0"/>
        <v>32117027</v>
      </c>
      <c r="G5" s="358">
        <f t="shared" si="0"/>
        <v>1868192</v>
      </c>
      <c r="H5" s="356">
        <f t="shared" si="0"/>
        <v>1630986</v>
      </c>
      <c r="I5" s="356">
        <f t="shared" si="0"/>
        <v>1030660</v>
      </c>
      <c r="J5" s="358">
        <f t="shared" si="0"/>
        <v>4529838</v>
      </c>
      <c r="K5" s="358">
        <f t="shared" si="0"/>
        <v>4224894</v>
      </c>
      <c r="L5" s="356">
        <f t="shared" si="0"/>
        <v>1160877</v>
      </c>
      <c r="M5" s="356">
        <f t="shared" si="0"/>
        <v>2536945</v>
      </c>
      <c r="N5" s="358">
        <f t="shared" si="0"/>
        <v>7922716</v>
      </c>
      <c r="O5" s="358">
        <f t="shared" si="0"/>
        <v>682365</v>
      </c>
      <c r="P5" s="356">
        <f t="shared" si="0"/>
        <v>828760</v>
      </c>
      <c r="Q5" s="356">
        <f t="shared" si="0"/>
        <v>4848640</v>
      </c>
      <c r="R5" s="358">
        <f t="shared" si="0"/>
        <v>6359765</v>
      </c>
      <c r="S5" s="358">
        <f t="shared" si="0"/>
        <v>1174373</v>
      </c>
      <c r="T5" s="356">
        <f t="shared" si="0"/>
        <v>1668931</v>
      </c>
      <c r="U5" s="356">
        <f t="shared" si="0"/>
        <v>1404574</v>
      </c>
      <c r="V5" s="358">
        <f t="shared" si="0"/>
        <v>4247878</v>
      </c>
      <c r="W5" s="358">
        <f t="shared" si="0"/>
        <v>23060197</v>
      </c>
      <c r="X5" s="356">
        <f t="shared" si="0"/>
        <v>32117027</v>
      </c>
      <c r="Y5" s="358">
        <f t="shared" si="0"/>
        <v>-9056830</v>
      </c>
      <c r="Z5" s="359">
        <f>+IF(X5&lt;&gt;0,+(Y5/X5)*100,0)</f>
        <v>-28.199465660380085</v>
      </c>
      <c r="AA5" s="360">
        <f>+AA6+AA8+AA11+AA13+AA15</f>
        <v>32117027</v>
      </c>
    </row>
    <row r="6" spans="1:27" ht="13.5">
      <c r="A6" s="361" t="s">
        <v>204</v>
      </c>
      <c r="B6" s="142"/>
      <c r="C6" s="60">
        <f>+C7</f>
        <v>7133123</v>
      </c>
      <c r="D6" s="340">
        <f aca="true" t="shared" si="1" ref="D6:AA6">+D7</f>
        <v>0</v>
      </c>
      <c r="E6" s="60">
        <f t="shared" si="1"/>
        <v>8009072</v>
      </c>
      <c r="F6" s="59">
        <f t="shared" si="1"/>
        <v>10543272</v>
      </c>
      <c r="G6" s="59">
        <f t="shared" si="1"/>
        <v>581899</v>
      </c>
      <c r="H6" s="60">
        <f t="shared" si="1"/>
        <v>333195</v>
      </c>
      <c r="I6" s="60">
        <f t="shared" si="1"/>
        <v>210490</v>
      </c>
      <c r="J6" s="59">
        <f t="shared" si="1"/>
        <v>1125584</v>
      </c>
      <c r="K6" s="59">
        <f t="shared" si="1"/>
        <v>3169184</v>
      </c>
      <c r="L6" s="60">
        <f t="shared" si="1"/>
        <v>117025</v>
      </c>
      <c r="M6" s="60">
        <f t="shared" si="1"/>
        <v>182629</v>
      </c>
      <c r="N6" s="59">
        <f t="shared" si="1"/>
        <v>3468838</v>
      </c>
      <c r="O6" s="59">
        <f t="shared" si="1"/>
        <v>510050</v>
      </c>
      <c r="P6" s="60">
        <f t="shared" si="1"/>
        <v>0</v>
      </c>
      <c r="Q6" s="60">
        <f t="shared" si="1"/>
        <v>2094255</v>
      </c>
      <c r="R6" s="59">
        <f t="shared" si="1"/>
        <v>2604305</v>
      </c>
      <c r="S6" s="59">
        <f t="shared" si="1"/>
        <v>0</v>
      </c>
      <c r="T6" s="60">
        <f t="shared" si="1"/>
        <v>1006805</v>
      </c>
      <c r="U6" s="60">
        <f t="shared" si="1"/>
        <v>1020590</v>
      </c>
      <c r="V6" s="59">
        <f t="shared" si="1"/>
        <v>2027395</v>
      </c>
      <c r="W6" s="59">
        <f t="shared" si="1"/>
        <v>9226122</v>
      </c>
      <c r="X6" s="60">
        <f t="shared" si="1"/>
        <v>10543272</v>
      </c>
      <c r="Y6" s="59">
        <f t="shared" si="1"/>
        <v>-1317150</v>
      </c>
      <c r="Z6" s="61">
        <f>+IF(X6&lt;&gt;0,+(Y6/X6)*100,0)</f>
        <v>-12.492801096282065</v>
      </c>
      <c r="AA6" s="62">
        <f t="shared" si="1"/>
        <v>10543272</v>
      </c>
    </row>
    <row r="7" spans="1:27" ht="13.5">
      <c r="A7" s="291" t="s">
        <v>228</v>
      </c>
      <c r="B7" s="142"/>
      <c r="C7" s="60">
        <v>7133123</v>
      </c>
      <c r="D7" s="340"/>
      <c r="E7" s="60">
        <v>8009072</v>
      </c>
      <c r="F7" s="59">
        <v>10543272</v>
      </c>
      <c r="G7" s="59">
        <v>581899</v>
      </c>
      <c r="H7" s="60">
        <v>333195</v>
      </c>
      <c r="I7" s="60">
        <v>210490</v>
      </c>
      <c r="J7" s="59">
        <v>1125584</v>
      </c>
      <c r="K7" s="59">
        <v>3169184</v>
      </c>
      <c r="L7" s="60">
        <v>117025</v>
      </c>
      <c r="M7" s="60">
        <v>182629</v>
      </c>
      <c r="N7" s="59">
        <v>3468838</v>
      </c>
      <c r="O7" s="59">
        <v>510050</v>
      </c>
      <c r="P7" s="60"/>
      <c r="Q7" s="60">
        <v>2094255</v>
      </c>
      <c r="R7" s="59">
        <v>2604305</v>
      </c>
      <c r="S7" s="59"/>
      <c r="T7" s="60">
        <v>1006805</v>
      </c>
      <c r="U7" s="60">
        <v>1020590</v>
      </c>
      <c r="V7" s="59">
        <v>2027395</v>
      </c>
      <c r="W7" s="59">
        <v>9226122</v>
      </c>
      <c r="X7" s="60">
        <v>10543272</v>
      </c>
      <c r="Y7" s="59">
        <v>-1317150</v>
      </c>
      <c r="Z7" s="61">
        <v>-12.49</v>
      </c>
      <c r="AA7" s="62">
        <v>10543272</v>
      </c>
    </row>
    <row r="8" spans="1:27" ht="13.5">
      <c r="A8" s="361" t="s">
        <v>205</v>
      </c>
      <c r="B8" s="142"/>
      <c r="C8" s="60">
        <f aca="true" t="shared" si="2" ref="C8:Y8">SUM(C9:C10)</f>
        <v>1257106</v>
      </c>
      <c r="D8" s="340">
        <f t="shared" si="2"/>
        <v>0</v>
      </c>
      <c r="E8" s="60">
        <f t="shared" si="2"/>
        <v>5134000</v>
      </c>
      <c r="F8" s="59">
        <f t="shared" si="2"/>
        <v>2134000</v>
      </c>
      <c r="G8" s="59">
        <f t="shared" si="2"/>
        <v>0</v>
      </c>
      <c r="H8" s="60">
        <f t="shared" si="2"/>
        <v>178188</v>
      </c>
      <c r="I8" s="60">
        <f t="shared" si="2"/>
        <v>491147</v>
      </c>
      <c r="J8" s="59">
        <f t="shared" si="2"/>
        <v>669335</v>
      </c>
      <c r="K8" s="59">
        <f t="shared" si="2"/>
        <v>110061</v>
      </c>
      <c r="L8" s="60">
        <f t="shared" si="2"/>
        <v>226959</v>
      </c>
      <c r="M8" s="60">
        <f t="shared" si="2"/>
        <v>280205</v>
      </c>
      <c r="N8" s="59">
        <f t="shared" si="2"/>
        <v>617225</v>
      </c>
      <c r="O8" s="59">
        <f t="shared" si="2"/>
        <v>0</v>
      </c>
      <c r="P8" s="60">
        <f t="shared" si="2"/>
        <v>8256</v>
      </c>
      <c r="Q8" s="60">
        <f t="shared" si="2"/>
        <v>2890</v>
      </c>
      <c r="R8" s="59">
        <f t="shared" si="2"/>
        <v>11146</v>
      </c>
      <c r="S8" s="59">
        <f t="shared" si="2"/>
        <v>300176</v>
      </c>
      <c r="T8" s="60">
        <f t="shared" si="2"/>
        <v>84871</v>
      </c>
      <c r="U8" s="60">
        <f t="shared" si="2"/>
        <v>110258</v>
      </c>
      <c r="V8" s="59">
        <f t="shared" si="2"/>
        <v>495305</v>
      </c>
      <c r="W8" s="59">
        <f t="shared" si="2"/>
        <v>1793011</v>
      </c>
      <c r="X8" s="60">
        <f t="shared" si="2"/>
        <v>2134000</v>
      </c>
      <c r="Y8" s="59">
        <f t="shared" si="2"/>
        <v>-340989</v>
      </c>
      <c r="Z8" s="61">
        <f>+IF(X8&lt;&gt;0,+(Y8/X8)*100,0)</f>
        <v>-15.978865979381442</v>
      </c>
      <c r="AA8" s="62">
        <f>SUM(AA9:AA10)</f>
        <v>2134000</v>
      </c>
    </row>
    <row r="9" spans="1:27" ht="13.5">
      <c r="A9" s="291" t="s">
        <v>229</v>
      </c>
      <c r="B9" s="142"/>
      <c r="C9" s="60">
        <v>1257106</v>
      </c>
      <c r="D9" s="340"/>
      <c r="E9" s="60">
        <v>5134000</v>
      </c>
      <c r="F9" s="59">
        <v>2134000</v>
      </c>
      <c r="G9" s="59"/>
      <c r="H9" s="60">
        <v>178188</v>
      </c>
      <c r="I9" s="60">
        <v>491147</v>
      </c>
      <c r="J9" s="59">
        <v>669335</v>
      </c>
      <c r="K9" s="59">
        <v>110061</v>
      </c>
      <c r="L9" s="60">
        <v>226959</v>
      </c>
      <c r="M9" s="60">
        <v>280205</v>
      </c>
      <c r="N9" s="59">
        <v>617225</v>
      </c>
      <c r="O9" s="59"/>
      <c r="P9" s="60">
        <v>8256</v>
      </c>
      <c r="Q9" s="60">
        <v>2890</v>
      </c>
      <c r="R9" s="59">
        <v>11146</v>
      </c>
      <c r="S9" s="59">
        <v>300176</v>
      </c>
      <c r="T9" s="60">
        <v>84871</v>
      </c>
      <c r="U9" s="60">
        <v>110258</v>
      </c>
      <c r="V9" s="59">
        <v>495305</v>
      </c>
      <c r="W9" s="59">
        <v>1793011</v>
      </c>
      <c r="X9" s="60">
        <v>2134000</v>
      </c>
      <c r="Y9" s="59">
        <v>-340989</v>
      </c>
      <c r="Z9" s="61">
        <v>-15.98</v>
      </c>
      <c r="AA9" s="62">
        <v>2134000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2117483</v>
      </c>
      <c r="D11" s="363">
        <f aca="true" t="shared" si="3" ref="D11:AA11">+D12</f>
        <v>0</v>
      </c>
      <c r="E11" s="362">
        <f t="shared" si="3"/>
        <v>755000</v>
      </c>
      <c r="F11" s="364">
        <f t="shared" si="3"/>
        <v>780000</v>
      </c>
      <c r="G11" s="364">
        <f t="shared" si="3"/>
        <v>0</v>
      </c>
      <c r="H11" s="362">
        <f t="shared" si="3"/>
        <v>25172</v>
      </c>
      <c r="I11" s="362">
        <f t="shared" si="3"/>
        <v>6483</v>
      </c>
      <c r="J11" s="364">
        <f t="shared" si="3"/>
        <v>31655</v>
      </c>
      <c r="K11" s="364">
        <f t="shared" si="3"/>
        <v>42924</v>
      </c>
      <c r="L11" s="362">
        <f t="shared" si="3"/>
        <v>53449</v>
      </c>
      <c r="M11" s="362">
        <f t="shared" si="3"/>
        <v>26032</v>
      </c>
      <c r="N11" s="364">
        <f t="shared" si="3"/>
        <v>122405</v>
      </c>
      <c r="O11" s="364">
        <f t="shared" si="3"/>
        <v>0</v>
      </c>
      <c r="P11" s="362">
        <f t="shared" si="3"/>
        <v>9762</v>
      </c>
      <c r="Q11" s="362">
        <f t="shared" si="3"/>
        <v>220218</v>
      </c>
      <c r="R11" s="364">
        <f t="shared" si="3"/>
        <v>229980</v>
      </c>
      <c r="S11" s="364">
        <f t="shared" si="3"/>
        <v>38556</v>
      </c>
      <c r="T11" s="362">
        <f t="shared" si="3"/>
        <v>183860</v>
      </c>
      <c r="U11" s="362">
        <f t="shared" si="3"/>
        <v>0</v>
      </c>
      <c r="V11" s="364">
        <f t="shared" si="3"/>
        <v>222416</v>
      </c>
      <c r="W11" s="364">
        <f t="shared" si="3"/>
        <v>606456</v>
      </c>
      <c r="X11" s="362">
        <f t="shared" si="3"/>
        <v>780000</v>
      </c>
      <c r="Y11" s="364">
        <f t="shared" si="3"/>
        <v>-173544</v>
      </c>
      <c r="Z11" s="365">
        <f>+IF(X11&lt;&gt;0,+(Y11/X11)*100,0)</f>
        <v>-22.249230769230767</v>
      </c>
      <c r="AA11" s="366">
        <f t="shared" si="3"/>
        <v>780000</v>
      </c>
    </row>
    <row r="12" spans="1:27" ht="13.5">
      <c r="A12" s="291" t="s">
        <v>231</v>
      </c>
      <c r="B12" s="136"/>
      <c r="C12" s="60">
        <v>2117483</v>
      </c>
      <c r="D12" s="340"/>
      <c r="E12" s="60">
        <v>755000</v>
      </c>
      <c r="F12" s="59">
        <v>780000</v>
      </c>
      <c r="G12" s="59"/>
      <c r="H12" s="60">
        <v>25172</v>
      </c>
      <c r="I12" s="60">
        <v>6483</v>
      </c>
      <c r="J12" s="59">
        <v>31655</v>
      </c>
      <c r="K12" s="59">
        <v>42924</v>
      </c>
      <c r="L12" s="60">
        <v>53449</v>
      </c>
      <c r="M12" s="60">
        <v>26032</v>
      </c>
      <c r="N12" s="59">
        <v>122405</v>
      </c>
      <c r="O12" s="59"/>
      <c r="P12" s="60">
        <v>9762</v>
      </c>
      <c r="Q12" s="60">
        <v>220218</v>
      </c>
      <c r="R12" s="59">
        <v>229980</v>
      </c>
      <c r="S12" s="59">
        <v>38556</v>
      </c>
      <c r="T12" s="60">
        <v>183860</v>
      </c>
      <c r="U12" s="60"/>
      <c r="V12" s="59">
        <v>222416</v>
      </c>
      <c r="W12" s="59">
        <v>606456</v>
      </c>
      <c r="X12" s="60">
        <v>780000</v>
      </c>
      <c r="Y12" s="59">
        <v>-173544</v>
      </c>
      <c r="Z12" s="61">
        <v>-22.25</v>
      </c>
      <c r="AA12" s="62">
        <v>780000</v>
      </c>
    </row>
    <row r="13" spans="1:27" ht="13.5">
      <c r="A13" s="361" t="s">
        <v>207</v>
      </c>
      <c r="B13" s="136"/>
      <c r="C13" s="275">
        <f>+C14</f>
        <v>33224148</v>
      </c>
      <c r="D13" s="341">
        <f aca="true" t="shared" si="4" ref="D13:AA13">+D14</f>
        <v>0</v>
      </c>
      <c r="E13" s="275">
        <f t="shared" si="4"/>
        <v>12550000</v>
      </c>
      <c r="F13" s="342">
        <f t="shared" si="4"/>
        <v>15219755</v>
      </c>
      <c r="G13" s="342">
        <f t="shared" si="4"/>
        <v>0</v>
      </c>
      <c r="H13" s="275">
        <f t="shared" si="4"/>
        <v>386826</v>
      </c>
      <c r="I13" s="275">
        <f t="shared" si="4"/>
        <v>322540</v>
      </c>
      <c r="J13" s="342">
        <f t="shared" si="4"/>
        <v>709366</v>
      </c>
      <c r="K13" s="342">
        <f t="shared" si="4"/>
        <v>881232</v>
      </c>
      <c r="L13" s="275">
        <f t="shared" si="4"/>
        <v>763444</v>
      </c>
      <c r="M13" s="275">
        <f t="shared" si="4"/>
        <v>2048079</v>
      </c>
      <c r="N13" s="342">
        <f t="shared" si="4"/>
        <v>3692755</v>
      </c>
      <c r="O13" s="342">
        <f t="shared" si="4"/>
        <v>172315</v>
      </c>
      <c r="P13" s="275">
        <f t="shared" si="4"/>
        <v>810742</v>
      </c>
      <c r="Q13" s="275">
        <f t="shared" si="4"/>
        <v>2473974</v>
      </c>
      <c r="R13" s="342">
        <f t="shared" si="4"/>
        <v>3457031</v>
      </c>
      <c r="S13" s="342">
        <f t="shared" si="4"/>
        <v>835641</v>
      </c>
      <c r="T13" s="275">
        <f t="shared" si="4"/>
        <v>393395</v>
      </c>
      <c r="U13" s="275">
        <f t="shared" si="4"/>
        <v>187415</v>
      </c>
      <c r="V13" s="342">
        <f t="shared" si="4"/>
        <v>1416451</v>
      </c>
      <c r="W13" s="342">
        <f t="shared" si="4"/>
        <v>9275603</v>
      </c>
      <c r="X13" s="275">
        <f t="shared" si="4"/>
        <v>15219755</v>
      </c>
      <c r="Y13" s="342">
        <f t="shared" si="4"/>
        <v>-5944152</v>
      </c>
      <c r="Z13" s="335">
        <f>+IF(X13&lt;&gt;0,+(Y13/X13)*100,0)</f>
        <v>-39.05550385009482</v>
      </c>
      <c r="AA13" s="273">
        <f t="shared" si="4"/>
        <v>15219755</v>
      </c>
    </row>
    <row r="14" spans="1:27" ht="13.5">
      <c r="A14" s="291" t="s">
        <v>232</v>
      </c>
      <c r="B14" s="136"/>
      <c r="C14" s="60">
        <v>33224148</v>
      </c>
      <c r="D14" s="340"/>
      <c r="E14" s="60">
        <v>12550000</v>
      </c>
      <c r="F14" s="59">
        <v>15219755</v>
      </c>
      <c r="G14" s="59"/>
      <c r="H14" s="60">
        <v>386826</v>
      </c>
      <c r="I14" s="60">
        <v>322540</v>
      </c>
      <c r="J14" s="59">
        <v>709366</v>
      </c>
      <c r="K14" s="59">
        <v>881232</v>
      </c>
      <c r="L14" s="60">
        <v>763444</v>
      </c>
      <c r="M14" s="60">
        <v>2048079</v>
      </c>
      <c r="N14" s="59">
        <v>3692755</v>
      </c>
      <c r="O14" s="59">
        <v>172315</v>
      </c>
      <c r="P14" s="60">
        <v>810742</v>
      </c>
      <c r="Q14" s="60">
        <v>2473974</v>
      </c>
      <c r="R14" s="59">
        <v>3457031</v>
      </c>
      <c r="S14" s="59">
        <v>835641</v>
      </c>
      <c r="T14" s="60">
        <v>393395</v>
      </c>
      <c r="U14" s="60">
        <v>187415</v>
      </c>
      <c r="V14" s="59">
        <v>1416451</v>
      </c>
      <c r="W14" s="59">
        <v>9275603</v>
      </c>
      <c r="X14" s="60">
        <v>15219755</v>
      </c>
      <c r="Y14" s="59">
        <v>-5944152</v>
      </c>
      <c r="Z14" s="61">
        <v>-39.06</v>
      </c>
      <c r="AA14" s="62">
        <v>15219755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17895000</v>
      </c>
      <c r="F15" s="59">
        <f t="shared" si="5"/>
        <v>3440000</v>
      </c>
      <c r="G15" s="59">
        <f t="shared" si="5"/>
        <v>1286293</v>
      </c>
      <c r="H15" s="60">
        <f t="shared" si="5"/>
        <v>707605</v>
      </c>
      <c r="I15" s="60">
        <f t="shared" si="5"/>
        <v>0</v>
      </c>
      <c r="J15" s="59">
        <f t="shared" si="5"/>
        <v>1993898</v>
      </c>
      <c r="K15" s="59">
        <f t="shared" si="5"/>
        <v>21493</v>
      </c>
      <c r="L15" s="60">
        <f t="shared" si="5"/>
        <v>0</v>
      </c>
      <c r="M15" s="60">
        <f t="shared" si="5"/>
        <v>0</v>
      </c>
      <c r="N15" s="59">
        <f t="shared" si="5"/>
        <v>21493</v>
      </c>
      <c r="O15" s="59">
        <f t="shared" si="5"/>
        <v>0</v>
      </c>
      <c r="P15" s="60">
        <f t="shared" si="5"/>
        <v>0</v>
      </c>
      <c r="Q15" s="60">
        <f t="shared" si="5"/>
        <v>57303</v>
      </c>
      <c r="R15" s="59">
        <f t="shared" si="5"/>
        <v>57303</v>
      </c>
      <c r="S15" s="59">
        <f t="shared" si="5"/>
        <v>0</v>
      </c>
      <c r="T15" s="60">
        <f t="shared" si="5"/>
        <v>0</v>
      </c>
      <c r="U15" s="60">
        <f t="shared" si="5"/>
        <v>86311</v>
      </c>
      <c r="V15" s="59">
        <f t="shared" si="5"/>
        <v>86311</v>
      </c>
      <c r="W15" s="59">
        <f t="shared" si="5"/>
        <v>2159005</v>
      </c>
      <c r="X15" s="60">
        <f t="shared" si="5"/>
        <v>3440000</v>
      </c>
      <c r="Y15" s="59">
        <f t="shared" si="5"/>
        <v>-1280995</v>
      </c>
      <c r="Z15" s="61">
        <f>+IF(X15&lt;&gt;0,+(Y15/X15)*100,0)</f>
        <v>-37.23822674418605</v>
      </c>
      <c r="AA15" s="62">
        <f>SUM(AA16:AA20)</f>
        <v>3440000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16950000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945000</v>
      </c>
      <c r="F20" s="59">
        <v>3440000</v>
      </c>
      <c r="G20" s="59">
        <v>1286293</v>
      </c>
      <c r="H20" s="60">
        <v>707605</v>
      </c>
      <c r="I20" s="60"/>
      <c r="J20" s="59">
        <v>1993898</v>
      </c>
      <c r="K20" s="59">
        <v>21493</v>
      </c>
      <c r="L20" s="60"/>
      <c r="M20" s="60"/>
      <c r="N20" s="59">
        <v>21493</v>
      </c>
      <c r="O20" s="59"/>
      <c r="P20" s="60"/>
      <c r="Q20" s="60">
        <v>57303</v>
      </c>
      <c r="R20" s="59">
        <v>57303</v>
      </c>
      <c r="S20" s="59"/>
      <c r="T20" s="60"/>
      <c r="U20" s="60">
        <v>86311</v>
      </c>
      <c r="V20" s="59">
        <v>86311</v>
      </c>
      <c r="W20" s="59">
        <v>2159005</v>
      </c>
      <c r="X20" s="60">
        <v>3440000</v>
      </c>
      <c r="Y20" s="59">
        <v>-1280995</v>
      </c>
      <c r="Z20" s="61">
        <v>-37.24</v>
      </c>
      <c r="AA20" s="62">
        <v>3440000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663340</v>
      </c>
      <c r="D22" s="344">
        <f t="shared" si="6"/>
        <v>0</v>
      </c>
      <c r="E22" s="343">
        <f t="shared" si="6"/>
        <v>11133928</v>
      </c>
      <c r="F22" s="345">
        <f t="shared" si="6"/>
        <v>9412653</v>
      </c>
      <c r="G22" s="345">
        <f t="shared" si="6"/>
        <v>0</v>
      </c>
      <c r="H22" s="343">
        <f t="shared" si="6"/>
        <v>219895</v>
      </c>
      <c r="I22" s="343">
        <f t="shared" si="6"/>
        <v>562945</v>
      </c>
      <c r="J22" s="345">
        <f t="shared" si="6"/>
        <v>782840</v>
      </c>
      <c r="K22" s="345">
        <f t="shared" si="6"/>
        <v>0</v>
      </c>
      <c r="L22" s="343">
        <f t="shared" si="6"/>
        <v>444905</v>
      </c>
      <c r="M22" s="343">
        <f t="shared" si="6"/>
        <v>10703</v>
      </c>
      <c r="N22" s="345">
        <f t="shared" si="6"/>
        <v>455608</v>
      </c>
      <c r="O22" s="345">
        <f t="shared" si="6"/>
        <v>0</v>
      </c>
      <c r="P22" s="343">
        <f t="shared" si="6"/>
        <v>0</v>
      </c>
      <c r="Q22" s="343">
        <f t="shared" si="6"/>
        <v>114194</v>
      </c>
      <c r="R22" s="345">
        <f t="shared" si="6"/>
        <v>114194</v>
      </c>
      <c r="S22" s="345">
        <f t="shared" si="6"/>
        <v>328816</v>
      </c>
      <c r="T22" s="343">
        <f t="shared" si="6"/>
        <v>684458</v>
      </c>
      <c r="U22" s="343">
        <f t="shared" si="6"/>
        <v>1123033</v>
      </c>
      <c r="V22" s="345">
        <f t="shared" si="6"/>
        <v>2136307</v>
      </c>
      <c r="W22" s="345">
        <f t="shared" si="6"/>
        <v>3488949</v>
      </c>
      <c r="X22" s="343">
        <f t="shared" si="6"/>
        <v>9412653</v>
      </c>
      <c r="Y22" s="345">
        <f t="shared" si="6"/>
        <v>-5923704</v>
      </c>
      <c r="Z22" s="336">
        <f>+IF(X22&lt;&gt;0,+(Y22/X22)*100,0)</f>
        <v>-62.933415265600466</v>
      </c>
      <c r="AA22" s="350">
        <f>SUM(AA23:AA32)</f>
        <v>9412653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7643928</v>
      </c>
      <c r="F24" s="59">
        <v>9192653</v>
      </c>
      <c r="G24" s="59"/>
      <c r="H24" s="60">
        <v>219895</v>
      </c>
      <c r="I24" s="60">
        <v>62945</v>
      </c>
      <c r="J24" s="59">
        <v>282840</v>
      </c>
      <c r="K24" s="59"/>
      <c r="L24" s="60">
        <v>444905</v>
      </c>
      <c r="M24" s="60">
        <v>10703</v>
      </c>
      <c r="N24" s="59">
        <v>455608</v>
      </c>
      <c r="O24" s="59"/>
      <c r="P24" s="60"/>
      <c r="Q24" s="60">
        <v>114194</v>
      </c>
      <c r="R24" s="59">
        <v>114194</v>
      </c>
      <c r="S24" s="59">
        <v>328816</v>
      </c>
      <c r="T24" s="60">
        <v>684458</v>
      </c>
      <c r="U24" s="60">
        <v>1021363</v>
      </c>
      <c r="V24" s="59">
        <v>2034637</v>
      </c>
      <c r="W24" s="59">
        <v>2887279</v>
      </c>
      <c r="X24" s="60">
        <v>9192653</v>
      </c>
      <c r="Y24" s="59">
        <v>-6305374</v>
      </c>
      <c r="Z24" s="61">
        <v>-68.59</v>
      </c>
      <c r="AA24" s="62">
        <v>9192653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115000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>
        <v>101670</v>
      </c>
      <c r="V26" s="364">
        <v>101670</v>
      </c>
      <c r="W26" s="364">
        <v>101670</v>
      </c>
      <c r="X26" s="362"/>
      <c r="Y26" s="364">
        <v>101670</v>
      </c>
      <c r="Z26" s="365"/>
      <c r="AA26" s="366"/>
    </row>
    <row r="27" spans="1:27" ht="13.5">
      <c r="A27" s="361" t="s">
        <v>240</v>
      </c>
      <c r="B27" s="147"/>
      <c r="C27" s="60">
        <v>663340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3375000</v>
      </c>
      <c r="F32" s="59">
        <v>220000</v>
      </c>
      <c r="G32" s="59"/>
      <c r="H32" s="60"/>
      <c r="I32" s="60">
        <v>500000</v>
      </c>
      <c r="J32" s="59">
        <v>500000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500000</v>
      </c>
      <c r="X32" s="60">
        <v>220000</v>
      </c>
      <c r="Y32" s="59">
        <v>280000</v>
      </c>
      <c r="Z32" s="61">
        <v>127.27</v>
      </c>
      <c r="AA32" s="62">
        <v>220000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778986</v>
      </c>
      <c r="D40" s="344">
        <f t="shared" si="9"/>
        <v>0</v>
      </c>
      <c r="E40" s="343">
        <f t="shared" si="9"/>
        <v>901000</v>
      </c>
      <c r="F40" s="345">
        <f t="shared" si="9"/>
        <v>1394110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3509</v>
      </c>
      <c r="M40" s="343">
        <f t="shared" si="9"/>
        <v>31330</v>
      </c>
      <c r="N40" s="345">
        <f t="shared" si="9"/>
        <v>34839</v>
      </c>
      <c r="O40" s="345">
        <f t="shared" si="9"/>
        <v>0</v>
      </c>
      <c r="P40" s="343">
        <f t="shared" si="9"/>
        <v>0</v>
      </c>
      <c r="Q40" s="343">
        <f t="shared" si="9"/>
        <v>252911</v>
      </c>
      <c r="R40" s="345">
        <f t="shared" si="9"/>
        <v>252911</v>
      </c>
      <c r="S40" s="345">
        <f t="shared" si="9"/>
        <v>0</v>
      </c>
      <c r="T40" s="343">
        <f t="shared" si="9"/>
        <v>0</v>
      </c>
      <c r="U40" s="343">
        <f t="shared" si="9"/>
        <v>8999</v>
      </c>
      <c r="V40" s="345">
        <f t="shared" si="9"/>
        <v>8999</v>
      </c>
      <c r="W40" s="345">
        <f t="shared" si="9"/>
        <v>296749</v>
      </c>
      <c r="X40" s="343">
        <f t="shared" si="9"/>
        <v>1394110</v>
      </c>
      <c r="Y40" s="345">
        <f t="shared" si="9"/>
        <v>-1097361</v>
      </c>
      <c r="Z40" s="336">
        <f>+IF(X40&lt;&gt;0,+(Y40/X40)*100,0)</f>
        <v>-78.71408999289869</v>
      </c>
      <c r="AA40" s="350">
        <f>SUM(AA41:AA49)</f>
        <v>1394110</v>
      </c>
    </row>
    <row r="41" spans="1:27" ht="13.5">
      <c r="A41" s="361" t="s">
        <v>247</v>
      </c>
      <c r="B41" s="142"/>
      <c r="C41" s="362">
        <v>131602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34473</v>
      </c>
      <c r="D43" s="369"/>
      <c r="E43" s="305">
        <v>400000</v>
      </c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100000</v>
      </c>
      <c r="Y43" s="370">
        <v>-100000</v>
      </c>
      <c r="Z43" s="371">
        <v>-100</v>
      </c>
      <c r="AA43" s="303">
        <v>100000</v>
      </c>
    </row>
    <row r="44" spans="1:27" ht="13.5">
      <c r="A44" s="361" t="s">
        <v>250</v>
      </c>
      <c r="B44" s="136"/>
      <c r="C44" s="60">
        <v>151656</v>
      </c>
      <c r="D44" s="368"/>
      <c r="E44" s="54">
        <v>185000</v>
      </c>
      <c r="F44" s="53">
        <v>270000</v>
      </c>
      <c r="G44" s="53"/>
      <c r="H44" s="54"/>
      <c r="I44" s="54"/>
      <c r="J44" s="53"/>
      <c r="K44" s="53"/>
      <c r="L44" s="54">
        <v>3509</v>
      </c>
      <c r="M44" s="54">
        <v>31330</v>
      </c>
      <c r="N44" s="53">
        <v>34839</v>
      </c>
      <c r="O44" s="53"/>
      <c r="P44" s="54"/>
      <c r="Q44" s="54">
        <v>33336</v>
      </c>
      <c r="R44" s="53">
        <v>33336</v>
      </c>
      <c r="S44" s="53"/>
      <c r="T44" s="54"/>
      <c r="U44" s="54">
        <v>8999</v>
      </c>
      <c r="V44" s="53">
        <v>8999</v>
      </c>
      <c r="W44" s="53">
        <v>77174</v>
      </c>
      <c r="X44" s="54">
        <v>270000</v>
      </c>
      <c r="Y44" s="53">
        <v>-192826</v>
      </c>
      <c r="Z44" s="94">
        <v>-71.42</v>
      </c>
      <c r="AA44" s="95">
        <v>270000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461255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316000</v>
      </c>
      <c r="F49" s="53">
        <v>1024110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219575</v>
      </c>
      <c r="R49" s="53">
        <v>219575</v>
      </c>
      <c r="S49" s="53"/>
      <c r="T49" s="54"/>
      <c r="U49" s="54"/>
      <c r="V49" s="53"/>
      <c r="W49" s="53">
        <v>219575</v>
      </c>
      <c r="X49" s="54">
        <v>1024110</v>
      </c>
      <c r="Y49" s="53">
        <v>-804535</v>
      </c>
      <c r="Z49" s="94">
        <v>-78.56</v>
      </c>
      <c r="AA49" s="95">
        <v>1024110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2800000</v>
      </c>
      <c r="F57" s="345">
        <f t="shared" si="13"/>
        <v>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200000</v>
      </c>
      <c r="Y57" s="345">
        <f t="shared" si="13"/>
        <v>-200000</v>
      </c>
      <c r="Z57" s="336">
        <f>+IF(X57&lt;&gt;0,+(Y57/X57)*100,0)</f>
        <v>-100</v>
      </c>
      <c r="AA57" s="350">
        <f t="shared" si="13"/>
        <v>200000</v>
      </c>
    </row>
    <row r="58" spans="1:27" ht="13.5">
      <c r="A58" s="361" t="s">
        <v>216</v>
      </c>
      <c r="B58" s="136"/>
      <c r="C58" s="60"/>
      <c r="D58" s="340"/>
      <c r="E58" s="60">
        <v>2800000</v>
      </c>
      <c r="F58" s="59">
        <v>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200000</v>
      </c>
      <c r="Y58" s="59">
        <v>-200000</v>
      </c>
      <c r="Z58" s="61">
        <v>-100</v>
      </c>
      <c r="AA58" s="62">
        <v>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45174186</v>
      </c>
      <c r="D60" s="346">
        <f t="shared" si="14"/>
        <v>0</v>
      </c>
      <c r="E60" s="219">
        <f t="shared" si="14"/>
        <v>59178000</v>
      </c>
      <c r="F60" s="264">
        <f t="shared" si="14"/>
        <v>43123790</v>
      </c>
      <c r="G60" s="264">
        <f t="shared" si="14"/>
        <v>1868192</v>
      </c>
      <c r="H60" s="219">
        <f t="shared" si="14"/>
        <v>1850881</v>
      </c>
      <c r="I60" s="219">
        <f t="shared" si="14"/>
        <v>1593605</v>
      </c>
      <c r="J60" s="264">
        <f t="shared" si="14"/>
        <v>5312678</v>
      </c>
      <c r="K60" s="264">
        <f t="shared" si="14"/>
        <v>4224894</v>
      </c>
      <c r="L60" s="219">
        <f t="shared" si="14"/>
        <v>1609291</v>
      </c>
      <c r="M60" s="219">
        <f t="shared" si="14"/>
        <v>2578978</v>
      </c>
      <c r="N60" s="264">
        <f t="shared" si="14"/>
        <v>8413163</v>
      </c>
      <c r="O60" s="264">
        <f t="shared" si="14"/>
        <v>682365</v>
      </c>
      <c r="P60" s="219">
        <f t="shared" si="14"/>
        <v>828760</v>
      </c>
      <c r="Q60" s="219">
        <f t="shared" si="14"/>
        <v>5215745</v>
      </c>
      <c r="R60" s="264">
        <f t="shared" si="14"/>
        <v>6726870</v>
      </c>
      <c r="S60" s="264">
        <f t="shared" si="14"/>
        <v>1503189</v>
      </c>
      <c r="T60" s="219">
        <f t="shared" si="14"/>
        <v>2353389</v>
      </c>
      <c r="U60" s="219">
        <f t="shared" si="14"/>
        <v>2536606</v>
      </c>
      <c r="V60" s="264">
        <f t="shared" si="14"/>
        <v>6393184</v>
      </c>
      <c r="W60" s="264">
        <f t="shared" si="14"/>
        <v>26845895</v>
      </c>
      <c r="X60" s="219">
        <f t="shared" si="14"/>
        <v>43123790</v>
      </c>
      <c r="Y60" s="264">
        <f t="shared" si="14"/>
        <v>-16277895</v>
      </c>
      <c r="Z60" s="337">
        <f>+IF(X60&lt;&gt;0,+(Y60/X60)*100,0)</f>
        <v>-37.746902579759336</v>
      </c>
      <c r="AA60" s="232">
        <f>+AA57+AA54+AA51+AA40+AA37+AA34+AA22+AA5</f>
        <v>43123790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75000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2014-08-06T08:57:22Z</dcterms:created>
  <dcterms:modified xsi:type="dcterms:W3CDTF">2014-08-06T08:57:25Z</dcterms:modified>
  <cp:category/>
  <cp:version/>
  <cp:contentType/>
  <cp:contentStatus/>
</cp:coreProperties>
</file>