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<sst xmlns="http://schemas.openxmlformats.org/spreadsheetml/2006/main" count="855" uniqueCount="302">
  <si>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Saldanha Bay(WC014)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</si>
  <si>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</si>
  <si>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</si>
  <si>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</si>
  <si>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</si>
  <si>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</si>
  <si>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</si>
  <si>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</si>
  <si>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</si>
  <si>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</si>
  <si>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</si>
  <si>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</si>
  <si>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</si>
  <si>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</si>
  <si>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</si>
  <si>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</si>
  <si>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</si>
  <si>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</si>
  <si>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</si>
  <si>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</si>
  <si>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</si>
  <si>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</si>
  <si>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</si>
  <si>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</si>
  <si>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</si>
  <si>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</si>
  <si>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</si>
  <si>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</si>
  <si>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</si>
  <si>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</si>
  <si>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</si>
  <si>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</si>
  <si>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</si>
  <si>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</si>
  <si>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</si>
  <si>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</si>
  <si>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</si>
  <si>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</si>
  <si>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</si>
  <si>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</si>
  <si>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</si>
  <si>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</si>
  <si>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</si>
  <si>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</si>
  <si>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</si>
  <si>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</si>
  <si>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</si>
  <si>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</si>
  <si>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</si>
  <si>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</si>
  <si>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</si>
  <si>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</si>
  <si>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</si>
  <si>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</si>
  <si>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</si>
  <si>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</si>
  <si>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</si>
  <si>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</si>
  <si>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</si>
  <si>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</si>
  <si>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</si>
  <si>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</si>
  <si>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</si>
  <si>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</si>
  <si>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</si>
  <si>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</si>
  <si>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</si>
  <si>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</si>
  <si>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</si>
  <si>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</si>
  <si>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Saldanha Bay(WC014)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</si>
  <si>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</si>
  <si>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</si>
  <si>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</si>
  <si>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</si>
  <si>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</si>
  <si>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</si>
  <si>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</si>
  <si>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</si>
  <si>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</si>
  <si>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</si>
  <si>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</si>
  <si>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</si>
  <si>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</si>
  <si>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</si>
  <si>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</si>
  <si>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</si>
  <si>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</si>
  <si>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</si>
  <si>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</si>
  <si>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</si>
  <si>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</si>
  <si>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</si>
  <si>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</si>
  <si>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</si>
  <si>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</si>
  <si>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</si>
  <si>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</si>
  <si>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</si>
  <si>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</si>
  <si>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Saldanha Bay(WC014)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</si>
  <si>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</si>
  <si>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</si>
  <si>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</si>
  <si>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</si>
  <si>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</si>
  <si>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</si>
  <si>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</si>
  <si>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</si>
  <si>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</si>
  <si>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</si>
  <si>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</si>
  <si>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</si>
  <si>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</si>
  <si>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</si>
  <si>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</si>
  <si>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</si>
  <si>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</si>
  <si>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</si>
  <si>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</si>
  <si>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</si>
  <si>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</si>
  <si>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</si>
  <si>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</si>
  <si>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</si>
  <si>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</si>
  <si>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</si>
  <si>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</si>
  <si>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</si>
  <si>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Saldanha Bay(WC014)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</si>
  <si>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</si>
  <si>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</si>
  <si>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</si>
  <si>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</si>
  <si>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</si>
  <si>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</si>
  <si>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</si>
  <si>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</si>
  <si>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</si>
  <si>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</si>
  <si>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Saldanha Bay(WC014)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</si>
  <si>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</si>
  <si>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</si>
  <si>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</si>
  <si>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</si>
  <si>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</si>
  <si>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</si>
  <si>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</si>
  <si>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</si>
  <si>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</si>
  <si>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</si>
  <si>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</si>
  <si>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</si>
  <si>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</si>
  <si>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</si>
  <si>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</si>
  <si>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</si>
  <si>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</si>
  <si>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</si>
  <si>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</si>
  <si>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</si>
  <si>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</si>
  <si>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</si>
  <si>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</si>
  <si>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</si>
  <si>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</si>
  <si>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</si>
  <si>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</si>
  <si>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</si>
  <si>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</si>
  <si>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</si>
  <si>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</si>
  <si>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</si>
  <si>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</si>
  <si>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Saldanha Bay(WC014)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</si>
  <si>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</si>
  <si>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</si>
  <si>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</si>
  <si>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</si>
  <si>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</si>
  <si>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</si>
  <si>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</si>
  <si>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</si>
  <si>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</si>
  <si>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</si>
  <si>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</si>
  <si>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</si>
  <si>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</si>
  <si>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</si>
  <si>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</si>
  <si>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</si>
  <si>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</si>
  <si>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</si>
  <si>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</si>
  <si>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</si>
  <si>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</si>
  <si>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</si>
  <si>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</si>
  <si>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</si>
  <si>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</si>
  <si>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</si>
  <si>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Saldanha Bay(WC014)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</si>
  <si>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</si>
  <si>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</si>
  <si>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</si>
  <si>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</si>
  <si>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</si>
  <si>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</si>
  <si>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</si>
  <si>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</si>
  <si>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</si>
  <si>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</si>
  <si>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</si>
  <si>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</si>
  <si>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</si>
  <si>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</si>
  <si>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</si>
  <si>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</si>
  <si>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</si>
  <si>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</si>
  <si>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</si>
  <si>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</si>
  <si>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</si>
  <si>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</si>
  <si>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</si>
  <si>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</si>
  <si>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Saldanha Bay(WC014)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</si>
  <si>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</si>
  <si>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</si>
  <si>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</si>
  <si>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</si>
  <si>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</si>
  <si>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</si>
  <si>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</si>
  <si>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</si>
  <si>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</si>
  <si>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</si>
  <si>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</si>
  <si>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</si>
  <si>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</si>
  <si>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</si>
  <si>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</si>
  <si>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</si>
  <si>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</si>
  <si>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</si>
  <si>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</si>
  <si>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</si>
  <si>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</si>
  <si>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</si>
  <si>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</si>
  <si>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</si>
  <si>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</si>
  <si>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</si>
  <si>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</si>
  <si>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</si>
  <si>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</si>
  <si>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</si>
  <si>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</si>
  <si>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</si>
  <si>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</si>
  <si>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</si>
  <si>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</si>
  <si>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Saldanha Bay(WC014)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</si>
  <si>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</si>
  <si>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</si>
  <si>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Saldanha Bay(WC014)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</si>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</sst>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134573801</v>
      </c>
      <c r="C5" s="19">
        <v>0</v>
      </c>
      <c r="D5" s="59">
        <v>147619750</v>
      </c>
      <c r="E5" s="60">
        <v>146247316</v>
      </c>
      <c r="F5" s="60">
        <v>147985381</v>
      </c>
      <c r="G5" s="60">
        <v>-256407</v>
      </c>
      <c r="H5" s="60">
        <v>-1984826</v>
      </c>
      <c r="I5" s="60">
        <v>145744148</v>
      </c>
      <c r="J5" s="60">
        <v>297856</v>
      </c>
      <c r="K5" s="60">
        <v>486957</v>
      </c>
      <c r="L5" s="60">
        <v>-295902</v>
      </c>
      <c r="M5" s="60">
        <v>488911</v>
      </c>
      <c r="N5" s="60">
        <v>507467</v>
      </c>
      <c r="O5" s="60">
        <v>1860887</v>
      </c>
      <c r="P5" s="60">
        <v>-318117</v>
      </c>
      <c r="Q5" s="60">
        <v>2050237</v>
      </c>
      <c r="R5" s="60">
        <v>485508</v>
      </c>
      <c r="S5" s="60">
        <v>-996372</v>
      </c>
      <c r="T5" s="60">
        <v>452644</v>
      </c>
      <c r="U5" s="60">
        <v>-58220</v>
      </c>
      <c r="V5" s="60">
        <v>148225076</v>
      </c>
      <c r="W5" s="60">
        <v>146247316</v>
      </c>
      <c r="X5" s="60">
        <v>1977760</v>
      </c>
      <c r="Y5" s="61">
        <v>1.35</v>
      </c>
      <c r="Z5" s="62">
        <v>146247316</v>
      </c>
    </row>
    <row r="6" spans="1:26" ht="13.5">
      <c r="A6" s="58" t="s">
        <v>32</v>
      </c>
      <c r="B6" s="19">
        <v>376096783</v>
      </c>
      <c r="C6" s="19">
        <v>0</v>
      </c>
      <c r="D6" s="59">
        <v>430572801</v>
      </c>
      <c r="E6" s="60">
        <v>407651975</v>
      </c>
      <c r="F6" s="60">
        <v>81833923</v>
      </c>
      <c r="G6" s="60">
        <v>29614297</v>
      </c>
      <c r="H6" s="60">
        <v>30610532</v>
      </c>
      <c r="I6" s="60">
        <v>142058752</v>
      </c>
      <c r="J6" s="60">
        <v>30463162</v>
      </c>
      <c r="K6" s="60">
        <v>29863230</v>
      </c>
      <c r="L6" s="60">
        <v>28493332</v>
      </c>
      <c r="M6" s="60">
        <v>88819724</v>
      </c>
      <c r="N6" s="60">
        <v>33530965</v>
      </c>
      <c r="O6" s="60">
        <v>29238534</v>
      </c>
      <c r="P6" s="60">
        <v>30448512</v>
      </c>
      <c r="Q6" s="60">
        <v>93218011</v>
      </c>
      <c r="R6" s="60">
        <v>30761192</v>
      </c>
      <c r="S6" s="60">
        <v>27069457</v>
      </c>
      <c r="T6" s="60">
        <v>9808811</v>
      </c>
      <c r="U6" s="60">
        <v>67639460</v>
      </c>
      <c r="V6" s="60">
        <v>391735947</v>
      </c>
      <c r="W6" s="60">
        <v>407651975</v>
      </c>
      <c r="X6" s="60">
        <v>-15916028</v>
      </c>
      <c r="Y6" s="61">
        <v>-3.9</v>
      </c>
      <c r="Z6" s="62">
        <v>407651975</v>
      </c>
    </row>
    <row r="7" spans="1:26" ht="13.5">
      <c r="A7" s="58" t="s">
        <v>33</v>
      </c>
      <c r="B7" s="19">
        <v>26988522</v>
      </c>
      <c r="C7" s="19">
        <v>0</v>
      </c>
      <c r="D7" s="59">
        <v>20400000</v>
      </c>
      <c r="E7" s="60">
        <v>20400000</v>
      </c>
      <c r="F7" s="60">
        <v>1823560</v>
      </c>
      <c r="G7" s="60">
        <v>1992835</v>
      </c>
      <c r="H7" s="60">
        <v>225751</v>
      </c>
      <c r="I7" s="60">
        <v>4042146</v>
      </c>
      <c r="J7" s="60">
        <v>1110011</v>
      </c>
      <c r="K7" s="60">
        <v>4249078</v>
      </c>
      <c r="L7" s="60">
        <v>1889843</v>
      </c>
      <c r="M7" s="60">
        <v>7248932</v>
      </c>
      <c r="N7" s="60">
        <v>2304443</v>
      </c>
      <c r="O7" s="60">
        <v>2155114</v>
      </c>
      <c r="P7" s="60">
        <v>1908166</v>
      </c>
      <c r="Q7" s="60">
        <v>6367723</v>
      </c>
      <c r="R7" s="60">
        <v>2017777</v>
      </c>
      <c r="S7" s="60">
        <v>2324992</v>
      </c>
      <c r="T7" s="60">
        <v>2136420</v>
      </c>
      <c r="U7" s="60">
        <v>6479189</v>
      </c>
      <c r="V7" s="60">
        <v>24137990</v>
      </c>
      <c r="W7" s="60">
        <v>20400000</v>
      </c>
      <c r="X7" s="60">
        <v>3737990</v>
      </c>
      <c r="Y7" s="61">
        <v>18.32</v>
      </c>
      <c r="Z7" s="62">
        <v>20400000</v>
      </c>
    </row>
    <row r="8" spans="1:26" ht="13.5">
      <c r="A8" s="58" t="s">
        <v>34</v>
      </c>
      <c r="B8" s="19">
        <v>75607084</v>
      </c>
      <c r="C8" s="19">
        <v>0</v>
      </c>
      <c r="D8" s="59">
        <v>63875070</v>
      </c>
      <c r="E8" s="60">
        <v>68991842</v>
      </c>
      <c r="F8" s="60">
        <v>16097000</v>
      </c>
      <c r="G8" s="60">
        <v>148534</v>
      </c>
      <c r="H8" s="60">
        <v>4258583</v>
      </c>
      <c r="I8" s="60">
        <v>20504117</v>
      </c>
      <c r="J8" s="60">
        <v>0</v>
      </c>
      <c r="K8" s="60">
        <v>2451967</v>
      </c>
      <c r="L8" s="60">
        <v>14510921</v>
      </c>
      <c r="M8" s="60">
        <v>16962888</v>
      </c>
      <c r="N8" s="60">
        <v>4073568</v>
      </c>
      <c r="O8" s="60">
        <v>1654112</v>
      </c>
      <c r="P8" s="60">
        <v>10433039</v>
      </c>
      <c r="Q8" s="60">
        <v>16160719</v>
      </c>
      <c r="R8" s="60">
        <v>208330</v>
      </c>
      <c r="S8" s="60">
        <v>2448608</v>
      </c>
      <c r="T8" s="60">
        <v>935841</v>
      </c>
      <c r="U8" s="60">
        <v>3592779</v>
      </c>
      <c r="V8" s="60">
        <v>57220503</v>
      </c>
      <c r="W8" s="60">
        <v>68991842</v>
      </c>
      <c r="X8" s="60">
        <v>-11771339</v>
      </c>
      <c r="Y8" s="61">
        <v>-17.06</v>
      </c>
      <c r="Z8" s="62">
        <v>68991842</v>
      </c>
    </row>
    <row r="9" spans="1:26" ht="13.5">
      <c r="A9" s="58" t="s">
        <v>35</v>
      </c>
      <c r="B9" s="19">
        <v>36473058</v>
      </c>
      <c r="C9" s="19">
        <v>0</v>
      </c>
      <c r="D9" s="59">
        <v>27620897</v>
      </c>
      <c r="E9" s="60">
        <v>34240497</v>
      </c>
      <c r="F9" s="60">
        <v>1675686</v>
      </c>
      <c r="G9" s="60">
        <v>2174170</v>
      </c>
      <c r="H9" s="60">
        <v>3043045</v>
      </c>
      <c r="I9" s="60">
        <v>6892901</v>
      </c>
      <c r="J9" s="60">
        <v>1961938</v>
      </c>
      <c r="K9" s="60">
        <v>4239333</v>
      </c>
      <c r="L9" s="60">
        <v>2854116</v>
      </c>
      <c r="M9" s="60">
        <v>9055387</v>
      </c>
      <c r="N9" s="60">
        <v>3492833</v>
      </c>
      <c r="O9" s="60">
        <v>3214368</v>
      </c>
      <c r="P9" s="60">
        <v>1259490</v>
      </c>
      <c r="Q9" s="60">
        <v>7966691</v>
      </c>
      <c r="R9" s="60">
        <v>2935968</v>
      </c>
      <c r="S9" s="60">
        <v>3259041</v>
      </c>
      <c r="T9" s="60">
        <v>2911810</v>
      </c>
      <c r="U9" s="60">
        <v>9106819</v>
      </c>
      <c r="V9" s="60">
        <v>33021798</v>
      </c>
      <c r="W9" s="60">
        <v>34240497</v>
      </c>
      <c r="X9" s="60">
        <v>-1218699</v>
      </c>
      <c r="Y9" s="61">
        <v>-3.56</v>
      </c>
      <c r="Z9" s="62">
        <v>34240497</v>
      </c>
    </row>
    <row r="10" spans="1:26" ht="25.5">
      <c r="A10" s="63" t="s">
        <v>277</v>
      </c>
      <c r="B10" s="64">
        <f>SUM(B5:B9)</f>
        <v>649739248</v>
      </c>
      <c r="C10" s="64">
        <f>SUM(C5:C9)</f>
        <v>0</v>
      </c>
      <c r="D10" s="65">
        <f aca="true" t="shared" si="0" ref="D10:Z10">SUM(D5:D9)</f>
        <v>690088518</v>
      </c>
      <c r="E10" s="66">
        <f t="shared" si="0"/>
        <v>677531630</v>
      </c>
      <c r="F10" s="66">
        <f t="shared" si="0"/>
        <v>249415550</v>
      </c>
      <c r="G10" s="66">
        <f t="shared" si="0"/>
        <v>33673429</v>
      </c>
      <c r="H10" s="66">
        <f t="shared" si="0"/>
        <v>36153085</v>
      </c>
      <c r="I10" s="66">
        <f t="shared" si="0"/>
        <v>319242064</v>
      </c>
      <c r="J10" s="66">
        <f t="shared" si="0"/>
        <v>33832967</v>
      </c>
      <c r="K10" s="66">
        <f t="shared" si="0"/>
        <v>41290565</v>
      </c>
      <c r="L10" s="66">
        <f t="shared" si="0"/>
        <v>47452310</v>
      </c>
      <c r="M10" s="66">
        <f t="shared" si="0"/>
        <v>122575842</v>
      </c>
      <c r="N10" s="66">
        <f t="shared" si="0"/>
        <v>43909276</v>
      </c>
      <c r="O10" s="66">
        <f t="shared" si="0"/>
        <v>38123015</v>
      </c>
      <c r="P10" s="66">
        <f t="shared" si="0"/>
        <v>43731090</v>
      </c>
      <c r="Q10" s="66">
        <f t="shared" si="0"/>
        <v>125763381</v>
      </c>
      <c r="R10" s="66">
        <f t="shared" si="0"/>
        <v>36408775</v>
      </c>
      <c r="S10" s="66">
        <f t="shared" si="0"/>
        <v>34105726</v>
      </c>
      <c r="T10" s="66">
        <f t="shared" si="0"/>
        <v>16245526</v>
      </c>
      <c r="U10" s="66">
        <f t="shared" si="0"/>
        <v>86760027</v>
      </c>
      <c r="V10" s="66">
        <f t="shared" si="0"/>
        <v>654341314</v>
      </c>
      <c r="W10" s="66">
        <f t="shared" si="0"/>
        <v>677531630</v>
      </c>
      <c r="X10" s="66">
        <f t="shared" si="0"/>
        <v>-23190316</v>
      </c>
      <c r="Y10" s="67">
        <f>+IF(W10&lt;&gt;0,(X10/W10)*100,0)</f>
        <v>-3.42276507445121</v>
      </c>
      <c r="Z10" s="68">
        <f t="shared" si="0"/>
        <v>677531630</v>
      </c>
    </row>
    <row r="11" spans="1:26" ht="13.5">
      <c r="A11" s="58" t="s">
        <v>37</v>
      </c>
      <c r="B11" s="19">
        <v>198346374</v>
      </c>
      <c r="C11" s="19">
        <v>0</v>
      </c>
      <c r="D11" s="59">
        <v>219526120</v>
      </c>
      <c r="E11" s="60">
        <v>220427688</v>
      </c>
      <c r="F11" s="60">
        <v>16460052</v>
      </c>
      <c r="G11" s="60">
        <v>15883297</v>
      </c>
      <c r="H11" s="60">
        <v>16462714</v>
      </c>
      <c r="I11" s="60">
        <v>48806063</v>
      </c>
      <c r="J11" s="60">
        <v>17470962</v>
      </c>
      <c r="K11" s="60">
        <v>27720396</v>
      </c>
      <c r="L11" s="60">
        <v>16717566</v>
      </c>
      <c r="M11" s="60">
        <v>61908924</v>
      </c>
      <c r="N11" s="60">
        <v>19428609</v>
      </c>
      <c r="O11" s="60">
        <v>16617111</v>
      </c>
      <c r="P11" s="60">
        <v>16268150</v>
      </c>
      <c r="Q11" s="60">
        <v>52313870</v>
      </c>
      <c r="R11" s="60">
        <v>16468630</v>
      </c>
      <c r="S11" s="60">
        <v>16400269</v>
      </c>
      <c r="T11" s="60">
        <v>11507838</v>
      </c>
      <c r="U11" s="60">
        <v>44376737</v>
      </c>
      <c r="V11" s="60">
        <v>207405594</v>
      </c>
      <c r="W11" s="60">
        <v>220427688</v>
      </c>
      <c r="X11" s="60">
        <v>-13022094</v>
      </c>
      <c r="Y11" s="61">
        <v>-5.91</v>
      </c>
      <c r="Z11" s="62">
        <v>220427688</v>
      </c>
    </row>
    <row r="12" spans="1:26" ht="13.5">
      <c r="A12" s="58" t="s">
        <v>38</v>
      </c>
      <c r="B12" s="19">
        <v>7866699</v>
      </c>
      <c r="C12" s="19">
        <v>0</v>
      </c>
      <c r="D12" s="59">
        <v>8518880</v>
      </c>
      <c r="E12" s="60">
        <v>8338880</v>
      </c>
      <c r="F12" s="60">
        <v>638744</v>
      </c>
      <c r="G12" s="60">
        <v>659649</v>
      </c>
      <c r="H12" s="60">
        <v>658841</v>
      </c>
      <c r="I12" s="60">
        <v>1957234</v>
      </c>
      <c r="J12" s="60">
        <v>658841</v>
      </c>
      <c r="K12" s="60">
        <v>658841</v>
      </c>
      <c r="L12" s="60">
        <v>641669</v>
      </c>
      <c r="M12" s="60">
        <v>1959351</v>
      </c>
      <c r="N12" s="60">
        <v>641669</v>
      </c>
      <c r="O12" s="60">
        <v>968504</v>
      </c>
      <c r="P12" s="60">
        <v>699837</v>
      </c>
      <c r="Q12" s="60">
        <v>2310010</v>
      </c>
      <c r="R12" s="60">
        <v>705329</v>
      </c>
      <c r="S12" s="60">
        <v>693085</v>
      </c>
      <c r="T12" s="60">
        <v>665604</v>
      </c>
      <c r="U12" s="60">
        <v>2064018</v>
      </c>
      <c r="V12" s="60">
        <v>8290613</v>
      </c>
      <c r="W12" s="60">
        <v>8338880</v>
      </c>
      <c r="X12" s="60">
        <v>-48267</v>
      </c>
      <c r="Y12" s="61">
        <v>-0.58</v>
      </c>
      <c r="Z12" s="62">
        <v>8338880</v>
      </c>
    </row>
    <row r="13" spans="1:26" ht="13.5">
      <c r="A13" s="58" t="s">
        <v>278</v>
      </c>
      <c r="B13" s="19">
        <v>90623140</v>
      </c>
      <c r="C13" s="19">
        <v>0</v>
      </c>
      <c r="D13" s="59">
        <v>108033406</v>
      </c>
      <c r="E13" s="60">
        <v>112622077</v>
      </c>
      <c r="F13" s="60">
        <v>273558</v>
      </c>
      <c r="G13" s="60">
        <v>15577512</v>
      </c>
      <c r="H13" s="60">
        <v>7268903</v>
      </c>
      <c r="I13" s="60">
        <v>23119973</v>
      </c>
      <c r="J13" s="60">
        <v>7791002</v>
      </c>
      <c r="K13" s="60">
        <v>7542586</v>
      </c>
      <c r="L13" s="60">
        <v>7780884</v>
      </c>
      <c r="M13" s="60">
        <v>23114472</v>
      </c>
      <c r="N13" s="60">
        <v>7777654</v>
      </c>
      <c r="O13" s="60">
        <v>7182459</v>
      </c>
      <c r="P13" s="60">
        <v>7768756</v>
      </c>
      <c r="Q13" s="60">
        <v>22728869</v>
      </c>
      <c r="R13" s="60">
        <v>8674927</v>
      </c>
      <c r="S13" s="60">
        <v>7984631</v>
      </c>
      <c r="T13" s="60">
        <v>-13239303</v>
      </c>
      <c r="U13" s="60">
        <v>3420255</v>
      </c>
      <c r="V13" s="60">
        <v>72383569</v>
      </c>
      <c r="W13" s="60">
        <v>112622077</v>
      </c>
      <c r="X13" s="60">
        <v>-40238508</v>
      </c>
      <c r="Y13" s="61">
        <v>-35.73</v>
      </c>
      <c r="Z13" s="62">
        <v>112622077</v>
      </c>
    </row>
    <row r="14" spans="1:26" ht="13.5">
      <c r="A14" s="58" t="s">
        <v>40</v>
      </c>
      <c r="B14" s="19">
        <v>11239370</v>
      </c>
      <c r="C14" s="19">
        <v>0</v>
      </c>
      <c r="D14" s="59">
        <v>5590000</v>
      </c>
      <c r="E14" s="60">
        <v>8872701</v>
      </c>
      <c r="F14" s="60">
        <v>434114</v>
      </c>
      <c r="G14" s="60">
        <v>443792</v>
      </c>
      <c r="H14" s="60">
        <v>1267690</v>
      </c>
      <c r="I14" s="60">
        <v>2145596</v>
      </c>
      <c r="J14" s="60">
        <v>771101</v>
      </c>
      <c r="K14" s="60">
        <v>770246</v>
      </c>
      <c r="L14" s="60">
        <v>3666313</v>
      </c>
      <c r="M14" s="60">
        <v>5207660</v>
      </c>
      <c r="N14" s="60">
        <v>-1625115</v>
      </c>
      <c r="O14" s="60">
        <v>671286</v>
      </c>
      <c r="P14" s="60">
        <v>675139</v>
      </c>
      <c r="Q14" s="60">
        <v>-278690</v>
      </c>
      <c r="R14" s="60">
        <v>278548</v>
      </c>
      <c r="S14" s="60">
        <v>278275</v>
      </c>
      <c r="T14" s="60">
        <v>4521592</v>
      </c>
      <c r="U14" s="60">
        <v>5078415</v>
      </c>
      <c r="V14" s="60">
        <v>12152981</v>
      </c>
      <c r="W14" s="60">
        <v>8872701</v>
      </c>
      <c r="X14" s="60">
        <v>3280280</v>
      </c>
      <c r="Y14" s="61">
        <v>36.97</v>
      </c>
      <c r="Z14" s="62">
        <v>8872701</v>
      </c>
    </row>
    <row r="15" spans="1:26" ht="13.5">
      <c r="A15" s="58" t="s">
        <v>41</v>
      </c>
      <c r="B15" s="19">
        <v>202083083</v>
      </c>
      <c r="C15" s="19">
        <v>0</v>
      </c>
      <c r="D15" s="59">
        <v>218320000</v>
      </c>
      <c r="E15" s="60">
        <v>218320000</v>
      </c>
      <c r="F15" s="60">
        <v>-642498</v>
      </c>
      <c r="G15" s="60">
        <v>24172446</v>
      </c>
      <c r="H15" s="60">
        <v>23781627</v>
      </c>
      <c r="I15" s="60">
        <v>47311575</v>
      </c>
      <c r="J15" s="60">
        <v>15748903</v>
      </c>
      <c r="K15" s="60">
        <v>15322478</v>
      </c>
      <c r="L15" s="60">
        <v>15899843</v>
      </c>
      <c r="M15" s="60">
        <v>46971224</v>
      </c>
      <c r="N15" s="60">
        <v>15950682</v>
      </c>
      <c r="O15" s="60">
        <v>17120566</v>
      </c>
      <c r="P15" s="60">
        <v>16140386</v>
      </c>
      <c r="Q15" s="60">
        <v>49211634</v>
      </c>
      <c r="R15" s="60">
        <v>16796087</v>
      </c>
      <c r="S15" s="60">
        <v>15884208</v>
      </c>
      <c r="T15" s="60">
        <v>47509176</v>
      </c>
      <c r="U15" s="60">
        <v>80189471</v>
      </c>
      <c r="V15" s="60">
        <v>223683904</v>
      </c>
      <c r="W15" s="60">
        <v>218320000</v>
      </c>
      <c r="X15" s="60">
        <v>5363904</v>
      </c>
      <c r="Y15" s="61">
        <v>2.46</v>
      </c>
      <c r="Z15" s="62">
        <v>218320000</v>
      </c>
    </row>
    <row r="16" spans="1:26" ht="13.5">
      <c r="A16" s="69" t="s">
        <v>42</v>
      </c>
      <c r="B16" s="19">
        <v>1896897</v>
      </c>
      <c r="C16" s="19">
        <v>0</v>
      </c>
      <c r="D16" s="59">
        <v>26294810</v>
      </c>
      <c r="E16" s="60">
        <v>2001550</v>
      </c>
      <c r="F16" s="60">
        <v>4782962</v>
      </c>
      <c r="G16" s="60">
        <v>992755</v>
      </c>
      <c r="H16" s="60">
        <v>1106211</v>
      </c>
      <c r="I16" s="60">
        <v>6881928</v>
      </c>
      <c r="J16" s="60">
        <v>1080124</v>
      </c>
      <c r="K16" s="60">
        <v>745622</v>
      </c>
      <c r="L16" s="60">
        <v>-129007</v>
      </c>
      <c r="M16" s="60">
        <v>1696739</v>
      </c>
      <c r="N16" s="60">
        <v>34777</v>
      </c>
      <c r="O16" s="60">
        <v>985</v>
      </c>
      <c r="P16" s="60">
        <v>1005</v>
      </c>
      <c r="Q16" s="60">
        <v>36767</v>
      </c>
      <c r="R16" s="60">
        <v>920</v>
      </c>
      <c r="S16" s="60">
        <v>-6433566</v>
      </c>
      <c r="T16" s="60">
        <v>-50773</v>
      </c>
      <c r="U16" s="60">
        <v>-6483419</v>
      </c>
      <c r="V16" s="60">
        <v>2132015</v>
      </c>
      <c r="W16" s="60">
        <v>2001550</v>
      </c>
      <c r="X16" s="60">
        <v>130465</v>
      </c>
      <c r="Y16" s="61">
        <v>6.52</v>
      </c>
      <c r="Z16" s="62">
        <v>2001550</v>
      </c>
    </row>
    <row r="17" spans="1:26" ht="13.5">
      <c r="A17" s="58" t="s">
        <v>43</v>
      </c>
      <c r="B17" s="19">
        <v>153633160</v>
      </c>
      <c r="C17" s="19">
        <v>0</v>
      </c>
      <c r="D17" s="59">
        <v>171303249</v>
      </c>
      <c r="E17" s="60">
        <v>181565617</v>
      </c>
      <c r="F17" s="60">
        <v>7537018</v>
      </c>
      <c r="G17" s="60">
        <v>10342189</v>
      </c>
      <c r="H17" s="60">
        <v>12332519</v>
      </c>
      <c r="I17" s="60">
        <v>30211726</v>
      </c>
      <c r="J17" s="60">
        <v>13627852</v>
      </c>
      <c r="K17" s="60">
        <v>13124222</v>
      </c>
      <c r="L17" s="60">
        <v>14338670</v>
      </c>
      <c r="M17" s="60">
        <v>41090744</v>
      </c>
      <c r="N17" s="60">
        <v>7352005</v>
      </c>
      <c r="O17" s="60">
        <v>9443527</v>
      </c>
      <c r="P17" s="60">
        <v>18005840</v>
      </c>
      <c r="Q17" s="60">
        <v>34801372</v>
      </c>
      <c r="R17" s="60">
        <v>10769859</v>
      </c>
      <c r="S17" s="60">
        <v>11998205</v>
      </c>
      <c r="T17" s="60">
        <v>13829391</v>
      </c>
      <c r="U17" s="60">
        <v>36597455</v>
      </c>
      <c r="V17" s="60">
        <v>142701297</v>
      </c>
      <c r="W17" s="60">
        <v>181565617</v>
      </c>
      <c r="X17" s="60">
        <v>-38864320</v>
      </c>
      <c r="Y17" s="61">
        <v>-21.41</v>
      </c>
      <c r="Z17" s="62">
        <v>181565617</v>
      </c>
    </row>
    <row r="18" spans="1:26" ht="13.5">
      <c r="A18" s="70" t="s">
        <v>44</v>
      </c>
      <c r="B18" s="71">
        <f>SUM(B11:B17)</f>
        <v>665688723</v>
      </c>
      <c r="C18" s="71">
        <f>SUM(C11:C17)</f>
        <v>0</v>
      </c>
      <c r="D18" s="72">
        <f aca="true" t="shared" si="1" ref="D18:Z18">SUM(D11:D17)</f>
        <v>757586465</v>
      </c>
      <c r="E18" s="73">
        <f t="shared" si="1"/>
        <v>752148513</v>
      </c>
      <c r="F18" s="73">
        <f t="shared" si="1"/>
        <v>29483950</v>
      </c>
      <c r="G18" s="73">
        <f t="shared" si="1"/>
        <v>68071640</v>
      </c>
      <c r="H18" s="73">
        <f t="shared" si="1"/>
        <v>62878505</v>
      </c>
      <c r="I18" s="73">
        <f t="shared" si="1"/>
        <v>160434095</v>
      </c>
      <c r="J18" s="73">
        <f t="shared" si="1"/>
        <v>57148785</v>
      </c>
      <c r="K18" s="73">
        <f t="shared" si="1"/>
        <v>65884391</v>
      </c>
      <c r="L18" s="73">
        <f t="shared" si="1"/>
        <v>58915938</v>
      </c>
      <c r="M18" s="73">
        <f t="shared" si="1"/>
        <v>181949114</v>
      </c>
      <c r="N18" s="73">
        <f t="shared" si="1"/>
        <v>49560281</v>
      </c>
      <c r="O18" s="73">
        <f t="shared" si="1"/>
        <v>52004438</v>
      </c>
      <c r="P18" s="73">
        <f t="shared" si="1"/>
        <v>59559113</v>
      </c>
      <c r="Q18" s="73">
        <f t="shared" si="1"/>
        <v>161123832</v>
      </c>
      <c r="R18" s="73">
        <f t="shared" si="1"/>
        <v>53694300</v>
      </c>
      <c r="S18" s="73">
        <f t="shared" si="1"/>
        <v>46805107</v>
      </c>
      <c r="T18" s="73">
        <f t="shared" si="1"/>
        <v>64743525</v>
      </c>
      <c r="U18" s="73">
        <f t="shared" si="1"/>
        <v>165242932</v>
      </c>
      <c r="V18" s="73">
        <f t="shared" si="1"/>
        <v>668749973</v>
      </c>
      <c r="W18" s="73">
        <f t="shared" si="1"/>
        <v>752148513</v>
      </c>
      <c r="X18" s="73">
        <f t="shared" si="1"/>
        <v>-83398540</v>
      </c>
      <c r="Y18" s="67">
        <f>+IF(W18&lt;&gt;0,(X18/W18)*100,0)</f>
        <v>-11.088041597976277</v>
      </c>
      <c r="Z18" s="74">
        <f t="shared" si="1"/>
        <v>752148513</v>
      </c>
    </row>
    <row r="19" spans="1:26" ht="13.5">
      <c r="A19" s="70" t="s">
        <v>45</v>
      </c>
      <c r="B19" s="75">
        <f>+B10-B18</f>
        <v>-15949475</v>
      </c>
      <c r="C19" s="75">
        <f>+C10-C18</f>
        <v>0</v>
      </c>
      <c r="D19" s="76">
        <f aca="true" t="shared" si="2" ref="D19:Z19">+D10-D18</f>
        <v>-67497947</v>
      </c>
      <c r="E19" s="77">
        <f t="shared" si="2"/>
        <v>-74616883</v>
      </c>
      <c r="F19" s="77">
        <f t="shared" si="2"/>
        <v>219931600</v>
      </c>
      <c r="G19" s="77">
        <f t="shared" si="2"/>
        <v>-34398211</v>
      </c>
      <c r="H19" s="77">
        <f t="shared" si="2"/>
        <v>-26725420</v>
      </c>
      <c r="I19" s="77">
        <f t="shared" si="2"/>
        <v>158807969</v>
      </c>
      <c r="J19" s="77">
        <f t="shared" si="2"/>
        <v>-23315818</v>
      </c>
      <c r="K19" s="77">
        <f t="shared" si="2"/>
        <v>-24593826</v>
      </c>
      <c r="L19" s="77">
        <f t="shared" si="2"/>
        <v>-11463628</v>
      </c>
      <c r="M19" s="77">
        <f t="shared" si="2"/>
        <v>-59373272</v>
      </c>
      <c r="N19" s="77">
        <f t="shared" si="2"/>
        <v>-5651005</v>
      </c>
      <c r="O19" s="77">
        <f t="shared" si="2"/>
        <v>-13881423</v>
      </c>
      <c r="P19" s="77">
        <f t="shared" si="2"/>
        <v>-15828023</v>
      </c>
      <c r="Q19" s="77">
        <f t="shared" si="2"/>
        <v>-35360451</v>
      </c>
      <c r="R19" s="77">
        <f t="shared" si="2"/>
        <v>-17285525</v>
      </c>
      <c r="S19" s="77">
        <f t="shared" si="2"/>
        <v>-12699381</v>
      </c>
      <c r="T19" s="77">
        <f t="shared" si="2"/>
        <v>-48497999</v>
      </c>
      <c r="U19" s="77">
        <f t="shared" si="2"/>
        <v>-78482905</v>
      </c>
      <c r="V19" s="77">
        <f t="shared" si="2"/>
        <v>-14408659</v>
      </c>
      <c r="W19" s="77">
        <f>IF(E10=E18,0,W10-W18)</f>
        <v>-74616883</v>
      </c>
      <c r="X19" s="77">
        <f t="shared" si="2"/>
        <v>60208224</v>
      </c>
      <c r="Y19" s="78">
        <f>+IF(W19&lt;&gt;0,(X19/W19)*100,0)</f>
        <v>-80.6898138588823</v>
      </c>
      <c r="Z19" s="79">
        <f t="shared" si="2"/>
        <v>-74616883</v>
      </c>
    </row>
    <row r="20" spans="1:26" ht="13.5">
      <c r="A20" s="58" t="s">
        <v>46</v>
      </c>
      <c r="B20" s="19">
        <v>47230388</v>
      </c>
      <c r="C20" s="19">
        <v>0</v>
      </c>
      <c r="D20" s="59">
        <v>59347299</v>
      </c>
      <c r="E20" s="60">
        <v>50598380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557669</v>
      </c>
      <c r="T20" s="60">
        <v>0</v>
      </c>
      <c r="U20" s="60">
        <v>557669</v>
      </c>
      <c r="V20" s="60">
        <v>557669</v>
      </c>
      <c r="W20" s="60">
        <v>50598380</v>
      </c>
      <c r="X20" s="60">
        <v>-50040711</v>
      </c>
      <c r="Y20" s="61">
        <v>-98.9</v>
      </c>
      <c r="Z20" s="62">
        <v>50598380</v>
      </c>
    </row>
    <row r="21" spans="1:26" ht="13.5">
      <c r="A21" s="58" t="s">
        <v>279</v>
      </c>
      <c r="B21" s="80">
        <v>-89882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31191031</v>
      </c>
      <c r="C22" s="86">
        <f>SUM(C19:C21)</f>
        <v>0</v>
      </c>
      <c r="D22" s="87">
        <f aca="true" t="shared" si="3" ref="D22:Z22">SUM(D19:D21)</f>
        <v>-8150648</v>
      </c>
      <c r="E22" s="88">
        <f t="shared" si="3"/>
        <v>-24018503</v>
      </c>
      <c r="F22" s="88">
        <f t="shared" si="3"/>
        <v>219931600</v>
      </c>
      <c r="G22" s="88">
        <f t="shared" si="3"/>
        <v>-34398211</v>
      </c>
      <c r="H22" s="88">
        <f t="shared" si="3"/>
        <v>-26725420</v>
      </c>
      <c r="I22" s="88">
        <f t="shared" si="3"/>
        <v>158807969</v>
      </c>
      <c r="J22" s="88">
        <f t="shared" si="3"/>
        <v>-23315818</v>
      </c>
      <c r="K22" s="88">
        <f t="shared" si="3"/>
        <v>-24593826</v>
      </c>
      <c r="L22" s="88">
        <f t="shared" si="3"/>
        <v>-11463628</v>
      </c>
      <c r="M22" s="88">
        <f t="shared" si="3"/>
        <v>-59373272</v>
      </c>
      <c r="N22" s="88">
        <f t="shared" si="3"/>
        <v>-5651005</v>
      </c>
      <c r="O22" s="88">
        <f t="shared" si="3"/>
        <v>-13881423</v>
      </c>
      <c r="P22" s="88">
        <f t="shared" si="3"/>
        <v>-15828023</v>
      </c>
      <c r="Q22" s="88">
        <f t="shared" si="3"/>
        <v>-35360451</v>
      </c>
      <c r="R22" s="88">
        <f t="shared" si="3"/>
        <v>-17285525</v>
      </c>
      <c r="S22" s="88">
        <f t="shared" si="3"/>
        <v>-12141712</v>
      </c>
      <c r="T22" s="88">
        <f t="shared" si="3"/>
        <v>-48497999</v>
      </c>
      <c r="U22" s="88">
        <f t="shared" si="3"/>
        <v>-77925236</v>
      </c>
      <c r="V22" s="88">
        <f t="shared" si="3"/>
        <v>-13850990</v>
      </c>
      <c r="W22" s="88">
        <f t="shared" si="3"/>
        <v>-24018503</v>
      </c>
      <c r="X22" s="88">
        <f t="shared" si="3"/>
        <v>10167513</v>
      </c>
      <c r="Y22" s="89">
        <f>+IF(W22&lt;&gt;0,(X22/W22)*100,0)</f>
        <v>-42.33200129083815</v>
      </c>
      <c r="Z22" s="90">
        <f t="shared" si="3"/>
        <v>-24018503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31191031</v>
      </c>
      <c r="C24" s="75">
        <f>SUM(C22:C23)</f>
        <v>0</v>
      </c>
      <c r="D24" s="76">
        <f aca="true" t="shared" si="4" ref="D24:Z24">SUM(D22:D23)</f>
        <v>-8150648</v>
      </c>
      <c r="E24" s="77">
        <f t="shared" si="4"/>
        <v>-24018503</v>
      </c>
      <c r="F24" s="77">
        <f t="shared" si="4"/>
        <v>219931600</v>
      </c>
      <c r="G24" s="77">
        <f t="shared" si="4"/>
        <v>-34398211</v>
      </c>
      <c r="H24" s="77">
        <f t="shared" si="4"/>
        <v>-26725420</v>
      </c>
      <c r="I24" s="77">
        <f t="shared" si="4"/>
        <v>158807969</v>
      </c>
      <c r="J24" s="77">
        <f t="shared" si="4"/>
        <v>-23315818</v>
      </c>
      <c r="K24" s="77">
        <f t="shared" si="4"/>
        <v>-24593826</v>
      </c>
      <c r="L24" s="77">
        <f t="shared" si="4"/>
        <v>-11463628</v>
      </c>
      <c r="M24" s="77">
        <f t="shared" si="4"/>
        <v>-59373272</v>
      </c>
      <c r="N24" s="77">
        <f t="shared" si="4"/>
        <v>-5651005</v>
      </c>
      <c r="O24" s="77">
        <f t="shared" si="4"/>
        <v>-13881423</v>
      </c>
      <c r="P24" s="77">
        <f t="shared" si="4"/>
        <v>-15828023</v>
      </c>
      <c r="Q24" s="77">
        <f t="shared" si="4"/>
        <v>-35360451</v>
      </c>
      <c r="R24" s="77">
        <f t="shared" si="4"/>
        <v>-17285525</v>
      </c>
      <c r="S24" s="77">
        <f t="shared" si="4"/>
        <v>-12141712</v>
      </c>
      <c r="T24" s="77">
        <f t="shared" si="4"/>
        <v>-48497999</v>
      </c>
      <c r="U24" s="77">
        <f t="shared" si="4"/>
        <v>-77925236</v>
      </c>
      <c r="V24" s="77">
        <f t="shared" si="4"/>
        <v>-13850990</v>
      </c>
      <c r="W24" s="77">
        <f t="shared" si="4"/>
        <v>-24018503</v>
      </c>
      <c r="X24" s="77">
        <f t="shared" si="4"/>
        <v>10167513</v>
      </c>
      <c r="Y24" s="78">
        <f>+IF(W24&lt;&gt;0,(X24/W24)*100,0)</f>
        <v>-42.33200129083815</v>
      </c>
      <c r="Z24" s="79">
        <f t="shared" si="4"/>
        <v>-24018503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138972171</v>
      </c>
      <c r="C27" s="22">
        <v>0</v>
      </c>
      <c r="D27" s="99">
        <v>188900477</v>
      </c>
      <c r="E27" s="100">
        <v>208661530</v>
      </c>
      <c r="F27" s="100">
        <v>2705960</v>
      </c>
      <c r="G27" s="100">
        <v>4576119</v>
      </c>
      <c r="H27" s="100">
        <v>10282698</v>
      </c>
      <c r="I27" s="100">
        <v>17564777</v>
      </c>
      <c r="J27" s="100">
        <v>9607445</v>
      </c>
      <c r="K27" s="100">
        <v>16892773</v>
      </c>
      <c r="L27" s="100">
        <v>17794766</v>
      </c>
      <c r="M27" s="100">
        <v>44294984</v>
      </c>
      <c r="N27" s="100">
        <v>7808657</v>
      </c>
      <c r="O27" s="100">
        <v>15884316</v>
      </c>
      <c r="P27" s="100">
        <v>12470791</v>
      </c>
      <c r="Q27" s="100">
        <v>36163764</v>
      </c>
      <c r="R27" s="100">
        <v>11730916</v>
      </c>
      <c r="S27" s="100">
        <v>11080041</v>
      </c>
      <c r="T27" s="100">
        <v>21702885</v>
      </c>
      <c r="U27" s="100">
        <v>44513842</v>
      </c>
      <c r="V27" s="100">
        <v>142537367</v>
      </c>
      <c r="W27" s="100">
        <v>208661530</v>
      </c>
      <c r="X27" s="100">
        <v>-66124163</v>
      </c>
      <c r="Y27" s="101">
        <v>-31.69</v>
      </c>
      <c r="Z27" s="102">
        <v>208661530</v>
      </c>
    </row>
    <row r="28" spans="1:26" ht="13.5">
      <c r="A28" s="103" t="s">
        <v>46</v>
      </c>
      <c r="B28" s="19">
        <v>47230388</v>
      </c>
      <c r="C28" s="19">
        <v>0</v>
      </c>
      <c r="D28" s="59">
        <v>59347299</v>
      </c>
      <c r="E28" s="60">
        <v>50598380</v>
      </c>
      <c r="F28" s="60">
        <v>1163074</v>
      </c>
      <c r="G28" s="60">
        <v>1762583</v>
      </c>
      <c r="H28" s="60">
        <v>4796110</v>
      </c>
      <c r="I28" s="60">
        <v>7721767</v>
      </c>
      <c r="J28" s="60">
        <v>2861977</v>
      </c>
      <c r="K28" s="60">
        <v>4997020</v>
      </c>
      <c r="L28" s="60">
        <v>3252584</v>
      </c>
      <c r="M28" s="60">
        <v>11111581</v>
      </c>
      <c r="N28" s="60">
        <v>2894877</v>
      </c>
      <c r="O28" s="60">
        <v>5632026</v>
      </c>
      <c r="P28" s="60">
        <v>3411894</v>
      </c>
      <c r="Q28" s="60">
        <v>11938797</v>
      </c>
      <c r="R28" s="60">
        <v>2176270</v>
      </c>
      <c r="S28" s="60">
        <v>2620929</v>
      </c>
      <c r="T28" s="60">
        <v>7894563</v>
      </c>
      <c r="U28" s="60">
        <v>12691762</v>
      </c>
      <c r="V28" s="60">
        <v>43463907</v>
      </c>
      <c r="W28" s="60">
        <v>50598380</v>
      </c>
      <c r="X28" s="60">
        <v>-7134473</v>
      </c>
      <c r="Y28" s="61">
        <v>-14.1</v>
      </c>
      <c r="Z28" s="62">
        <v>50598380</v>
      </c>
    </row>
    <row r="29" spans="1:26" ht="13.5">
      <c r="A29" s="58" t="s">
        <v>282</v>
      </c>
      <c r="B29" s="19">
        <v>89882</v>
      </c>
      <c r="C29" s="19">
        <v>0</v>
      </c>
      <c r="D29" s="59">
        <v>0</v>
      </c>
      <c r="E29" s="60">
        <v>15912625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1653385</v>
      </c>
      <c r="Q29" s="60">
        <v>1653385</v>
      </c>
      <c r="R29" s="60">
        <v>404935</v>
      </c>
      <c r="S29" s="60">
        <v>1385314</v>
      </c>
      <c r="T29" s="60">
        <v>1776618</v>
      </c>
      <c r="U29" s="60">
        <v>3566867</v>
      </c>
      <c r="V29" s="60">
        <v>5220252</v>
      </c>
      <c r="W29" s="60">
        <v>15912625</v>
      </c>
      <c r="X29" s="60">
        <v>-10692373</v>
      </c>
      <c r="Y29" s="61">
        <v>-67.19</v>
      </c>
      <c r="Z29" s="62">
        <v>15912625</v>
      </c>
    </row>
    <row r="30" spans="1:26" ht="13.5">
      <c r="A30" s="58" t="s">
        <v>52</v>
      </c>
      <c r="B30" s="19">
        <v>6349257</v>
      </c>
      <c r="C30" s="19">
        <v>0</v>
      </c>
      <c r="D30" s="59">
        <v>0</v>
      </c>
      <c r="E30" s="60">
        <v>1638240</v>
      </c>
      <c r="F30" s="60">
        <v>0</v>
      </c>
      <c r="G30" s="60">
        <v>0</v>
      </c>
      <c r="H30" s="60">
        <v>45975</v>
      </c>
      <c r="I30" s="60">
        <v>45975</v>
      </c>
      <c r="J30" s="60">
        <v>290950</v>
      </c>
      <c r="K30" s="60">
        <v>68697</v>
      </c>
      <c r="L30" s="60">
        <v>0</v>
      </c>
      <c r="M30" s="60">
        <v>359647</v>
      </c>
      <c r="N30" s="60">
        <v>0</v>
      </c>
      <c r="O30" s="60">
        <v>0</v>
      </c>
      <c r="P30" s="60">
        <v>13985</v>
      </c>
      <c r="Q30" s="60">
        <v>13985</v>
      </c>
      <c r="R30" s="60">
        <v>0</v>
      </c>
      <c r="S30" s="60">
        <v>0</v>
      </c>
      <c r="T30" s="60">
        <v>61845</v>
      </c>
      <c r="U30" s="60">
        <v>61845</v>
      </c>
      <c r="V30" s="60">
        <v>481452</v>
      </c>
      <c r="W30" s="60">
        <v>1638240</v>
      </c>
      <c r="X30" s="60">
        <v>-1156788</v>
      </c>
      <c r="Y30" s="61">
        <v>-70.61</v>
      </c>
      <c r="Z30" s="62">
        <v>1638240</v>
      </c>
    </row>
    <row r="31" spans="1:26" ht="13.5">
      <c r="A31" s="58" t="s">
        <v>53</v>
      </c>
      <c r="B31" s="19">
        <v>85302650</v>
      </c>
      <c r="C31" s="19">
        <v>0</v>
      </c>
      <c r="D31" s="59">
        <v>129553178</v>
      </c>
      <c r="E31" s="60">
        <v>140512285</v>
      </c>
      <c r="F31" s="60">
        <v>1542886</v>
      </c>
      <c r="G31" s="60">
        <v>2813536</v>
      </c>
      <c r="H31" s="60">
        <v>5440613</v>
      </c>
      <c r="I31" s="60">
        <v>9797035</v>
      </c>
      <c r="J31" s="60">
        <v>6454518</v>
      </c>
      <c r="K31" s="60">
        <v>11827056</v>
      </c>
      <c r="L31" s="60">
        <v>14542182</v>
      </c>
      <c r="M31" s="60">
        <v>32823756</v>
      </c>
      <c r="N31" s="60">
        <v>4913780</v>
      </c>
      <c r="O31" s="60">
        <v>10252290</v>
      </c>
      <c r="P31" s="60">
        <v>7391527</v>
      </c>
      <c r="Q31" s="60">
        <v>22557597</v>
      </c>
      <c r="R31" s="60">
        <v>9149711</v>
      </c>
      <c r="S31" s="60">
        <v>7073798</v>
      </c>
      <c r="T31" s="60">
        <v>11969859</v>
      </c>
      <c r="U31" s="60">
        <v>28193368</v>
      </c>
      <c r="V31" s="60">
        <v>93371756</v>
      </c>
      <c r="W31" s="60">
        <v>140512285</v>
      </c>
      <c r="X31" s="60">
        <v>-47140529</v>
      </c>
      <c r="Y31" s="61">
        <v>-33.55</v>
      </c>
      <c r="Z31" s="62">
        <v>140512285</v>
      </c>
    </row>
    <row r="32" spans="1:26" ht="13.5">
      <c r="A32" s="70" t="s">
        <v>54</v>
      </c>
      <c r="B32" s="22">
        <f>SUM(B28:B31)</f>
        <v>138972177</v>
      </c>
      <c r="C32" s="22">
        <f>SUM(C28:C31)</f>
        <v>0</v>
      </c>
      <c r="D32" s="99">
        <f aca="true" t="shared" si="5" ref="D32:Z32">SUM(D28:D31)</f>
        <v>188900477</v>
      </c>
      <c r="E32" s="100">
        <f t="shared" si="5"/>
        <v>208661530</v>
      </c>
      <c r="F32" s="100">
        <f t="shared" si="5"/>
        <v>2705960</v>
      </c>
      <c r="G32" s="100">
        <f t="shared" si="5"/>
        <v>4576119</v>
      </c>
      <c r="H32" s="100">
        <f t="shared" si="5"/>
        <v>10282698</v>
      </c>
      <c r="I32" s="100">
        <f t="shared" si="5"/>
        <v>17564777</v>
      </c>
      <c r="J32" s="100">
        <f t="shared" si="5"/>
        <v>9607445</v>
      </c>
      <c r="K32" s="100">
        <f t="shared" si="5"/>
        <v>16892773</v>
      </c>
      <c r="L32" s="100">
        <f t="shared" si="5"/>
        <v>17794766</v>
      </c>
      <c r="M32" s="100">
        <f t="shared" si="5"/>
        <v>44294984</v>
      </c>
      <c r="N32" s="100">
        <f t="shared" si="5"/>
        <v>7808657</v>
      </c>
      <c r="O32" s="100">
        <f t="shared" si="5"/>
        <v>15884316</v>
      </c>
      <c r="P32" s="100">
        <f t="shared" si="5"/>
        <v>12470791</v>
      </c>
      <c r="Q32" s="100">
        <f t="shared" si="5"/>
        <v>36163764</v>
      </c>
      <c r="R32" s="100">
        <f t="shared" si="5"/>
        <v>11730916</v>
      </c>
      <c r="S32" s="100">
        <f t="shared" si="5"/>
        <v>11080041</v>
      </c>
      <c r="T32" s="100">
        <f t="shared" si="5"/>
        <v>21702885</v>
      </c>
      <c r="U32" s="100">
        <f t="shared" si="5"/>
        <v>44513842</v>
      </c>
      <c r="V32" s="100">
        <f t="shared" si="5"/>
        <v>142537367</v>
      </c>
      <c r="W32" s="100">
        <f t="shared" si="5"/>
        <v>208661530</v>
      </c>
      <c r="X32" s="100">
        <f t="shared" si="5"/>
        <v>-66124163</v>
      </c>
      <c r="Y32" s="101">
        <f>+IF(W32&lt;&gt;0,(X32/W32)*100,0)</f>
        <v>-31.689676098895664</v>
      </c>
      <c r="Z32" s="102">
        <f t="shared" si="5"/>
        <v>208661530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572597924</v>
      </c>
      <c r="C35" s="19">
        <v>0</v>
      </c>
      <c r="D35" s="59">
        <v>415230000</v>
      </c>
      <c r="E35" s="60">
        <v>532427000</v>
      </c>
      <c r="F35" s="60">
        <v>83036571</v>
      </c>
      <c r="G35" s="60">
        <v>-12490588</v>
      </c>
      <c r="H35" s="60">
        <v>-16331414</v>
      </c>
      <c r="I35" s="60">
        <v>-16331414</v>
      </c>
      <c r="J35" s="60">
        <v>-9001790</v>
      </c>
      <c r="K35" s="60">
        <v>-22680522</v>
      </c>
      <c r="L35" s="60">
        <v>-15900521</v>
      </c>
      <c r="M35" s="60">
        <v>-15900521</v>
      </c>
      <c r="N35" s="60">
        <v>583771077</v>
      </c>
      <c r="O35" s="60">
        <v>576396471</v>
      </c>
      <c r="P35" s="60">
        <v>592766195</v>
      </c>
      <c r="Q35" s="60">
        <v>592766195</v>
      </c>
      <c r="R35" s="60">
        <v>590996680</v>
      </c>
      <c r="S35" s="60">
        <v>584583621</v>
      </c>
      <c r="T35" s="60">
        <v>529987280</v>
      </c>
      <c r="U35" s="60">
        <v>529987280</v>
      </c>
      <c r="V35" s="60">
        <v>529987280</v>
      </c>
      <c r="W35" s="60">
        <v>532427000</v>
      </c>
      <c r="X35" s="60">
        <v>-2439720</v>
      </c>
      <c r="Y35" s="61">
        <v>-0.46</v>
      </c>
      <c r="Z35" s="62">
        <v>532427000</v>
      </c>
    </row>
    <row r="36" spans="1:26" ht="13.5">
      <c r="A36" s="58" t="s">
        <v>57</v>
      </c>
      <c r="B36" s="19">
        <v>1997842628</v>
      </c>
      <c r="C36" s="19">
        <v>0</v>
      </c>
      <c r="D36" s="59">
        <v>2163396000</v>
      </c>
      <c r="E36" s="60">
        <v>2206366000</v>
      </c>
      <c r="F36" s="60">
        <v>2435035</v>
      </c>
      <c r="G36" s="60">
        <v>-10997664</v>
      </c>
      <c r="H36" s="60">
        <v>2964345</v>
      </c>
      <c r="I36" s="60">
        <v>2964345</v>
      </c>
      <c r="J36" s="60">
        <v>1811065</v>
      </c>
      <c r="K36" s="60">
        <v>9440096</v>
      </c>
      <c r="L36" s="60">
        <v>10013910</v>
      </c>
      <c r="M36" s="60">
        <v>10013910</v>
      </c>
      <c r="N36" s="60">
        <v>2013540448</v>
      </c>
      <c r="O36" s="60">
        <v>2022141407</v>
      </c>
      <c r="P36" s="60">
        <v>2027432305</v>
      </c>
      <c r="Q36" s="60">
        <v>2027432305</v>
      </c>
      <c r="R36" s="60">
        <v>2030488445</v>
      </c>
      <c r="S36" s="60">
        <v>2034102379</v>
      </c>
      <c r="T36" s="60">
        <v>2068503415</v>
      </c>
      <c r="U36" s="60">
        <v>2068503415</v>
      </c>
      <c r="V36" s="60">
        <v>2068503415</v>
      </c>
      <c r="W36" s="60">
        <v>2206366000</v>
      </c>
      <c r="X36" s="60">
        <v>-137862585</v>
      </c>
      <c r="Y36" s="61">
        <v>-6.25</v>
      </c>
      <c r="Z36" s="62">
        <v>2206366000</v>
      </c>
    </row>
    <row r="37" spans="1:26" ht="13.5">
      <c r="A37" s="58" t="s">
        <v>58</v>
      </c>
      <c r="B37" s="19">
        <v>128784663</v>
      </c>
      <c r="C37" s="19">
        <v>0</v>
      </c>
      <c r="D37" s="59">
        <v>105247000</v>
      </c>
      <c r="E37" s="60">
        <v>122291000</v>
      </c>
      <c r="F37" s="60">
        <v>-135429048</v>
      </c>
      <c r="G37" s="60">
        <v>11106025</v>
      </c>
      <c r="H37" s="60">
        <v>9608820</v>
      </c>
      <c r="I37" s="60">
        <v>9608820</v>
      </c>
      <c r="J37" s="60">
        <v>15001139</v>
      </c>
      <c r="K37" s="60">
        <v>10186784</v>
      </c>
      <c r="L37" s="60">
        <v>4465334</v>
      </c>
      <c r="M37" s="60">
        <v>4465334</v>
      </c>
      <c r="N37" s="60">
        <v>46947532</v>
      </c>
      <c r="O37" s="60">
        <v>60947609</v>
      </c>
      <c r="P37" s="60">
        <v>97019419</v>
      </c>
      <c r="Q37" s="60">
        <v>97019419</v>
      </c>
      <c r="R37" s="60">
        <v>116906979</v>
      </c>
      <c r="S37" s="60">
        <v>125016366</v>
      </c>
      <c r="T37" s="60">
        <v>143177036</v>
      </c>
      <c r="U37" s="60">
        <v>143177036</v>
      </c>
      <c r="V37" s="60">
        <v>143177036</v>
      </c>
      <c r="W37" s="60">
        <v>122291000</v>
      </c>
      <c r="X37" s="60">
        <v>20886036</v>
      </c>
      <c r="Y37" s="61">
        <v>17.08</v>
      </c>
      <c r="Z37" s="62">
        <v>122291000</v>
      </c>
    </row>
    <row r="38" spans="1:26" ht="13.5">
      <c r="A38" s="58" t="s">
        <v>59</v>
      </c>
      <c r="B38" s="19">
        <v>175622827</v>
      </c>
      <c r="C38" s="19">
        <v>0</v>
      </c>
      <c r="D38" s="59">
        <v>186169000</v>
      </c>
      <c r="E38" s="60">
        <v>169169000</v>
      </c>
      <c r="F38" s="60">
        <v>1106892</v>
      </c>
      <c r="G38" s="60">
        <v>0</v>
      </c>
      <c r="H38" s="60">
        <v>2201886</v>
      </c>
      <c r="I38" s="60">
        <v>2201886</v>
      </c>
      <c r="J38" s="60">
        <v>1118790</v>
      </c>
      <c r="K38" s="60">
        <v>1161572</v>
      </c>
      <c r="L38" s="60">
        <v>1106892</v>
      </c>
      <c r="M38" s="60">
        <v>1106892</v>
      </c>
      <c r="N38" s="60">
        <v>185743536</v>
      </c>
      <c r="O38" s="60">
        <v>186850428</v>
      </c>
      <c r="P38" s="60">
        <v>187957320</v>
      </c>
      <c r="Q38" s="60">
        <v>187957320</v>
      </c>
      <c r="R38" s="60">
        <v>186746424</v>
      </c>
      <c r="S38" s="60">
        <v>187853315</v>
      </c>
      <c r="T38" s="60">
        <v>191281836</v>
      </c>
      <c r="U38" s="60">
        <v>191281836</v>
      </c>
      <c r="V38" s="60">
        <v>191281836</v>
      </c>
      <c r="W38" s="60">
        <v>169169000</v>
      </c>
      <c r="X38" s="60">
        <v>22112836</v>
      </c>
      <c r="Y38" s="61">
        <v>13.07</v>
      </c>
      <c r="Z38" s="62">
        <v>169169000</v>
      </c>
    </row>
    <row r="39" spans="1:26" ht="13.5">
      <c r="A39" s="58" t="s">
        <v>60</v>
      </c>
      <c r="B39" s="19">
        <v>2266033062</v>
      </c>
      <c r="C39" s="19">
        <v>0</v>
      </c>
      <c r="D39" s="59">
        <v>2287210000</v>
      </c>
      <c r="E39" s="60">
        <v>2447333000</v>
      </c>
      <c r="F39" s="60">
        <v>219793762</v>
      </c>
      <c r="G39" s="60">
        <v>-34594277</v>
      </c>
      <c r="H39" s="60">
        <v>-25177775</v>
      </c>
      <c r="I39" s="60">
        <v>-25177775</v>
      </c>
      <c r="J39" s="60">
        <v>-23310654</v>
      </c>
      <c r="K39" s="60">
        <v>-24588782</v>
      </c>
      <c r="L39" s="60">
        <v>-11458837</v>
      </c>
      <c r="M39" s="60">
        <v>-11458837</v>
      </c>
      <c r="N39" s="60">
        <v>2364620457</v>
      </c>
      <c r="O39" s="60">
        <v>2350739841</v>
      </c>
      <c r="P39" s="60">
        <v>2335221761</v>
      </c>
      <c r="Q39" s="60">
        <v>2335221761</v>
      </c>
      <c r="R39" s="60">
        <v>2317831722</v>
      </c>
      <c r="S39" s="60">
        <v>2305816319</v>
      </c>
      <c r="T39" s="60">
        <v>2264031823</v>
      </c>
      <c r="U39" s="60">
        <v>2264031823</v>
      </c>
      <c r="V39" s="60">
        <v>2264031823</v>
      </c>
      <c r="W39" s="60">
        <v>2447333000</v>
      </c>
      <c r="X39" s="60">
        <v>-183301177</v>
      </c>
      <c r="Y39" s="61">
        <v>-7.49</v>
      </c>
      <c r="Z39" s="62">
        <v>2447333000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69555651</v>
      </c>
      <c r="C42" s="19">
        <v>0</v>
      </c>
      <c r="D42" s="59">
        <v>111752670</v>
      </c>
      <c r="E42" s="60">
        <v>178082932</v>
      </c>
      <c r="F42" s="60">
        <v>10933425</v>
      </c>
      <c r="G42" s="60">
        <v>9405224</v>
      </c>
      <c r="H42" s="60">
        <v>12475647</v>
      </c>
      <c r="I42" s="60">
        <v>32814296</v>
      </c>
      <c r="J42" s="60">
        <v>4373798</v>
      </c>
      <c r="K42" s="60">
        <v>-2373701</v>
      </c>
      <c r="L42" s="60">
        <v>11040485</v>
      </c>
      <c r="M42" s="60">
        <v>13040582</v>
      </c>
      <c r="N42" s="60">
        <v>19916961</v>
      </c>
      <c r="O42" s="60">
        <v>9002193</v>
      </c>
      <c r="P42" s="60">
        <v>22026806</v>
      </c>
      <c r="Q42" s="60">
        <v>50945960</v>
      </c>
      <c r="R42" s="60">
        <v>14602957</v>
      </c>
      <c r="S42" s="60">
        <v>6821290</v>
      </c>
      <c r="T42" s="60">
        <v>-21240486</v>
      </c>
      <c r="U42" s="60">
        <v>183761</v>
      </c>
      <c r="V42" s="60">
        <v>96984599</v>
      </c>
      <c r="W42" s="60">
        <v>178082932</v>
      </c>
      <c r="X42" s="60">
        <v>-81098333</v>
      </c>
      <c r="Y42" s="61">
        <v>-45.54</v>
      </c>
      <c r="Z42" s="62">
        <v>178082932</v>
      </c>
    </row>
    <row r="43" spans="1:26" ht="13.5">
      <c r="A43" s="58" t="s">
        <v>63</v>
      </c>
      <c r="B43" s="19">
        <v>-131412792</v>
      </c>
      <c r="C43" s="19">
        <v>0</v>
      </c>
      <c r="D43" s="59">
        <v>-188400000</v>
      </c>
      <c r="E43" s="60">
        <v>-208161679</v>
      </c>
      <c r="F43" s="60">
        <v>-3033564</v>
      </c>
      <c r="G43" s="60">
        <v>-3985687</v>
      </c>
      <c r="H43" s="60">
        <v>-2732329</v>
      </c>
      <c r="I43" s="60">
        <v>-9751580</v>
      </c>
      <c r="J43" s="60">
        <v>-2411493</v>
      </c>
      <c r="K43" s="60">
        <v>-15727421</v>
      </c>
      <c r="L43" s="60">
        <v>-17002860</v>
      </c>
      <c r="M43" s="60">
        <v>-35141774</v>
      </c>
      <c r="N43" s="60">
        <v>-6416281</v>
      </c>
      <c r="O43" s="60">
        <v>-14710628</v>
      </c>
      <c r="P43" s="60">
        <v>-8843300</v>
      </c>
      <c r="Q43" s="60">
        <v>-29970209</v>
      </c>
      <c r="R43" s="60">
        <v>-7832942</v>
      </c>
      <c r="S43" s="60">
        <v>-6455526</v>
      </c>
      <c r="T43" s="60">
        <v>-13423517</v>
      </c>
      <c r="U43" s="60">
        <v>-27711985</v>
      </c>
      <c r="V43" s="60">
        <v>-102575548</v>
      </c>
      <c r="W43" s="60">
        <v>-208161679</v>
      </c>
      <c r="X43" s="60">
        <v>105586131</v>
      </c>
      <c r="Y43" s="61">
        <v>-50.72</v>
      </c>
      <c r="Z43" s="62">
        <v>-208161679</v>
      </c>
    </row>
    <row r="44" spans="1:26" ht="13.5">
      <c r="A44" s="58" t="s">
        <v>64</v>
      </c>
      <c r="B44" s="19">
        <v>-11544652</v>
      </c>
      <c r="C44" s="19">
        <v>0</v>
      </c>
      <c r="D44" s="59">
        <v>-9181985</v>
      </c>
      <c r="E44" s="60">
        <v>-10554258</v>
      </c>
      <c r="F44" s="60">
        <v>127751</v>
      </c>
      <c r="G44" s="60">
        <v>136359</v>
      </c>
      <c r="H44" s="60">
        <v>160601</v>
      </c>
      <c r="I44" s="60">
        <v>424711</v>
      </c>
      <c r="J44" s="60">
        <v>141647</v>
      </c>
      <c r="K44" s="60">
        <v>157636</v>
      </c>
      <c r="L44" s="60">
        <v>-5621340</v>
      </c>
      <c r="M44" s="60">
        <v>-5322057</v>
      </c>
      <c r="N44" s="60">
        <v>186090</v>
      </c>
      <c r="O44" s="60">
        <v>197366</v>
      </c>
      <c r="P44" s="60">
        <v>155419</v>
      </c>
      <c r="Q44" s="60">
        <v>538875</v>
      </c>
      <c r="R44" s="60">
        <v>191100</v>
      </c>
      <c r="S44" s="60">
        <v>156472</v>
      </c>
      <c r="T44" s="60">
        <v>-5894802</v>
      </c>
      <c r="U44" s="60">
        <v>-5547230</v>
      </c>
      <c r="V44" s="60">
        <v>-9905701</v>
      </c>
      <c r="W44" s="60">
        <v>-10554258</v>
      </c>
      <c r="X44" s="60">
        <v>648557</v>
      </c>
      <c r="Y44" s="61">
        <v>-6.14</v>
      </c>
      <c r="Z44" s="62">
        <v>-10554258</v>
      </c>
    </row>
    <row r="45" spans="1:26" ht="13.5">
      <c r="A45" s="70" t="s">
        <v>65</v>
      </c>
      <c r="B45" s="22">
        <v>425633092</v>
      </c>
      <c r="C45" s="22">
        <v>0</v>
      </c>
      <c r="D45" s="99">
        <v>283864685</v>
      </c>
      <c r="E45" s="100">
        <v>385000087</v>
      </c>
      <c r="F45" s="100">
        <v>433660704</v>
      </c>
      <c r="G45" s="100">
        <v>439216600</v>
      </c>
      <c r="H45" s="100">
        <v>449120519</v>
      </c>
      <c r="I45" s="100">
        <v>449120519</v>
      </c>
      <c r="J45" s="100">
        <v>451224471</v>
      </c>
      <c r="K45" s="100">
        <v>433280985</v>
      </c>
      <c r="L45" s="100">
        <v>421697270</v>
      </c>
      <c r="M45" s="100">
        <v>421697270</v>
      </c>
      <c r="N45" s="100">
        <v>435384040</v>
      </c>
      <c r="O45" s="100">
        <v>429872971</v>
      </c>
      <c r="P45" s="100">
        <v>443211896</v>
      </c>
      <c r="Q45" s="100">
        <v>435384040</v>
      </c>
      <c r="R45" s="100">
        <v>450173011</v>
      </c>
      <c r="S45" s="100">
        <v>450695247</v>
      </c>
      <c r="T45" s="100">
        <v>410136442</v>
      </c>
      <c r="U45" s="100">
        <v>410136442</v>
      </c>
      <c r="V45" s="100">
        <v>410136442</v>
      </c>
      <c r="W45" s="100">
        <v>385000087</v>
      </c>
      <c r="X45" s="100">
        <v>25136355</v>
      </c>
      <c r="Y45" s="101">
        <v>6.53</v>
      </c>
      <c r="Z45" s="102">
        <v>385000087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40386066</v>
      </c>
      <c r="C49" s="52">
        <v>0</v>
      </c>
      <c r="D49" s="129">
        <v>3438637</v>
      </c>
      <c r="E49" s="54">
        <v>3390684</v>
      </c>
      <c r="F49" s="54">
        <v>0</v>
      </c>
      <c r="G49" s="54">
        <v>0</v>
      </c>
      <c r="H49" s="54">
        <v>0</v>
      </c>
      <c r="I49" s="54">
        <v>2688741</v>
      </c>
      <c r="J49" s="54">
        <v>0</v>
      </c>
      <c r="K49" s="54">
        <v>0</v>
      </c>
      <c r="L49" s="54">
        <v>0</v>
      </c>
      <c r="M49" s="54">
        <v>2550846</v>
      </c>
      <c r="N49" s="54">
        <v>0</v>
      </c>
      <c r="O49" s="54">
        <v>0</v>
      </c>
      <c r="P49" s="54">
        <v>0</v>
      </c>
      <c r="Q49" s="54">
        <v>2288283</v>
      </c>
      <c r="R49" s="54">
        <v>0</v>
      </c>
      <c r="S49" s="54">
        <v>0</v>
      </c>
      <c r="T49" s="54">
        <v>0</v>
      </c>
      <c r="U49" s="54">
        <v>17636264</v>
      </c>
      <c r="V49" s="54">
        <v>81816170</v>
      </c>
      <c r="W49" s="54">
        <v>154195691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5893682</v>
      </c>
      <c r="C51" s="52">
        <v>0</v>
      </c>
      <c r="D51" s="129">
        <v>551369</v>
      </c>
      <c r="E51" s="54">
        <v>60675</v>
      </c>
      <c r="F51" s="54">
        <v>0</v>
      </c>
      <c r="G51" s="54">
        <v>0</v>
      </c>
      <c r="H51" s="54">
        <v>0</v>
      </c>
      <c r="I51" s="54">
        <v>144555</v>
      </c>
      <c r="J51" s="54">
        <v>0</v>
      </c>
      <c r="K51" s="54">
        <v>0</v>
      </c>
      <c r="L51" s="54">
        <v>0</v>
      </c>
      <c r="M51" s="54">
        <v>160371</v>
      </c>
      <c r="N51" s="54">
        <v>0</v>
      </c>
      <c r="O51" s="54">
        <v>0</v>
      </c>
      <c r="P51" s="54">
        <v>0</v>
      </c>
      <c r="Q51" s="54">
        <v>885</v>
      </c>
      <c r="R51" s="54">
        <v>0</v>
      </c>
      <c r="S51" s="54">
        <v>0</v>
      </c>
      <c r="T51" s="54">
        <v>0</v>
      </c>
      <c r="U51" s="54">
        <v>3662</v>
      </c>
      <c r="V51" s="54">
        <v>11628</v>
      </c>
      <c r="W51" s="54">
        <v>6826827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98.01408850569494</v>
      </c>
      <c r="C58" s="5">
        <f>IF(C67=0,0,+(C76/C67)*100)</f>
        <v>0</v>
      </c>
      <c r="D58" s="6">
        <f aca="true" t="shared" si="6" ref="D58:Z58">IF(D67=0,0,+(D76/D67)*100)</f>
        <v>98.8188186166921</v>
      </c>
      <c r="E58" s="7">
        <f t="shared" si="6"/>
        <v>100.00037749325293</v>
      </c>
      <c r="F58" s="7">
        <f t="shared" si="6"/>
        <v>17.51352409400745</v>
      </c>
      <c r="G58" s="7">
        <f t="shared" si="6"/>
        <v>188.5426873988667</v>
      </c>
      <c r="H58" s="7">
        <f t="shared" si="6"/>
        <v>215.5355892692405</v>
      </c>
      <c r="I58" s="7">
        <f t="shared" si="6"/>
        <v>54.408459776859615</v>
      </c>
      <c r="J58" s="7">
        <f t="shared" si="6"/>
        <v>141.07157142906016</v>
      </c>
      <c r="K58" s="7">
        <f t="shared" si="6"/>
        <v>154.70340418965904</v>
      </c>
      <c r="L58" s="7">
        <f t="shared" si="6"/>
        <v>150.49452583471665</v>
      </c>
      <c r="M58" s="7">
        <f t="shared" si="6"/>
        <v>148.679883686241</v>
      </c>
      <c r="N58" s="7">
        <f t="shared" si="6"/>
        <v>160.95665311441994</v>
      </c>
      <c r="O58" s="7">
        <f t="shared" si="6"/>
        <v>146.12842961032922</v>
      </c>
      <c r="P58" s="7">
        <f t="shared" si="6"/>
        <v>142.2164022423757</v>
      </c>
      <c r="Q58" s="7">
        <f t="shared" si="6"/>
        <v>150.19552577277574</v>
      </c>
      <c r="R58" s="7">
        <f t="shared" si="6"/>
        <v>144.27006235394992</v>
      </c>
      <c r="S58" s="7">
        <f t="shared" si="6"/>
        <v>186.65265034465165</v>
      </c>
      <c r="T58" s="7">
        <f t="shared" si="6"/>
        <v>471.9437593557869</v>
      </c>
      <c r="U58" s="7">
        <f t="shared" si="6"/>
        <v>209.2097033248826</v>
      </c>
      <c r="V58" s="7">
        <f t="shared" si="6"/>
        <v>105.99027394172542</v>
      </c>
      <c r="W58" s="7">
        <f t="shared" si="6"/>
        <v>100.00037749325293</v>
      </c>
      <c r="X58" s="7">
        <f t="shared" si="6"/>
        <v>0</v>
      </c>
      <c r="Y58" s="7">
        <f t="shared" si="6"/>
        <v>0</v>
      </c>
      <c r="Z58" s="8">
        <f t="shared" si="6"/>
        <v>100.00037749325293</v>
      </c>
    </row>
    <row r="59" spans="1:26" ht="13.5">
      <c r="A59" s="37" t="s">
        <v>31</v>
      </c>
      <c r="B59" s="9">
        <f aca="true" t="shared" si="7" ref="B59:Z66">IF(B68=0,0,+(B77/B68)*100)</f>
        <v>97.06708576475627</v>
      </c>
      <c r="C59" s="9">
        <f t="shared" si="7"/>
        <v>0</v>
      </c>
      <c r="D59" s="2">
        <f t="shared" si="7"/>
        <v>97.00032779471286</v>
      </c>
      <c r="E59" s="10">
        <f t="shared" si="7"/>
        <v>100.00090196404156</v>
      </c>
      <c r="F59" s="10">
        <f t="shared" si="7"/>
        <v>4.3285564714739415</v>
      </c>
      <c r="G59" s="10">
        <f t="shared" si="7"/>
        <v>-2584.655437074029</v>
      </c>
      <c r="H59" s="10">
        <f t="shared" si="7"/>
        <v>-1016.9084393247759</v>
      </c>
      <c r="I59" s="10">
        <f t="shared" si="7"/>
        <v>34.8864590399578</v>
      </c>
      <c r="J59" s="10">
        <f t="shared" si="7"/>
        <v>-5267.986161747456</v>
      </c>
      <c r="K59" s="10">
        <f t="shared" si="7"/>
        <v>-19918.751743653105</v>
      </c>
      <c r="L59" s="10">
        <f t="shared" si="7"/>
        <v>-2109.237429146999</v>
      </c>
      <c r="M59" s="10">
        <f t="shared" si="7"/>
        <v>-3628.8547922355015</v>
      </c>
      <c r="N59" s="10">
        <f t="shared" si="7"/>
        <v>-54721.65579661919</v>
      </c>
      <c r="O59" s="10">
        <f t="shared" si="7"/>
        <v>660.9655703520435</v>
      </c>
      <c r="P59" s="10">
        <f t="shared" si="7"/>
        <v>-1112.0336950327178</v>
      </c>
      <c r="Q59" s="10">
        <f t="shared" si="7"/>
        <v>6365.797265314335</v>
      </c>
      <c r="R59" s="10">
        <f t="shared" si="7"/>
        <v>-10294.830128305675</v>
      </c>
      <c r="S59" s="10">
        <f t="shared" si="7"/>
        <v>-737.6159761877717</v>
      </c>
      <c r="T59" s="10">
        <f t="shared" si="7"/>
        <v>-7738.032539597026</v>
      </c>
      <c r="U59" s="10">
        <f t="shared" si="7"/>
        <v>-1475.602220372563</v>
      </c>
      <c r="V59" s="10">
        <f t="shared" si="7"/>
        <v>100.38833826413756</v>
      </c>
      <c r="W59" s="10">
        <f t="shared" si="7"/>
        <v>100.00090196404156</v>
      </c>
      <c r="X59" s="10">
        <f t="shared" si="7"/>
        <v>0</v>
      </c>
      <c r="Y59" s="10">
        <f t="shared" si="7"/>
        <v>0</v>
      </c>
      <c r="Z59" s="11">
        <f t="shared" si="7"/>
        <v>100.00090196404156</v>
      </c>
    </row>
    <row r="60" spans="1:26" ht="13.5">
      <c r="A60" s="38" t="s">
        <v>32</v>
      </c>
      <c r="B60" s="12">
        <f t="shared" si="7"/>
        <v>98.46271458269825</v>
      </c>
      <c r="C60" s="12">
        <f t="shared" si="7"/>
        <v>0</v>
      </c>
      <c r="D60" s="3">
        <f t="shared" si="7"/>
        <v>99.43092109062411</v>
      </c>
      <c r="E60" s="13">
        <f t="shared" si="7"/>
        <v>100.00005372229583</v>
      </c>
      <c r="F60" s="13">
        <f t="shared" si="7"/>
        <v>41.14905746361445</v>
      </c>
      <c r="G60" s="13">
        <f t="shared" si="7"/>
        <v>120.66734523530982</v>
      </c>
      <c r="H60" s="13">
        <f t="shared" si="7"/>
        <v>117.37675451050637</v>
      </c>
      <c r="I60" s="13">
        <f t="shared" si="7"/>
        <v>74.15123779209323</v>
      </c>
      <c r="J60" s="13">
        <f t="shared" si="7"/>
        <v>96.74512120573695</v>
      </c>
      <c r="K60" s="13">
        <f t="shared" si="7"/>
        <v>121.48561960645247</v>
      </c>
      <c r="L60" s="13">
        <f t="shared" si="7"/>
        <v>86.79334870347911</v>
      </c>
      <c r="M60" s="13">
        <f t="shared" si="7"/>
        <v>101.87092002222388</v>
      </c>
      <c r="N60" s="13">
        <f t="shared" si="7"/>
        <v>136.7869430539801</v>
      </c>
      <c r="O60" s="13">
        <f t="shared" si="7"/>
        <v>123.63704007868522</v>
      </c>
      <c r="P60" s="13">
        <f t="shared" si="7"/>
        <v>106.69897760521106</v>
      </c>
      <c r="Q60" s="13">
        <f t="shared" si="7"/>
        <v>122.83451424424837</v>
      </c>
      <c r="R60" s="13">
        <f t="shared" si="7"/>
        <v>123.05305984241444</v>
      </c>
      <c r="S60" s="13">
        <f t="shared" si="7"/>
        <v>134.6436280565214</v>
      </c>
      <c r="T60" s="13">
        <f t="shared" si="7"/>
        <v>399.39207718448245</v>
      </c>
      <c r="U60" s="13">
        <f t="shared" si="7"/>
        <v>167.7652379247262</v>
      </c>
      <c r="V60" s="13">
        <f t="shared" si="7"/>
        <v>108.18491084250688</v>
      </c>
      <c r="W60" s="13">
        <f t="shared" si="7"/>
        <v>100.00005372229583</v>
      </c>
      <c r="X60" s="13">
        <f t="shared" si="7"/>
        <v>0</v>
      </c>
      <c r="Y60" s="13">
        <f t="shared" si="7"/>
        <v>0</v>
      </c>
      <c r="Z60" s="14">
        <f t="shared" si="7"/>
        <v>100.00005372229583</v>
      </c>
    </row>
    <row r="61" spans="1:26" ht="13.5">
      <c r="A61" s="39" t="s">
        <v>103</v>
      </c>
      <c r="B61" s="12">
        <f t="shared" si="7"/>
        <v>77.34423098426377</v>
      </c>
      <c r="C61" s="12">
        <f t="shared" si="7"/>
        <v>0</v>
      </c>
      <c r="D61" s="3">
        <f t="shared" si="7"/>
        <v>82.11146299207165</v>
      </c>
      <c r="E61" s="13">
        <f t="shared" si="7"/>
        <v>100.00023910956932</v>
      </c>
      <c r="F61" s="13">
        <f t="shared" si="7"/>
        <v>80.00425006214327</v>
      </c>
      <c r="G61" s="13">
        <f t="shared" si="7"/>
        <v>81.92504171052106</v>
      </c>
      <c r="H61" s="13">
        <f t="shared" si="7"/>
        <v>82.77275799966787</v>
      </c>
      <c r="I61" s="13">
        <f t="shared" si="7"/>
        <v>81.54165859756652</v>
      </c>
      <c r="J61" s="13">
        <f t="shared" si="7"/>
        <v>81.85523510501123</v>
      </c>
      <c r="K61" s="13">
        <f t="shared" si="7"/>
        <v>85.80275536047601</v>
      </c>
      <c r="L61" s="13">
        <f t="shared" si="7"/>
        <v>86.3425205494026</v>
      </c>
      <c r="M61" s="13">
        <f t="shared" si="7"/>
        <v>84.58712569746726</v>
      </c>
      <c r="N61" s="13">
        <f t="shared" si="7"/>
        <v>80.05787578790974</v>
      </c>
      <c r="O61" s="13">
        <f t="shared" si="7"/>
        <v>65.93377005982137</v>
      </c>
      <c r="P61" s="13">
        <f t="shared" si="7"/>
        <v>157.0015235017739</v>
      </c>
      <c r="Q61" s="13">
        <f t="shared" si="7"/>
        <v>87.07811362722812</v>
      </c>
      <c r="R61" s="13">
        <f t="shared" si="7"/>
        <v>77.4396474789253</v>
      </c>
      <c r="S61" s="13">
        <f t="shared" si="7"/>
        <v>91.16890022372581</v>
      </c>
      <c r="T61" s="13">
        <f t="shared" si="7"/>
        <v>141.99933476434404</v>
      </c>
      <c r="U61" s="13">
        <f t="shared" si="7"/>
        <v>97.69452252844152</v>
      </c>
      <c r="V61" s="13">
        <f t="shared" si="7"/>
        <v>87.31644460502133</v>
      </c>
      <c r="W61" s="13">
        <f t="shared" si="7"/>
        <v>100.00023910956932</v>
      </c>
      <c r="X61" s="13">
        <f t="shared" si="7"/>
        <v>0</v>
      </c>
      <c r="Y61" s="13">
        <f t="shared" si="7"/>
        <v>0</v>
      </c>
      <c r="Z61" s="14">
        <f t="shared" si="7"/>
        <v>100.00023910956932</v>
      </c>
    </row>
    <row r="62" spans="1:26" ht="13.5">
      <c r="A62" s="39" t="s">
        <v>104</v>
      </c>
      <c r="B62" s="12">
        <f t="shared" si="7"/>
        <v>77.42142503574576</v>
      </c>
      <c r="C62" s="12">
        <f t="shared" si="7"/>
        <v>0</v>
      </c>
      <c r="D62" s="3">
        <f t="shared" si="7"/>
        <v>84.20473051605468</v>
      </c>
      <c r="E62" s="13">
        <f t="shared" si="7"/>
        <v>99.99975273889554</v>
      </c>
      <c r="F62" s="13">
        <f t="shared" si="7"/>
        <v>54.09421192936668</v>
      </c>
      <c r="G62" s="13">
        <f t="shared" si="7"/>
        <v>73.87671725912972</v>
      </c>
      <c r="H62" s="13">
        <f t="shared" si="7"/>
        <v>86.20073307322714</v>
      </c>
      <c r="I62" s="13">
        <f t="shared" si="7"/>
        <v>67.58092741746103</v>
      </c>
      <c r="J62" s="13">
        <f t="shared" si="7"/>
        <v>88.76392080256593</v>
      </c>
      <c r="K62" s="13">
        <f t="shared" si="7"/>
        <v>71.84691728351362</v>
      </c>
      <c r="L62" s="13">
        <f t="shared" si="7"/>
        <v>111.52162642181183</v>
      </c>
      <c r="M62" s="13">
        <f t="shared" si="7"/>
        <v>90.80640833110594</v>
      </c>
      <c r="N62" s="13">
        <f t="shared" si="7"/>
        <v>80.81772279274166</v>
      </c>
      <c r="O62" s="13">
        <f t="shared" si="7"/>
        <v>110.57908980915026</v>
      </c>
      <c r="P62" s="13">
        <f t="shared" si="7"/>
        <v>89.7207996808152</v>
      </c>
      <c r="Q62" s="13">
        <f t="shared" si="7"/>
        <v>93.10126719653941</v>
      </c>
      <c r="R62" s="13">
        <f t="shared" si="7"/>
        <v>78.23530407761939</v>
      </c>
      <c r="S62" s="13">
        <f t="shared" si="7"/>
        <v>106.5416630594599</v>
      </c>
      <c r="T62" s="13">
        <f t="shared" si="7"/>
        <v>-169.73050389793502</v>
      </c>
      <c r="U62" s="13">
        <f t="shared" si="7"/>
        <v>167.43115299714</v>
      </c>
      <c r="V62" s="13">
        <f t="shared" si="7"/>
        <v>97.47897581954147</v>
      </c>
      <c r="W62" s="13">
        <f t="shared" si="7"/>
        <v>99.99975273889554</v>
      </c>
      <c r="X62" s="13">
        <f t="shared" si="7"/>
        <v>0</v>
      </c>
      <c r="Y62" s="13">
        <f t="shared" si="7"/>
        <v>0</v>
      </c>
      <c r="Z62" s="14">
        <f t="shared" si="7"/>
        <v>99.99975273889554</v>
      </c>
    </row>
    <row r="63" spans="1:26" ht="13.5">
      <c r="A63" s="39" t="s">
        <v>105</v>
      </c>
      <c r="B63" s="12">
        <f t="shared" si="7"/>
        <v>84.62020805157312</v>
      </c>
      <c r="C63" s="12">
        <f t="shared" si="7"/>
        <v>0</v>
      </c>
      <c r="D63" s="3">
        <f t="shared" si="7"/>
        <v>36.91322629678083</v>
      </c>
      <c r="E63" s="13">
        <f t="shared" si="7"/>
        <v>100.00019145202197</v>
      </c>
      <c r="F63" s="13">
        <f t="shared" si="7"/>
        <v>4.568332311117933</v>
      </c>
      <c r="G63" s="13">
        <f t="shared" si="7"/>
        <v>-6171.350361781884</v>
      </c>
      <c r="H63" s="13">
        <f t="shared" si="7"/>
        <v>6235.294117647059</v>
      </c>
      <c r="I63" s="13">
        <f t="shared" si="7"/>
        <v>23.464991169201966</v>
      </c>
      <c r="J63" s="13">
        <f t="shared" si="7"/>
        <v>-5227.339183614964</v>
      </c>
      <c r="K63" s="13">
        <f t="shared" si="7"/>
        <v>-18878.340416336527</v>
      </c>
      <c r="L63" s="13">
        <f t="shared" si="7"/>
        <v>-8242.995420991738</v>
      </c>
      <c r="M63" s="13">
        <f t="shared" si="7"/>
        <v>-7940.910177558516</v>
      </c>
      <c r="N63" s="13">
        <f t="shared" si="7"/>
        <v>-1972.3139702693672</v>
      </c>
      <c r="O63" s="13">
        <f t="shared" si="7"/>
        <v>-30.26700136000086</v>
      </c>
      <c r="P63" s="13">
        <f t="shared" si="7"/>
        <v>33.505136361386164</v>
      </c>
      <c r="Q63" s="13">
        <f t="shared" si="7"/>
        <v>-2402.4751552349676</v>
      </c>
      <c r="R63" s="13">
        <f t="shared" si="7"/>
        <v>-2033.4392151343964</v>
      </c>
      <c r="S63" s="13">
        <f t="shared" si="7"/>
        <v>-144.84189319771752</v>
      </c>
      <c r="T63" s="13">
        <f t="shared" si="7"/>
        <v>-168.7442415113287</v>
      </c>
      <c r="U63" s="13">
        <f t="shared" si="7"/>
        <v>-205.99043601194347</v>
      </c>
      <c r="V63" s="13">
        <f t="shared" si="7"/>
        <v>97.03803590047846</v>
      </c>
      <c r="W63" s="13">
        <f t="shared" si="7"/>
        <v>100.00019145202197</v>
      </c>
      <c r="X63" s="13">
        <f t="shared" si="7"/>
        <v>0</v>
      </c>
      <c r="Y63" s="13">
        <f t="shared" si="7"/>
        <v>0</v>
      </c>
      <c r="Z63" s="14">
        <f t="shared" si="7"/>
        <v>100.00019145202197</v>
      </c>
    </row>
    <row r="64" spans="1:26" ht="13.5">
      <c r="A64" s="39" t="s">
        <v>106</v>
      </c>
      <c r="B64" s="12">
        <f t="shared" si="7"/>
        <v>95.58814956477501</v>
      </c>
      <c r="C64" s="12">
        <f t="shared" si="7"/>
        <v>0</v>
      </c>
      <c r="D64" s="3">
        <f t="shared" si="7"/>
        <v>90.0479873613893</v>
      </c>
      <c r="E64" s="13">
        <f t="shared" si="7"/>
        <v>99.99898054589093</v>
      </c>
      <c r="F64" s="13">
        <f t="shared" si="7"/>
        <v>26.572756385285384</v>
      </c>
      <c r="G64" s="13">
        <f t="shared" si="7"/>
        <v>91.31789092311202</v>
      </c>
      <c r="H64" s="13">
        <f t="shared" si="7"/>
        <v>97.51935547421058</v>
      </c>
      <c r="I64" s="13">
        <f t="shared" si="7"/>
        <v>59.000301851425775</v>
      </c>
      <c r="J64" s="13">
        <f t="shared" si="7"/>
        <v>81.96343022956762</v>
      </c>
      <c r="K64" s="13">
        <f t="shared" si="7"/>
        <v>92.65763263786418</v>
      </c>
      <c r="L64" s="13">
        <f t="shared" si="7"/>
        <v>157.64898770357976</v>
      </c>
      <c r="M64" s="13">
        <f t="shared" si="7"/>
        <v>108.26784114643802</v>
      </c>
      <c r="N64" s="13">
        <f t="shared" si="7"/>
        <v>106.88229635016685</v>
      </c>
      <c r="O64" s="13">
        <f t="shared" si="7"/>
        <v>102.85427235809921</v>
      </c>
      <c r="P64" s="13">
        <f t="shared" si="7"/>
        <v>111.46206213002507</v>
      </c>
      <c r="Q64" s="13">
        <f t="shared" si="7"/>
        <v>107.07173398227489</v>
      </c>
      <c r="R64" s="13">
        <f t="shared" si="7"/>
        <v>81.14029267995089</v>
      </c>
      <c r="S64" s="13">
        <f t="shared" si="7"/>
        <v>-681.7640806421433</v>
      </c>
      <c r="T64" s="13">
        <f t="shared" si="7"/>
        <v>83.50049956477167</v>
      </c>
      <c r="U64" s="13">
        <f t="shared" si="7"/>
        <v>166.31485147842963</v>
      </c>
      <c r="V64" s="13">
        <f t="shared" si="7"/>
        <v>95.97284755708509</v>
      </c>
      <c r="W64" s="13">
        <f t="shared" si="7"/>
        <v>99.99898054589093</v>
      </c>
      <c r="X64" s="13">
        <f t="shared" si="7"/>
        <v>0</v>
      </c>
      <c r="Y64" s="13">
        <f t="shared" si="7"/>
        <v>0</v>
      </c>
      <c r="Z64" s="14">
        <f t="shared" si="7"/>
        <v>99.99898054589093</v>
      </c>
    </row>
    <row r="65" spans="1:26" ht="13.5">
      <c r="A65" s="39" t="s">
        <v>107</v>
      </c>
      <c r="B65" s="12">
        <f t="shared" si="7"/>
        <v>-790.4862820639553</v>
      </c>
      <c r="C65" s="12">
        <f t="shared" si="7"/>
        <v>0</v>
      </c>
      <c r="D65" s="3">
        <f t="shared" si="7"/>
        <v>-997.6296147269393</v>
      </c>
      <c r="E65" s="13">
        <f t="shared" si="7"/>
        <v>99.99780936047678</v>
      </c>
      <c r="F65" s="13">
        <f t="shared" si="7"/>
        <v>-556.0933339442909</v>
      </c>
      <c r="G65" s="13">
        <f t="shared" si="7"/>
        <v>-964.3502105849668</v>
      </c>
      <c r="H65" s="13">
        <f t="shared" si="7"/>
        <v>-657.7520140720287</v>
      </c>
      <c r="I65" s="13">
        <f t="shared" si="7"/>
        <v>-712.3914934667147</v>
      </c>
      <c r="J65" s="13">
        <f t="shared" si="7"/>
        <v>-10.739123901409048</v>
      </c>
      <c r="K65" s="13">
        <f t="shared" si="7"/>
        <v>-1154.239721267887</v>
      </c>
      <c r="L65" s="13">
        <f t="shared" si="7"/>
        <v>1327.4489546691073</v>
      </c>
      <c r="M65" s="13">
        <f t="shared" si="7"/>
        <v>47.53100819350487</v>
      </c>
      <c r="N65" s="13">
        <f t="shared" si="7"/>
        <v>-1893.871830495361</v>
      </c>
      <c r="O65" s="13">
        <f t="shared" si="7"/>
        <v>-434.31924935322934</v>
      </c>
      <c r="P65" s="13">
        <f t="shared" si="7"/>
        <v>-266.229149994568</v>
      </c>
      <c r="Q65" s="13">
        <f t="shared" si="7"/>
        <v>-912.6814270551785</v>
      </c>
      <c r="R65" s="13">
        <f t="shared" si="7"/>
        <v>-1553.1960512921505</v>
      </c>
      <c r="S65" s="13">
        <f t="shared" si="7"/>
        <v>40.89685591792424</v>
      </c>
      <c r="T65" s="13">
        <f t="shared" si="7"/>
        <v>3021.987581270409</v>
      </c>
      <c r="U65" s="13">
        <f t="shared" si="7"/>
        <v>-2013.6689228854393</v>
      </c>
      <c r="V65" s="13">
        <f t="shared" si="7"/>
        <v>-735.8004449803631</v>
      </c>
      <c r="W65" s="13">
        <f t="shared" si="7"/>
        <v>99.99780936047678</v>
      </c>
      <c r="X65" s="13">
        <f t="shared" si="7"/>
        <v>0</v>
      </c>
      <c r="Y65" s="13">
        <f t="shared" si="7"/>
        <v>0</v>
      </c>
      <c r="Z65" s="14">
        <f t="shared" si="7"/>
        <v>99.99780936047678</v>
      </c>
    </row>
    <row r="66" spans="1:26" ht="13.5">
      <c r="A66" s="40" t="s">
        <v>110</v>
      </c>
      <c r="B66" s="15">
        <f t="shared" si="7"/>
        <v>77.88098765668182</v>
      </c>
      <c r="C66" s="15">
        <f t="shared" si="7"/>
        <v>0</v>
      </c>
      <c r="D66" s="4">
        <f t="shared" si="7"/>
        <v>97.04496715692069</v>
      </c>
      <c r="E66" s="16">
        <f t="shared" si="7"/>
        <v>100.02482227588187</v>
      </c>
      <c r="F66" s="16">
        <f t="shared" si="7"/>
        <v>78.39528375051984</v>
      </c>
      <c r="G66" s="16">
        <f t="shared" si="7"/>
        <v>76.21847050547683</v>
      </c>
      <c r="H66" s="16">
        <f t="shared" si="7"/>
        <v>75.8120151633068</v>
      </c>
      <c r="I66" s="16">
        <f t="shared" si="7"/>
        <v>76.7502772845382</v>
      </c>
      <c r="J66" s="16">
        <f t="shared" si="7"/>
        <v>63.751996530532374</v>
      </c>
      <c r="K66" s="16">
        <f t="shared" si="7"/>
        <v>69.61237987438133</v>
      </c>
      <c r="L66" s="16">
        <f t="shared" si="7"/>
        <v>78.15829951261097</v>
      </c>
      <c r="M66" s="16">
        <f t="shared" si="7"/>
        <v>70.87105870289669</v>
      </c>
      <c r="N66" s="16">
        <f t="shared" si="7"/>
        <v>91.50135422004246</v>
      </c>
      <c r="O66" s="16">
        <f t="shared" si="7"/>
        <v>76.39905063586839</v>
      </c>
      <c r="P66" s="16">
        <f t="shared" si="7"/>
        <v>77.50287814873917</v>
      </c>
      <c r="Q66" s="16">
        <f t="shared" si="7"/>
        <v>81.59068461495455</v>
      </c>
      <c r="R66" s="16">
        <f t="shared" si="7"/>
        <v>85.30271245751766</v>
      </c>
      <c r="S66" s="16">
        <f t="shared" si="7"/>
        <v>77.5651172830623</v>
      </c>
      <c r="T66" s="16">
        <f t="shared" si="7"/>
        <v>100.62277711367895</v>
      </c>
      <c r="U66" s="16">
        <f t="shared" si="7"/>
        <v>85.91986338456412</v>
      </c>
      <c r="V66" s="16">
        <f t="shared" si="7"/>
        <v>78.83319692972196</v>
      </c>
      <c r="W66" s="16">
        <f t="shared" si="7"/>
        <v>100.02482227588187</v>
      </c>
      <c r="X66" s="16">
        <f t="shared" si="7"/>
        <v>0</v>
      </c>
      <c r="Y66" s="16">
        <f t="shared" si="7"/>
        <v>0</v>
      </c>
      <c r="Z66" s="17">
        <f t="shared" si="7"/>
        <v>100.02482227588187</v>
      </c>
    </row>
    <row r="67" spans="1:26" ht="13.5" hidden="1">
      <c r="A67" s="41" t="s">
        <v>285</v>
      </c>
      <c r="B67" s="24">
        <v>507649864</v>
      </c>
      <c r="C67" s="24"/>
      <c r="D67" s="25">
        <v>575561391</v>
      </c>
      <c r="E67" s="26">
        <v>551268131</v>
      </c>
      <c r="F67" s="26">
        <v>229529978</v>
      </c>
      <c r="G67" s="26">
        <v>29080432</v>
      </c>
      <c r="H67" s="26">
        <v>28349121</v>
      </c>
      <c r="I67" s="26">
        <v>286959531</v>
      </c>
      <c r="J67" s="26">
        <v>30399896</v>
      </c>
      <c r="K67" s="26">
        <v>29993276</v>
      </c>
      <c r="L67" s="26">
        <v>27899048</v>
      </c>
      <c r="M67" s="26">
        <v>88292220</v>
      </c>
      <c r="N67" s="26">
        <v>33720854</v>
      </c>
      <c r="O67" s="26">
        <v>30758888</v>
      </c>
      <c r="P67" s="26">
        <v>29799645</v>
      </c>
      <c r="Q67" s="26">
        <v>94279387</v>
      </c>
      <c r="R67" s="26">
        <v>30915764</v>
      </c>
      <c r="S67" s="26">
        <v>25742369</v>
      </c>
      <c r="T67" s="26">
        <v>9851523</v>
      </c>
      <c r="U67" s="26">
        <v>66509656</v>
      </c>
      <c r="V67" s="26">
        <v>536040794</v>
      </c>
      <c r="W67" s="26">
        <v>551268131</v>
      </c>
      <c r="X67" s="26"/>
      <c r="Y67" s="25"/>
      <c r="Z67" s="27">
        <v>551268131</v>
      </c>
    </row>
    <row r="68" spans="1:26" ht="13.5" hidden="1">
      <c r="A68" s="37" t="s">
        <v>31</v>
      </c>
      <c r="B68" s="19">
        <v>129252160</v>
      </c>
      <c r="C68" s="19"/>
      <c r="D68" s="20">
        <v>142619750</v>
      </c>
      <c r="E68" s="21">
        <v>141247316</v>
      </c>
      <c r="F68" s="21">
        <v>147518117</v>
      </c>
      <c r="G68" s="21">
        <v>-732885</v>
      </c>
      <c r="H68" s="21">
        <v>-2460576</v>
      </c>
      <c r="I68" s="21">
        <v>144324656</v>
      </c>
      <c r="J68" s="21">
        <v>-252344</v>
      </c>
      <c r="K68" s="21">
        <v>-50182</v>
      </c>
      <c r="L68" s="21">
        <v>-810128</v>
      </c>
      <c r="M68" s="21">
        <v>-1112654</v>
      </c>
      <c r="N68" s="21">
        <v>-15026</v>
      </c>
      <c r="O68" s="21">
        <v>1306316</v>
      </c>
      <c r="P68" s="21">
        <v>-873838</v>
      </c>
      <c r="Q68" s="21">
        <v>417452</v>
      </c>
      <c r="R68" s="21">
        <v>-63754</v>
      </c>
      <c r="S68" s="21">
        <v>-1549456</v>
      </c>
      <c r="T68" s="21">
        <v>-92810</v>
      </c>
      <c r="U68" s="21">
        <v>-1706020</v>
      </c>
      <c r="V68" s="21">
        <v>141923434</v>
      </c>
      <c r="W68" s="21">
        <v>141247316</v>
      </c>
      <c r="X68" s="21"/>
      <c r="Y68" s="20"/>
      <c r="Z68" s="23">
        <v>141247316</v>
      </c>
    </row>
    <row r="69" spans="1:26" ht="13.5" hidden="1">
      <c r="A69" s="38" t="s">
        <v>32</v>
      </c>
      <c r="B69" s="19">
        <v>376096783</v>
      </c>
      <c r="C69" s="19"/>
      <c r="D69" s="20">
        <v>430572801</v>
      </c>
      <c r="E69" s="21">
        <v>407651975</v>
      </c>
      <c r="F69" s="21">
        <v>81833923</v>
      </c>
      <c r="G69" s="21">
        <v>29614297</v>
      </c>
      <c r="H69" s="21">
        <v>30610532</v>
      </c>
      <c r="I69" s="21">
        <v>142058752</v>
      </c>
      <c r="J69" s="21">
        <v>30463162</v>
      </c>
      <c r="K69" s="21">
        <v>29863230</v>
      </c>
      <c r="L69" s="21">
        <v>28493332</v>
      </c>
      <c r="M69" s="21">
        <v>88819724</v>
      </c>
      <c r="N69" s="21">
        <v>33530965</v>
      </c>
      <c r="O69" s="21">
        <v>29238534</v>
      </c>
      <c r="P69" s="21">
        <v>30448512</v>
      </c>
      <c r="Q69" s="21">
        <v>93218011</v>
      </c>
      <c r="R69" s="21">
        <v>30761192</v>
      </c>
      <c r="S69" s="21">
        <v>27069457</v>
      </c>
      <c r="T69" s="21">
        <v>9808811</v>
      </c>
      <c r="U69" s="21">
        <v>67639460</v>
      </c>
      <c r="V69" s="21">
        <v>391735947</v>
      </c>
      <c r="W69" s="21">
        <v>407651975</v>
      </c>
      <c r="X69" s="21"/>
      <c r="Y69" s="20"/>
      <c r="Z69" s="23">
        <v>407651975</v>
      </c>
    </row>
    <row r="70" spans="1:26" ht="13.5" hidden="1">
      <c r="A70" s="39" t="s">
        <v>103</v>
      </c>
      <c r="B70" s="19">
        <v>225403684</v>
      </c>
      <c r="C70" s="19"/>
      <c r="D70" s="20">
        <v>251050178</v>
      </c>
      <c r="E70" s="21">
        <v>245494148</v>
      </c>
      <c r="F70" s="21">
        <v>21957326</v>
      </c>
      <c r="G70" s="21">
        <v>20041706</v>
      </c>
      <c r="H70" s="21">
        <v>21179223</v>
      </c>
      <c r="I70" s="21">
        <v>63178255</v>
      </c>
      <c r="J70" s="21">
        <v>21006847</v>
      </c>
      <c r="K70" s="21">
        <v>20117150</v>
      </c>
      <c r="L70" s="21">
        <v>18761251</v>
      </c>
      <c r="M70" s="21">
        <v>59885248</v>
      </c>
      <c r="N70" s="21">
        <v>22299826</v>
      </c>
      <c r="O70" s="21">
        <v>27751618</v>
      </c>
      <c r="P70" s="21">
        <v>10630772</v>
      </c>
      <c r="Q70" s="21">
        <v>60682216</v>
      </c>
      <c r="R70" s="21">
        <v>19332291</v>
      </c>
      <c r="S70" s="21">
        <v>21029759</v>
      </c>
      <c r="T70" s="21">
        <v>11935620</v>
      </c>
      <c r="U70" s="21">
        <v>52297670</v>
      </c>
      <c r="V70" s="21">
        <v>236043389</v>
      </c>
      <c r="W70" s="21">
        <v>245494148</v>
      </c>
      <c r="X70" s="21"/>
      <c r="Y70" s="20"/>
      <c r="Z70" s="23">
        <v>245494148</v>
      </c>
    </row>
    <row r="71" spans="1:26" ht="13.5" hidden="1">
      <c r="A71" s="39" t="s">
        <v>104</v>
      </c>
      <c r="B71" s="19">
        <v>91738190</v>
      </c>
      <c r="C71" s="19"/>
      <c r="D71" s="20">
        <v>106075911</v>
      </c>
      <c r="E71" s="21">
        <v>98681109</v>
      </c>
      <c r="F71" s="21">
        <v>12585731</v>
      </c>
      <c r="G71" s="21">
        <v>7004403</v>
      </c>
      <c r="H71" s="21">
        <v>6747757</v>
      </c>
      <c r="I71" s="21">
        <v>26337891</v>
      </c>
      <c r="J71" s="21">
        <v>6914921</v>
      </c>
      <c r="K71" s="21">
        <v>7859594</v>
      </c>
      <c r="L71" s="21">
        <v>7875251</v>
      </c>
      <c r="M71" s="21">
        <v>22649766</v>
      </c>
      <c r="N71" s="21">
        <v>9526309</v>
      </c>
      <c r="O71" s="21">
        <v>8464093</v>
      </c>
      <c r="P71" s="21">
        <v>9145799</v>
      </c>
      <c r="Q71" s="21">
        <v>27136201</v>
      </c>
      <c r="R71" s="21">
        <v>9626769</v>
      </c>
      <c r="S71" s="21">
        <v>9806757</v>
      </c>
      <c r="T71" s="21">
        <v>-4317799</v>
      </c>
      <c r="U71" s="21">
        <v>15115727</v>
      </c>
      <c r="V71" s="21">
        <v>91239585</v>
      </c>
      <c r="W71" s="21">
        <v>98681109</v>
      </c>
      <c r="X71" s="21"/>
      <c r="Y71" s="20"/>
      <c r="Z71" s="23">
        <v>98681109</v>
      </c>
    </row>
    <row r="72" spans="1:26" ht="13.5" hidden="1">
      <c r="A72" s="39" t="s">
        <v>105</v>
      </c>
      <c r="B72" s="19">
        <v>34080396</v>
      </c>
      <c r="C72" s="19"/>
      <c r="D72" s="20">
        <v>37394889</v>
      </c>
      <c r="E72" s="21">
        <v>35518037</v>
      </c>
      <c r="F72" s="21">
        <v>40854077</v>
      </c>
      <c r="G72" s="21">
        <v>-57355</v>
      </c>
      <c r="H72" s="21">
        <v>67082</v>
      </c>
      <c r="I72" s="21">
        <v>40863804</v>
      </c>
      <c r="J72" s="21">
        <v>-62789</v>
      </c>
      <c r="K72" s="21">
        <v>-13883</v>
      </c>
      <c r="L72" s="21">
        <v>-61367</v>
      </c>
      <c r="M72" s="21">
        <v>-138039</v>
      </c>
      <c r="N72" s="21">
        <v>-140663</v>
      </c>
      <c r="O72" s="21">
        <v>-8894112</v>
      </c>
      <c r="P72" s="21">
        <v>8686110</v>
      </c>
      <c r="Q72" s="21">
        <v>-348665</v>
      </c>
      <c r="R72" s="21">
        <v>-99482</v>
      </c>
      <c r="S72" s="21">
        <v>-2487812</v>
      </c>
      <c r="T72" s="21">
        <v>-796650</v>
      </c>
      <c r="U72" s="21">
        <v>-3383944</v>
      </c>
      <c r="V72" s="21">
        <v>36993156</v>
      </c>
      <c r="W72" s="21">
        <v>35518037</v>
      </c>
      <c r="X72" s="21"/>
      <c r="Y72" s="20"/>
      <c r="Z72" s="23">
        <v>35518037</v>
      </c>
    </row>
    <row r="73" spans="1:26" ht="13.5" hidden="1">
      <c r="A73" s="39" t="s">
        <v>106</v>
      </c>
      <c r="B73" s="19">
        <v>33038314</v>
      </c>
      <c r="C73" s="19"/>
      <c r="D73" s="20">
        <v>43994709</v>
      </c>
      <c r="E73" s="21">
        <v>35901567</v>
      </c>
      <c r="F73" s="21">
        <v>7418854</v>
      </c>
      <c r="G73" s="21">
        <v>3402664</v>
      </c>
      <c r="H73" s="21">
        <v>3390772</v>
      </c>
      <c r="I73" s="21">
        <v>14212290</v>
      </c>
      <c r="J73" s="21">
        <v>3382794</v>
      </c>
      <c r="K73" s="21">
        <v>2621348</v>
      </c>
      <c r="L73" s="21">
        <v>2630603</v>
      </c>
      <c r="M73" s="21">
        <v>8634745</v>
      </c>
      <c r="N73" s="21">
        <v>2623572</v>
      </c>
      <c r="O73" s="21">
        <v>2629707</v>
      </c>
      <c r="P73" s="21">
        <v>2639368</v>
      </c>
      <c r="Q73" s="21">
        <v>7892647</v>
      </c>
      <c r="R73" s="21">
        <v>2622660</v>
      </c>
      <c r="S73" s="21">
        <v>-518389</v>
      </c>
      <c r="T73" s="21">
        <v>2611273</v>
      </c>
      <c r="U73" s="21">
        <v>4715544</v>
      </c>
      <c r="V73" s="21">
        <v>35455226</v>
      </c>
      <c r="W73" s="21">
        <v>35901567</v>
      </c>
      <c r="X73" s="21"/>
      <c r="Y73" s="20"/>
      <c r="Z73" s="23">
        <v>35901567</v>
      </c>
    </row>
    <row r="74" spans="1:26" ht="13.5" hidden="1">
      <c r="A74" s="39" t="s">
        <v>107</v>
      </c>
      <c r="B74" s="19">
        <v>-8163801</v>
      </c>
      <c r="C74" s="19"/>
      <c r="D74" s="20">
        <v>-7942886</v>
      </c>
      <c r="E74" s="21">
        <v>-7942886</v>
      </c>
      <c r="F74" s="21">
        <v>-982065</v>
      </c>
      <c r="G74" s="21">
        <v>-777121</v>
      </c>
      <c r="H74" s="21">
        <v>-774302</v>
      </c>
      <c r="I74" s="21">
        <v>-2533488</v>
      </c>
      <c r="J74" s="21">
        <v>-778611</v>
      </c>
      <c r="K74" s="21">
        <v>-720979</v>
      </c>
      <c r="L74" s="21">
        <v>-712406</v>
      </c>
      <c r="M74" s="21">
        <v>-2211996</v>
      </c>
      <c r="N74" s="21">
        <v>-778079</v>
      </c>
      <c r="O74" s="21">
        <v>-712772</v>
      </c>
      <c r="P74" s="21">
        <v>-653537</v>
      </c>
      <c r="Q74" s="21">
        <v>-2144388</v>
      </c>
      <c r="R74" s="21">
        <v>-721046</v>
      </c>
      <c r="S74" s="21">
        <v>-760858</v>
      </c>
      <c r="T74" s="21">
        <v>376367</v>
      </c>
      <c r="U74" s="21">
        <v>-1105537</v>
      </c>
      <c r="V74" s="21">
        <v>-7995409</v>
      </c>
      <c r="W74" s="21">
        <v>-7942886</v>
      </c>
      <c r="X74" s="21"/>
      <c r="Y74" s="20"/>
      <c r="Z74" s="23">
        <v>-7942886</v>
      </c>
    </row>
    <row r="75" spans="1:26" ht="13.5" hidden="1">
      <c r="A75" s="40" t="s">
        <v>110</v>
      </c>
      <c r="B75" s="28">
        <v>2300921</v>
      </c>
      <c r="C75" s="28"/>
      <c r="D75" s="29">
        <v>2368840</v>
      </c>
      <c r="E75" s="30">
        <v>2368840</v>
      </c>
      <c r="F75" s="30">
        <v>177938</v>
      </c>
      <c r="G75" s="30">
        <v>199020</v>
      </c>
      <c r="H75" s="30">
        <v>199165</v>
      </c>
      <c r="I75" s="30">
        <v>576123</v>
      </c>
      <c r="J75" s="30">
        <v>189078</v>
      </c>
      <c r="K75" s="30">
        <v>180228</v>
      </c>
      <c r="L75" s="30">
        <v>215844</v>
      </c>
      <c r="M75" s="30">
        <v>585150</v>
      </c>
      <c r="N75" s="30">
        <v>204915</v>
      </c>
      <c r="O75" s="30">
        <v>214038</v>
      </c>
      <c r="P75" s="30">
        <v>224971</v>
      </c>
      <c r="Q75" s="30">
        <v>643924</v>
      </c>
      <c r="R75" s="30">
        <v>218326</v>
      </c>
      <c r="S75" s="30">
        <v>222368</v>
      </c>
      <c r="T75" s="30">
        <v>135522</v>
      </c>
      <c r="U75" s="30">
        <v>576216</v>
      </c>
      <c r="V75" s="30">
        <v>2381413</v>
      </c>
      <c r="W75" s="30">
        <v>2368840</v>
      </c>
      <c r="X75" s="30"/>
      <c r="Y75" s="29"/>
      <c r="Z75" s="31">
        <v>2368840</v>
      </c>
    </row>
    <row r="76" spans="1:26" ht="13.5" hidden="1">
      <c r="A76" s="42" t="s">
        <v>286</v>
      </c>
      <c r="B76" s="32">
        <v>497568387</v>
      </c>
      <c r="C76" s="32"/>
      <c r="D76" s="33">
        <v>568762967</v>
      </c>
      <c r="E76" s="34">
        <v>551270212</v>
      </c>
      <c r="F76" s="34">
        <v>40198788</v>
      </c>
      <c r="G76" s="34">
        <v>54829028</v>
      </c>
      <c r="H76" s="34">
        <v>61102445</v>
      </c>
      <c r="I76" s="34">
        <v>156130261</v>
      </c>
      <c r="J76" s="34">
        <v>42885611</v>
      </c>
      <c r="K76" s="34">
        <v>46400619</v>
      </c>
      <c r="L76" s="34">
        <v>41986540</v>
      </c>
      <c r="M76" s="34">
        <v>131272770</v>
      </c>
      <c r="N76" s="34">
        <v>54275958</v>
      </c>
      <c r="O76" s="34">
        <v>44947480</v>
      </c>
      <c r="P76" s="34">
        <v>42379983</v>
      </c>
      <c r="Q76" s="34">
        <v>141603421</v>
      </c>
      <c r="R76" s="34">
        <v>44602192</v>
      </c>
      <c r="S76" s="34">
        <v>48048814</v>
      </c>
      <c r="T76" s="34">
        <v>46493648</v>
      </c>
      <c r="U76" s="34">
        <v>139144654</v>
      </c>
      <c r="V76" s="34">
        <v>568151106</v>
      </c>
      <c r="W76" s="34">
        <v>551270212</v>
      </c>
      <c r="X76" s="34"/>
      <c r="Y76" s="33"/>
      <c r="Z76" s="35">
        <v>551270212</v>
      </c>
    </row>
    <row r="77" spans="1:26" ht="13.5" hidden="1">
      <c r="A77" s="37" t="s">
        <v>31</v>
      </c>
      <c r="B77" s="19">
        <v>125461305</v>
      </c>
      <c r="C77" s="19"/>
      <c r="D77" s="20">
        <v>138341625</v>
      </c>
      <c r="E77" s="21">
        <v>141248590</v>
      </c>
      <c r="F77" s="21">
        <v>6385405</v>
      </c>
      <c r="G77" s="21">
        <v>18942552</v>
      </c>
      <c r="H77" s="21">
        <v>25021805</v>
      </c>
      <c r="I77" s="21">
        <v>50349762</v>
      </c>
      <c r="J77" s="21">
        <v>13293447</v>
      </c>
      <c r="K77" s="21">
        <v>9995628</v>
      </c>
      <c r="L77" s="21">
        <v>17087523</v>
      </c>
      <c r="M77" s="21">
        <v>40376598</v>
      </c>
      <c r="N77" s="21">
        <v>8222476</v>
      </c>
      <c r="O77" s="21">
        <v>8634299</v>
      </c>
      <c r="P77" s="21">
        <v>9717373</v>
      </c>
      <c r="Q77" s="21">
        <v>26574148</v>
      </c>
      <c r="R77" s="21">
        <v>6563366</v>
      </c>
      <c r="S77" s="21">
        <v>11429035</v>
      </c>
      <c r="T77" s="21">
        <v>7181668</v>
      </c>
      <c r="U77" s="21">
        <v>25174069</v>
      </c>
      <c r="V77" s="21">
        <v>142474577</v>
      </c>
      <c r="W77" s="21">
        <v>141248590</v>
      </c>
      <c r="X77" s="21"/>
      <c r="Y77" s="20"/>
      <c r="Z77" s="23">
        <v>141248590</v>
      </c>
    </row>
    <row r="78" spans="1:26" ht="13.5" hidden="1">
      <c r="A78" s="38" t="s">
        <v>32</v>
      </c>
      <c r="B78" s="19">
        <v>370315102</v>
      </c>
      <c r="C78" s="19"/>
      <c r="D78" s="20">
        <v>428122502</v>
      </c>
      <c r="E78" s="21">
        <v>407652194</v>
      </c>
      <c r="F78" s="21">
        <v>33673888</v>
      </c>
      <c r="G78" s="21">
        <v>35734786</v>
      </c>
      <c r="H78" s="21">
        <v>35929649</v>
      </c>
      <c r="I78" s="21">
        <v>105338323</v>
      </c>
      <c r="J78" s="21">
        <v>29471623</v>
      </c>
      <c r="K78" s="21">
        <v>36279530</v>
      </c>
      <c r="L78" s="21">
        <v>24730317</v>
      </c>
      <c r="M78" s="21">
        <v>90481470</v>
      </c>
      <c r="N78" s="21">
        <v>45865982</v>
      </c>
      <c r="O78" s="21">
        <v>36149658</v>
      </c>
      <c r="P78" s="21">
        <v>32488251</v>
      </c>
      <c r="Q78" s="21">
        <v>114503891</v>
      </c>
      <c r="R78" s="21">
        <v>37852588</v>
      </c>
      <c r="S78" s="21">
        <v>36447299</v>
      </c>
      <c r="T78" s="21">
        <v>39175614</v>
      </c>
      <c r="U78" s="21">
        <v>113475501</v>
      </c>
      <c r="V78" s="21">
        <v>423799185</v>
      </c>
      <c r="W78" s="21">
        <v>407652194</v>
      </c>
      <c r="X78" s="21"/>
      <c r="Y78" s="20"/>
      <c r="Z78" s="23">
        <v>407652194</v>
      </c>
    </row>
    <row r="79" spans="1:26" ht="13.5" hidden="1">
      <c r="A79" s="39" t="s">
        <v>103</v>
      </c>
      <c r="B79" s="19">
        <v>174336746</v>
      </c>
      <c r="C79" s="19"/>
      <c r="D79" s="20">
        <v>206140974</v>
      </c>
      <c r="E79" s="21">
        <v>245494735</v>
      </c>
      <c r="F79" s="21">
        <v>17566794</v>
      </c>
      <c r="G79" s="21">
        <v>16419176</v>
      </c>
      <c r="H79" s="21">
        <v>17530627</v>
      </c>
      <c r="I79" s="21">
        <v>51516597</v>
      </c>
      <c r="J79" s="21">
        <v>17195204</v>
      </c>
      <c r="K79" s="21">
        <v>17261069</v>
      </c>
      <c r="L79" s="21">
        <v>16198937</v>
      </c>
      <c r="M79" s="21">
        <v>50655210</v>
      </c>
      <c r="N79" s="21">
        <v>17852767</v>
      </c>
      <c r="O79" s="21">
        <v>18297688</v>
      </c>
      <c r="P79" s="21">
        <v>16690474</v>
      </c>
      <c r="Q79" s="21">
        <v>52840929</v>
      </c>
      <c r="R79" s="21">
        <v>14970858</v>
      </c>
      <c r="S79" s="21">
        <v>19172600</v>
      </c>
      <c r="T79" s="21">
        <v>16948501</v>
      </c>
      <c r="U79" s="21">
        <v>51091959</v>
      </c>
      <c r="V79" s="21">
        <v>206104695</v>
      </c>
      <c r="W79" s="21">
        <v>245494735</v>
      </c>
      <c r="X79" s="21"/>
      <c r="Y79" s="20"/>
      <c r="Z79" s="23">
        <v>245494735</v>
      </c>
    </row>
    <row r="80" spans="1:26" ht="13.5" hidden="1">
      <c r="A80" s="39" t="s">
        <v>104</v>
      </c>
      <c r="B80" s="19">
        <v>71025014</v>
      </c>
      <c r="C80" s="19"/>
      <c r="D80" s="20">
        <v>89320935</v>
      </c>
      <c r="E80" s="21">
        <v>98680865</v>
      </c>
      <c r="F80" s="21">
        <v>6808152</v>
      </c>
      <c r="G80" s="21">
        <v>5174623</v>
      </c>
      <c r="H80" s="21">
        <v>5816616</v>
      </c>
      <c r="I80" s="21">
        <v>17799391</v>
      </c>
      <c r="J80" s="21">
        <v>6137955</v>
      </c>
      <c r="K80" s="21">
        <v>5646876</v>
      </c>
      <c r="L80" s="21">
        <v>8782608</v>
      </c>
      <c r="M80" s="21">
        <v>20567439</v>
      </c>
      <c r="N80" s="21">
        <v>7698946</v>
      </c>
      <c r="O80" s="21">
        <v>9359517</v>
      </c>
      <c r="P80" s="21">
        <v>8205684</v>
      </c>
      <c r="Q80" s="21">
        <v>25264147</v>
      </c>
      <c r="R80" s="21">
        <v>7531532</v>
      </c>
      <c r="S80" s="21">
        <v>10448282</v>
      </c>
      <c r="T80" s="21">
        <v>7328622</v>
      </c>
      <c r="U80" s="21">
        <v>25308436</v>
      </c>
      <c r="V80" s="21">
        <v>88939413</v>
      </c>
      <c r="W80" s="21">
        <v>98680865</v>
      </c>
      <c r="X80" s="21"/>
      <c r="Y80" s="20"/>
      <c r="Z80" s="23">
        <v>98680865</v>
      </c>
    </row>
    <row r="81" spans="1:26" ht="13.5" hidden="1">
      <c r="A81" s="39" t="s">
        <v>105</v>
      </c>
      <c r="B81" s="19">
        <v>28838902</v>
      </c>
      <c r="C81" s="19"/>
      <c r="D81" s="20">
        <v>13803660</v>
      </c>
      <c r="E81" s="21">
        <v>35518105</v>
      </c>
      <c r="F81" s="21">
        <v>1866350</v>
      </c>
      <c r="G81" s="21">
        <v>3539578</v>
      </c>
      <c r="H81" s="21">
        <v>4182760</v>
      </c>
      <c r="I81" s="21">
        <v>9588688</v>
      </c>
      <c r="J81" s="21">
        <v>3282194</v>
      </c>
      <c r="K81" s="21">
        <v>2620880</v>
      </c>
      <c r="L81" s="21">
        <v>5058479</v>
      </c>
      <c r="M81" s="21">
        <v>10961553</v>
      </c>
      <c r="N81" s="21">
        <v>2774316</v>
      </c>
      <c r="O81" s="21">
        <v>2691981</v>
      </c>
      <c r="P81" s="21">
        <v>2910293</v>
      </c>
      <c r="Q81" s="21">
        <v>8376590</v>
      </c>
      <c r="R81" s="21">
        <v>2022906</v>
      </c>
      <c r="S81" s="21">
        <v>3603394</v>
      </c>
      <c r="T81" s="21">
        <v>1344301</v>
      </c>
      <c r="U81" s="21">
        <v>6970601</v>
      </c>
      <c r="V81" s="21">
        <v>35897432</v>
      </c>
      <c r="W81" s="21">
        <v>35518105</v>
      </c>
      <c r="X81" s="21"/>
      <c r="Y81" s="20"/>
      <c r="Z81" s="23">
        <v>35518105</v>
      </c>
    </row>
    <row r="82" spans="1:26" ht="13.5" hidden="1">
      <c r="A82" s="39" t="s">
        <v>106</v>
      </c>
      <c r="B82" s="19">
        <v>31580713</v>
      </c>
      <c r="C82" s="19"/>
      <c r="D82" s="20">
        <v>39616350</v>
      </c>
      <c r="E82" s="21">
        <v>35901201</v>
      </c>
      <c r="F82" s="21">
        <v>1971394</v>
      </c>
      <c r="G82" s="21">
        <v>3107241</v>
      </c>
      <c r="H82" s="21">
        <v>3306659</v>
      </c>
      <c r="I82" s="21">
        <v>8385294</v>
      </c>
      <c r="J82" s="21">
        <v>2772654</v>
      </c>
      <c r="K82" s="21">
        <v>2428879</v>
      </c>
      <c r="L82" s="21">
        <v>4147119</v>
      </c>
      <c r="M82" s="21">
        <v>9348652</v>
      </c>
      <c r="N82" s="21">
        <v>2804134</v>
      </c>
      <c r="O82" s="21">
        <v>2704766</v>
      </c>
      <c r="P82" s="21">
        <v>2941894</v>
      </c>
      <c r="Q82" s="21">
        <v>8450794</v>
      </c>
      <c r="R82" s="21">
        <v>2128034</v>
      </c>
      <c r="S82" s="21">
        <v>3534190</v>
      </c>
      <c r="T82" s="21">
        <v>2180426</v>
      </c>
      <c r="U82" s="21">
        <v>7842650</v>
      </c>
      <c r="V82" s="21">
        <v>34027390</v>
      </c>
      <c r="W82" s="21">
        <v>35901201</v>
      </c>
      <c r="X82" s="21"/>
      <c r="Y82" s="20"/>
      <c r="Z82" s="23">
        <v>35901201</v>
      </c>
    </row>
    <row r="83" spans="1:26" ht="13.5" hidden="1">
      <c r="A83" s="39" t="s">
        <v>107</v>
      </c>
      <c r="B83" s="19">
        <v>64533727</v>
      </c>
      <c r="C83" s="19"/>
      <c r="D83" s="20">
        <v>79240583</v>
      </c>
      <c r="E83" s="21">
        <v>-7942712</v>
      </c>
      <c r="F83" s="21">
        <v>5461198</v>
      </c>
      <c r="G83" s="21">
        <v>7494168</v>
      </c>
      <c r="H83" s="21">
        <v>5092987</v>
      </c>
      <c r="I83" s="21">
        <v>18048353</v>
      </c>
      <c r="J83" s="21">
        <v>83616</v>
      </c>
      <c r="K83" s="21">
        <v>8321826</v>
      </c>
      <c r="L83" s="21">
        <v>-9456826</v>
      </c>
      <c r="M83" s="21">
        <v>-1051384</v>
      </c>
      <c r="N83" s="21">
        <v>14735819</v>
      </c>
      <c r="O83" s="21">
        <v>3095706</v>
      </c>
      <c r="P83" s="21">
        <v>1739906</v>
      </c>
      <c r="Q83" s="21">
        <v>19571431</v>
      </c>
      <c r="R83" s="21">
        <v>11199258</v>
      </c>
      <c r="S83" s="21">
        <v>-311167</v>
      </c>
      <c r="T83" s="21">
        <v>11373764</v>
      </c>
      <c r="U83" s="21">
        <v>22261855</v>
      </c>
      <c r="V83" s="21">
        <v>58830255</v>
      </c>
      <c r="W83" s="21">
        <v>-7942712</v>
      </c>
      <c r="X83" s="21"/>
      <c r="Y83" s="20"/>
      <c r="Z83" s="23">
        <v>-7942712</v>
      </c>
    </row>
    <row r="84" spans="1:26" ht="13.5" hidden="1">
      <c r="A84" s="40" t="s">
        <v>110</v>
      </c>
      <c r="B84" s="28">
        <v>1791980</v>
      </c>
      <c r="C84" s="28"/>
      <c r="D84" s="29">
        <v>2298840</v>
      </c>
      <c r="E84" s="30">
        <v>2369428</v>
      </c>
      <c r="F84" s="30">
        <v>139495</v>
      </c>
      <c r="G84" s="30">
        <v>151690</v>
      </c>
      <c r="H84" s="30">
        <v>150991</v>
      </c>
      <c r="I84" s="30">
        <v>442176</v>
      </c>
      <c r="J84" s="30">
        <v>120541</v>
      </c>
      <c r="K84" s="30">
        <v>125461</v>
      </c>
      <c r="L84" s="30">
        <v>168700</v>
      </c>
      <c r="M84" s="30">
        <v>414702</v>
      </c>
      <c r="N84" s="30">
        <v>187500</v>
      </c>
      <c r="O84" s="30">
        <v>163523</v>
      </c>
      <c r="P84" s="30">
        <v>174359</v>
      </c>
      <c r="Q84" s="30">
        <v>525382</v>
      </c>
      <c r="R84" s="30">
        <v>186238</v>
      </c>
      <c r="S84" s="30">
        <v>172480</v>
      </c>
      <c r="T84" s="30">
        <v>136366</v>
      </c>
      <c r="U84" s="30">
        <v>495084</v>
      </c>
      <c r="V84" s="30">
        <v>1877344</v>
      </c>
      <c r="W84" s="30">
        <v>2369428</v>
      </c>
      <c r="X84" s="30"/>
      <c r="Y84" s="29"/>
      <c r="Z84" s="31">
        <v>2369428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3057194</v>
      </c>
      <c r="D5" s="357">
        <f t="shared" si="0"/>
        <v>0</v>
      </c>
      <c r="E5" s="356">
        <f t="shared" si="0"/>
        <v>14365000</v>
      </c>
      <c r="F5" s="358">
        <f t="shared" si="0"/>
        <v>15899000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15899000</v>
      </c>
      <c r="Y5" s="358">
        <f t="shared" si="0"/>
        <v>-15899000</v>
      </c>
      <c r="Z5" s="359">
        <f>+IF(X5&lt;&gt;0,+(Y5/X5)*100,0)</f>
        <v>-100</v>
      </c>
      <c r="AA5" s="360">
        <f>+AA6+AA8+AA11+AA13+AA15</f>
        <v>15899000</v>
      </c>
    </row>
    <row r="6" spans="1:27" ht="13.5">
      <c r="A6" s="361" t="s">
        <v>204</v>
      </c>
      <c r="B6" s="142"/>
      <c r="C6" s="60">
        <f>+C7</f>
        <v>2000000</v>
      </c>
      <c r="D6" s="340">
        <f aca="true" t="shared" si="1" ref="D6:AA6">+D7</f>
        <v>0</v>
      </c>
      <c r="E6" s="60">
        <f t="shared" si="1"/>
        <v>3880000</v>
      </c>
      <c r="F6" s="59">
        <f t="shared" si="1"/>
        <v>3680000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3680000</v>
      </c>
      <c r="Y6" s="59">
        <f t="shared" si="1"/>
        <v>-3680000</v>
      </c>
      <c r="Z6" s="61">
        <f>+IF(X6&lt;&gt;0,+(Y6/X6)*100,0)</f>
        <v>-100</v>
      </c>
      <c r="AA6" s="62">
        <f t="shared" si="1"/>
        <v>3680000</v>
      </c>
    </row>
    <row r="7" spans="1:27" ht="13.5">
      <c r="A7" s="291" t="s">
        <v>228</v>
      </c>
      <c r="B7" s="142"/>
      <c r="C7" s="60">
        <v>2000000</v>
      </c>
      <c r="D7" s="340"/>
      <c r="E7" s="60">
        <v>3880000</v>
      </c>
      <c r="F7" s="59">
        <v>3680000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3680000</v>
      </c>
      <c r="Y7" s="59">
        <v>-3680000</v>
      </c>
      <c r="Z7" s="61">
        <v>-100</v>
      </c>
      <c r="AA7" s="62">
        <v>3680000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5461000</v>
      </c>
      <c r="F8" s="59">
        <f t="shared" si="2"/>
        <v>5461000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5461000</v>
      </c>
      <c r="Y8" s="59">
        <f t="shared" si="2"/>
        <v>-5461000</v>
      </c>
      <c r="Z8" s="61">
        <f>+IF(X8&lt;&gt;0,+(Y8/X8)*100,0)</f>
        <v>-100</v>
      </c>
      <c r="AA8" s="62">
        <f>SUM(AA9:AA10)</f>
        <v>5461000</v>
      </c>
    </row>
    <row r="9" spans="1:27" ht="13.5">
      <c r="A9" s="291" t="s">
        <v>229</v>
      </c>
      <c r="B9" s="142"/>
      <c r="C9" s="60"/>
      <c r="D9" s="340"/>
      <c r="E9" s="60">
        <v>4613000</v>
      </c>
      <c r="F9" s="59">
        <v>4613000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4613000</v>
      </c>
      <c r="Y9" s="59">
        <v>-4613000</v>
      </c>
      <c r="Z9" s="61">
        <v>-100</v>
      </c>
      <c r="AA9" s="62">
        <v>4613000</v>
      </c>
    </row>
    <row r="10" spans="1:27" ht="13.5">
      <c r="A10" s="291" t="s">
        <v>230</v>
      </c>
      <c r="B10" s="142"/>
      <c r="C10" s="60"/>
      <c r="D10" s="340"/>
      <c r="E10" s="60">
        <v>848000</v>
      </c>
      <c r="F10" s="59">
        <v>848000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848000</v>
      </c>
      <c r="Y10" s="59">
        <v>-848000</v>
      </c>
      <c r="Z10" s="61">
        <v>-100</v>
      </c>
      <c r="AA10" s="62">
        <v>848000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3782000</v>
      </c>
      <c r="F11" s="364">
        <f t="shared" si="3"/>
        <v>1462000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1462000</v>
      </c>
      <c r="Y11" s="364">
        <f t="shared" si="3"/>
        <v>-1462000</v>
      </c>
      <c r="Z11" s="365">
        <f>+IF(X11&lt;&gt;0,+(Y11/X11)*100,0)</f>
        <v>-100</v>
      </c>
      <c r="AA11" s="366">
        <f t="shared" si="3"/>
        <v>1462000</v>
      </c>
    </row>
    <row r="12" spans="1:27" ht="13.5">
      <c r="A12" s="291" t="s">
        <v>231</v>
      </c>
      <c r="B12" s="136"/>
      <c r="C12" s="60"/>
      <c r="D12" s="340"/>
      <c r="E12" s="60">
        <v>3782000</v>
      </c>
      <c r="F12" s="59">
        <v>1462000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1462000</v>
      </c>
      <c r="Y12" s="59">
        <v>-1462000</v>
      </c>
      <c r="Z12" s="61">
        <v>-100</v>
      </c>
      <c r="AA12" s="62">
        <v>1462000</v>
      </c>
    </row>
    <row r="13" spans="1:27" ht="13.5">
      <c r="A13" s="361" t="s">
        <v>207</v>
      </c>
      <c r="B13" s="136"/>
      <c r="C13" s="275">
        <f>+C14</f>
        <v>1000000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2320000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2320000</v>
      </c>
      <c r="Y13" s="342">
        <f t="shared" si="4"/>
        <v>-2320000</v>
      </c>
      <c r="Z13" s="335">
        <f>+IF(X13&lt;&gt;0,+(Y13/X13)*100,0)</f>
        <v>-100</v>
      </c>
      <c r="AA13" s="273">
        <f t="shared" si="4"/>
        <v>2320000</v>
      </c>
    </row>
    <row r="14" spans="1:27" ht="13.5">
      <c r="A14" s="291" t="s">
        <v>232</v>
      </c>
      <c r="B14" s="136"/>
      <c r="C14" s="60">
        <v>1000000</v>
      </c>
      <c r="D14" s="340"/>
      <c r="E14" s="60"/>
      <c r="F14" s="59">
        <v>2320000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2320000</v>
      </c>
      <c r="Y14" s="59">
        <v>-2320000</v>
      </c>
      <c r="Z14" s="61">
        <v>-100</v>
      </c>
      <c r="AA14" s="62">
        <v>2320000</v>
      </c>
    </row>
    <row r="15" spans="1:27" ht="13.5">
      <c r="A15" s="361" t="s">
        <v>208</v>
      </c>
      <c r="B15" s="136"/>
      <c r="C15" s="60">
        <f aca="true" t="shared" si="5" ref="C15:Y15">SUM(C16:C20)</f>
        <v>57194</v>
      </c>
      <c r="D15" s="340">
        <f t="shared" si="5"/>
        <v>0</v>
      </c>
      <c r="E15" s="60">
        <f t="shared" si="5"/>
        <v>1242000</v>
      </c>
      <c r="F15" s="59">
        <f t="shared" si="5"/>
        <v>2976000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2976000</v>
      </c>
      <c r="Y15" s="59">
        <f t="shared" si="5"/>
        <v>-2976000</v>
      </c>
      <c r="Z15" s="61">
        <f>+IF(X15&lt;&gt;0,+(Y15/X15)*100,0)</f>
        <v>-100</v>
      </c>
      <c r="AA15" s="62">
        <f>SUM(AA16:AA20)</f>
        <v>2976000</v>
      </c>
    </row>
    <row r="16" spans="1:27" ht="13.5">
      <c r="A16" s="291" t="s">
        <v>233</v>
      </c>
      <c r="B16" s="300"/>
      <c r="C16" s="60"/>
      <c r="D16" s="340"/>
      <c r="E16" s="60">
        <v>1242000</v>
      </c>
      <c r="F16" s="59">
        <v>2976000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2976000</v>
      </c>
      <c r="Y16" s="59">
        <v>-2976000</v>
      </c>
      <c r="Z16" s="61">
        <v>-100</v>
      </c>
      <c r="AA16" s="62">
        <v>2976000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57194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2000000</v>
      </c>
      <c r="D22" s="344">
        <f t="shared" si="6"/>
        <v>0</v>
      </c>
      <c r="E22" s="343">
        <f t="shared" si="6"/>
        <v>366000</v>
      </c>
      <c r="F22" s="345">
        <f t="shared" si="6"/>
        <v>196000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196000</v>
      </c>
      <c r="Y22" s="345">
        <f t="shared" si="6"/>
        <v>-196000</v>
      </c>
      <c r="Z22" s="336">
        <f>+IF(X22&lt;&gt;0,+(Y22/X22)*100,0)</f>
        <v>-100</v>
      </c>
      <c r="AA22" s="350">
        <f>SUM(AA23:AA32)</f>
        <v>196000</v>
      </c>
    </row>
    <row r="23" spans="1:27" ht="13.5">
      <c r="A23" s="361" t="s">
        <v>236</v>
      </c>
      <c r="B23" s="142"/>
      <c r="C23" s="60"/>
      <c r="D23" s="340"/>
      <c r="E23" s="60">
        <v>4000</v>
      </c>
      <c r="F23" s="59">
        <v>4000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4000</v>
      </c>
      <c r="Y23" s="59">
        <v>-4000</v>
      </c>
      <c r="Z23" s="61">
        <v>-100</v>
      </c>
      <c r="AA23" s="62">
        <v>4000</v>
      </c>
    </row>
    <row r="24" spans="1:27" ht="13.5">
      <c r="A24" s="361" t="s">
        <v>237</v>
      </c>
      <c r="B24" s="142"/>
      <c r="C24" s="60"/>
      <c r="D24" s="340"/>
      <c r="E24" s="60">
        <v>267000</v>
      </c>
      <c r="F24" s="59">
        <v>157000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157000</v>
      </c>
      <c r="Y24" s="59">
        <v>-157000</v>
      </c>
      <c r="Z24" s="61">
        <v>-100</v>
      </c>
      <c r="AA24" s="62">
        <v>157000</v>
      </c>
    </row>
    <row r="25" spans="1:27" ht="13.5">
      <c r="A25" s="361" t="s">
        <v>238</v>
      </c>
      <c r="B25" s="142"/>
      <c r="C25" s="60"/>
      <c r="D25" s="340"/>
      <c r="E25" s="60">
        <v>95000</v>
      </c>
      <c r="F25" s="59">
        <v>35000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35000</v>
      </c>
      <c r="Y25" s="59">
        <v>-35000</v>
      </c>
      <c r="Z25" s="61">
        <v>-100</v>
      </c>
      <c r="AA25" s="62">
        <v>35000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2000000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22611413</v>
      </c>
      <c r="D40" s="344">
        <f t="shared" si="9"/>
        <v>0</v>
      </c>
      <c r="E40" s="343">
        <f t="shared" si="9"/>
        <v>26499000</v>
      </c>
      <c r="F40" s="345">
        <f t="shared" si="9"/>
        <v>24836000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24836000</v>
      </c>
      <c r="Y40" s="345">
        <f t="shared" si="9"/>
        <v>-24836000</v>
      </c>
      <c r="Z40" s="336">
        <f>+IF(X40&lt;&gt;0,+(Y40/X40)*100,0)</f>
        <v>-100</v>
      </c>
      <c r="AA40" s="350">
        <f>SUM(AA41:AA49)</f>
        <v>24836000</v>
      </c>
    </row>
    <row r="41" spans="1:27" ht="13.5">
      <c r="A41" s="361" t="s">
        <v>247</v>
      </c>
      <c r="B41" s="142"/>
      <c r="C41" s="362"/>
      <c r="D41" s="363"/>
      <c r="E41" s="362">
        <v>9718000</v>
      </c>
      <c r="F41" s="364">
        <v>9817000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9817000</v>
      </c>
      <c r="Y41" s="364">
        <v>-9817000</v>
      </c>
      <c r="Z41" s="365">
        <v>-100</v>
      </c>
      <c r="AA41" s="366">
        <v>9817000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4294000</v>
      </c>
      <c r="F43" s="370">
        <v>4392000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4392000</v>
      </c>
      <c r="Y43" s="370">
        <v>-4392000</v>
      </c>
      <c r="Z43" s="371">
        <v>-100</v>
      </c>
      <c r="AA43" s="303">
        <v>4392000</v>
      </c>
    </row>
    <row r="44" spans="1:27" ht="13.5">
      <c r="A44" s="361" t="s">
        <v>250</v>
      </c>
      <c r="B44" s="136"/>
      <c r="C44" s="60"/>
      <c r="D44" s="368"/>
      <c r="E44" s="54">
        <v>1992000</v>
      </c>
      <c r="F44" s="53">
        <v>927000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927000</v>
      </c>
      <c r="Y44" s="53">
        <v>-927000</v>
      </c>
      <c r="Z44" s="94">
        <v>-100</v>
      </c>
      <c r="AA44" s="95">
        <v>927000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5474000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5474000</v>
      </c>
      <c r="Y47" s="53">
        <v>-5474000</v>
      </c>
      <c r="Z47" s="94">
        <v>-100</v>
      </c>
      <c r="AA47" s="95">
        <v>5474000</v>
      </c>
    </row>
    <row r="48" spans="1:27" ht="13.5">
      <c r="A48" s="361" t="s">
        <v>254</v>
      </c>
      <c r="B48" s="136"/>
      <c r="C48" s="60"/>
      <c r="D48" s="368"/>
      <c r="E48" s="54">
        <v>4862000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250000</v>
      </c>
    </row>
    <row r="49" spans="1:27" ht="13.5">
      <c r="A49" s="361" t="s">
        <v>93</v>
      </c>
      <c r="B49" s="136"/>
      <c r="C49" s="54">
        <v>22611413</v>
      </c>
      <c r="D49" s="368"/>
      <c r="E49" s="54">
        <v>5633000</v>
      </c>
      <c r="F49" s="53">
        <v>3976000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3976000</v>
      </c>
      <c r="Y49" s="53">
        <v>-3976000</v>
      </c>
      <c r="Z49" s="94">
        <v>-100</v>
      </c>
      <c r="AA49" s="95">
        <v>3976000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3387000</v>
      </c>
      <c r="F57" s="345">
        <f t="shared" si="13"/>
        <v>3308000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3308000</v>
      </c>
      <c r="Y57" s="345">
        <f t="shared" si="13"/>
        <v>-3308000</v>
      </c>
      <c r="Z57" s="336">
        <f>+IF(X57&lt;&gt;0,+(Y57/X57)*100,0)</f>
        <v>-100</v>
      </c>
      <c r="AA57" s="350">
        <f t="shared" si="13"/>
        <v>3308000</v>
      </c>
    </row>
    <row r="58" spans="1:27" ht="13.5">
      <c r="A58" s="361" t="s">
        <v>216</v>
      </c>
      <c r="B58" s="136"/>
      <c r="C58" s="60"/>
      <c r="D58" s="340"/>
      <c r="E58" s="60">
        <v>3387000</v>
      </c>
      <c r="F58" s="59">
        <v>3308000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3308000</v>
      </c>
      <c r="Y58" s="59">
        <v>-3308000</v>
      </c>
      <c r="Z58" s="61">
        <v>-100</v>
      </c>
      <c r="AA58" s="62">
        <v>3308000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27668607</v>
      </c>
      <c r="D60" s="346">
        <f t="shared" si="14"/>
        <v>0</v>
      </c>
      <c r="E60" s="219">
        <f t="shared" si="14"/>
        <v>44617000</v>
      </c>
      <c r="F60" s="264">
        <f t="shared" si="14"/>
        <v>44239000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44239000</v>
      </c>
      <c r="Y60" s="264">
        <f t="shared" si="14"/>
        <v>-44239000</v>
      </c>
      <c r="Z60" s="337">
        <f>+IF(X60&lt;&gt;0,+(Y60/X60)*100,0)</f>
        <v>-100</v>
      </c>
      <c r="AA60" s="232">
        <f>+AA57+AA54+AA51+AA40+AA37+AA34+AA22+AA5</f>
        <v>44239000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213914637</v>
      </c>
      <c r="D5" s="153">
        <f>SUM(D6:D8)</f>
        <v>0</v>
      </c>
      <c r="E5" s="154">
        <f t="shared" si="0"/>
        <v>214370074</v>
      </c>
      <c r="F5" s="100">
        <f t="shared" si="0"/>
        <v>197848428</v>
      </c>
      <c r="G5" s="100">
        <f t="shared" si="0"/>
        <v>166106817</v>
      </c>
      <c r="H5" s="100">
        <f t="shared" si="0"/>
        <v>2259884</v>
      </c>
      <c r="I5" s="100">
        <f t="shared" si="0"/>
        <v>-496163</v>
      </c>
      <c r="J5" s="100">
        <f t="shared" si="0"/>
        <v>167870538</v>
      </c>
      <c r="K5" s="100">
        <f t="shared" si="0"/>
        <v>1763981</v>
      </c>
      <c r="L5" s="100">
        <f t="shared" si="0"/>
        <v>7005183</v>
      </c>
      <c r="M5" s="100">
        <f t="shared" si="0"/>
        <v>15620488</v>
      </c>
      <c r="N5" s="100">
        <f t="shared" si="0"/>
        <v>24389652</v>
      </c>
      <c r="O5" s="100">
        <f t="shared" si="0"/>
        <v>4296783</v>
      </c>
      <c r="P5" s="100">
        <f t="shared" si="0"/>
        <v>4813317</v>
      </c>
      <c r="Q5" s="100">
        <f t="shared" si="0"/>
        <v>11090437</v>
      </c>
      <c r="R5" s="100">
        <f t="shared" si="0"/>
        <v>20200537</v>
      </c>
      <c r="S5" s="100">
        <f t="shared" si="0"/>
        <v>3468170</v>
      </c>
      <c r="T5" s="100">
        <f t="shared" si="0"/>
        <v>2183686</v>
      </c>
      <c r="U5" s="100">
        <f t="shared" si="0"/>
        <v>3540726</v>
      </c>
      <c r="V5" s="100">
        <f t="shared" si="0"/>
        <v>9192582</v>
      </c>
      <c r="W5" s="100">
        <f t="shared" si="0"/>
        <v>221653309</v>
      </c>
      <c r="X5" s="100">
        <f t="shared" si="0"/>
        <v>197848428</v>
      </c>
      <c r="Y5" s="100">
        <f t="shared" si="0"/>
        <v>23804881</v>
      </c>
      <c r="Z5" s="137">
        <f>+IF(X5&lt;&gt;0,+(Y5/X5)*100,0)</f>
        <v>12.031877756440904</v>
      </c>
      <c r="AA5" s="153">
        <f>SUM(AA6:AA8)</f>
        <v>197848428</v>
      </c>
    </row>
    <row r="6" spans="1:27" ht="13.5">
      <c r="A6" s="138" t="s">
        <v>75</v>
      </c>
      <c r="B6" s="136"/>
      <c r="C6" s="155">
        <v>46281858</v>
      </c>
      <c r="D6" s="155"/>
      <c r="E6" s="156">
        <v>40787720</v>
      </c>
      <c r="F6" s="60">
        <v>23573560</v>
      </c>
      <c r="G6" s="60">
        <v>16161828</v>
      </c>
      <c r="H6" s="60">
        <v>203495</v>
      </c>
      <c r="I6" s="60">
        <v>952192</v>
      </c>
      <c r="J6" s="60">
        <v>17317515</v>
      </c>
      <c r="K6" s="60">
        <v>72645</v>
      </c>
      <c r="L6" s="60">
        <v>1054202</v>
      </c>
      <c r="M6" s="60">
        <v>13658008</v>
      </c>
      <c r="N6" s="60">
        <v>14784855</v>
      </c>
      <c r="O6" s="60">
        <v>1207238</v>
      </c>
      <c r="P6" s="60">
        <v>421636</v>
      </c>
      <c r="Q6" s="60">
        <v>9250352</v>
      </c>
      <c r="R6" s="60">
        <v>10879226</v>
      </c>
      <c r="S6" s="60">
        <v>498991</v>
      </c>
      <c r="T6" s="60">
        <v>371240</v>
      </c>
      <c r="U6" s="60">
        <v>542265</v>
      </c>
      <c r="V6" s="60">
        <v>1412496</v>
      </c>
      <c r="W6" s="60">
        <v>44394092</v>
      </c>
      <c r="X6" s="60">
        <v>23573560</v>
      </c>
      <c r="Y6" s="60">
        <v>20820532</v>
      </c>
      <c r="Z6" s="140">
        <v>88.32</v>
      </c>
      <c r="AA6" s="155">
        <v>23573560</v>
      </c>
    </row>
    <row r="7" spans="1:27" ht="13.5">
      <c r="A7" s="138" t="s">
        <v>76</v>
      </c>
      <c r="B7" s="136"/>
      <c r="C7" s="157">
        <v>165763070</v>
      </c>
      <c r="D7" s="157"/>
      <c r="E7" s="158">
        <v>172918100</v>
      </c>
      <c r="F7" s="159">
        <v>173427982</v>
      </c>
      <c r="G7" s="159">
        <v>150024802</v>
      </c>
      <c r="H7" s="159">
        <v>1951951</v>
      </c>
      <c r="I7" s="159">
        <v>-1456747</v>
      </c>
      <c r="J7" s="159">
        <v>150520006</v>
      </c>
      <c r="K7" s="159">
        <v>1666570</v>
      </c>
      <c r="L7" s="159">
        <v>5605323</v>
      </c>
      <c r="M7" s="159">
        <v>1931605</v>
      </c>
      <c r="N7" s="159">
        <v>9203498</v>
      </c>
      <c r="O7" s="159">
        <v>3057732</v>
      </c>
      <c r="P7" s="159">
        <v>4318832</v>
      </c>
      <c r="Q7" s="159">
        <v>1806025</v>
      </c>
      <c r="R7" s="159">
        <v>9182589</v>
      </c>
      <c r="S7" s="159">
        <v>2935987</v>
      </c>
      <c r="T7" s="159">
        <v>1737020</v>
      </c>
      <c r="U7" s="159">
        <v>2927239</v>
      </c>
      <c r="V7" s="159">
        <v>7600246</v>
      </c>
      <c r="W7" s="159">
        <v>176506339</v>
      </c>
      <c r="X7" s="159">
        <v>173427982</v>
      </c>
      <c r="Y7" s="159">
        <v>3078357</v>
      </c>
      <c r="Z7" s="141">
        <v>1.78</v>
      </c>
      <c r="AA7" s="157">
        <v>173427982</v>
      </c>
    </row>
    <row r="8" spans="1:27" ht="13.5">
      <c r="A8" s="138" t="s">
        <v>77</v>
      </c>
      <c r="B8" s="136"/>
      <c r="C8" s="155">
        <v>1869709</v>
      </c>
      <c r="D8" s="155"/>
      <c r="E8" s="156">
        <v>664254</v>
      </c>
      <c r="F8" s="60">
        <v>846886</v>
      </c>
      <c r="G8" s="60">
        <v>-79813</v>
      </c>
      <c r="H8" s="60">
        <v>104438</v>
      </c>
      <c r="I8" s="60">
        <v>8392</v>
      </c>
      <c r="J8" s="60">
        <v>33017</v>
      </c>
      <c r="K8" s="60">
        <v>24766</v>
      </c>
      <c r="L8" s="60">
        <v>345658</v>
      </c>
      <c r="M8" s="60">
        <v>30875</v>
      </c>
      <c r="N8" s="60">
        <v>401299</v>
      </c>
      <c r="O8" s="60">
        <v>31813</v>
      </c>
      <c r="P8" s="60">
        <v>72849</v>
      </c>
      <c r="Q8" s="60">
        <v>34060</v>
      </c>
      <c r="R8" s="60">
        <v>138722</v>
      </c>
      <c r="S8" s="60">
        <v>33192</v>
      </c>
      <c r="T8" s="60">
        <v>75426</v>
      </c>
      <c r="U8" s="60">
        <v>71222</v>
      </c>
      <c r="V8" s="60">
        <v>179840</v>
      </c>
      <c r="W8" s="60">
        <v>752878</v>
      </c>
      <c r="X8" s="60">
        <v>846886</v>
      </c>
      <c r="Y8" s="60">
        <v>-94008</v>
      </c>
      <c r="Z8" s="140">
        <v>-11.1</v>
      </c>
      <c r="AA8" s="155">
        <v>846886</v>
      </c>
    </row>
    <row r="9" spans="1:27" ht="13.5">
      <c r="A9" s="135" t="s">
        <v>78</v>
      </c>
      <c r="B9" s="136"/>
      <c r="C9" s="153">
        <f aca="true" t="shared" si="1" ref="C9:Y9">SUM(C10:C14)</f>
        <v>55983999</v>
      </c>
      <c r="D9" s="153">
        <f>SUM(D10:D14)</f>
        <v>0</v>
      </c>
      <c r="E9" s="154">
        <f t="shared" si="1"/>
        <v>30759780</v>
      </c>
      <c r="F9" s="100">
        <f t="shared" si="1"/>
        <v>30860159</v>
      </c>
      <c r="G9" s="100">
        <f t="shared" si="1"/>
        <v>-58781</v>
      </c>
      <c r="H9" s="100">
        <f t="shared" si="1"/>
        <v>446528</v>
      </c>
      <c r="I9" s="100">
        <f t="shared" si="1"/>
        <v>4191443</v>
      </c>
      <c r="J9" s="100">
        <f t="shared" si="1"/>
        <v>4579190</v>
      </c>
      <c r="K9" s="100">
        <f t="shared" si="1"/>
        <v>36853</v>
      </c>
      <c r="L9" s="100">
        <f t="shared" si="1"/>
        <v>2266865</v>
      </c>
      <c r="M9" s="100">
        <f t="shared" si="1"/>
        <v>1965785</v>
      </c>
      <c r="N9" s="100">
        <f t="shared" si="1"/>
        <v>4269503</v>
      </c>
      <c r="O9" s="100">
        <f t="shared" si="1"/>
        <v>4578322</v>
      </c>
      <c r="P9" s="100">
        <f t="shared" si="1"/>
        <v>1846964</v>
      </c>
      <c r="Q9" s="100">
        <f t="shared" si="1"/>
        <v>830970</v>
      </c>
      <c r="R9" s="100">
        <f t="shared" si="1"/>
        <v>7256256</v>
      </c>
      <c r="S9" s="100">
        <f t="shared" si="1"/>
        <v>546649</v>
      </c>
      <c r="T9" s="100">
        <f t="shared" si="1"/>
        <v>3069570</v>
      </c>
      <c r="U9" s="100">
        <f t="shared" si="1"/>
        <v>2107450</v>
      </c>
      <c r="V9" s="100">
        <f t="shared" si="1"/>
        <v>5723669</v>
      </c>
      <c r="W9" s="100">
        <f t="shared" si="1"/>
        <v>21828618</v>
      </c>
      <c r="X9" s="100">
        <f t="shared" si="1"/>
        <v>30860159</v>
      </c>
      <c r="Y9" s="100">
        <f t="shared" si="1"/>
        <v>-9031541</v>
      </c>
      <c r="Z9" s="137">
        <f>+IF(X9&lt;&gt;0,+(Y9/X9)*100,0)</f>
        <v>-29.266022252186062</v>
      </c>
      <c r="AA9" s="153">
        <f>SUM(AA10:AA14)</f>
        <v>30860159</v>
      </c>
    </row>
    <row r="10" spans="1:27" ht="13.5">
      <c r="A10" s="138" t="s">
        <v>79</v>
      </c>
      <c r="B10" s="136"/>
      <c r="C10" s="155">
        <v>6840224</v>
      </c>
      <c r="D10" s="155"/>
      <c r="E10" s="156">
        <v>1130880</v>
      </c>
      <c r="F10" s="60">
        <v>2197577</v>
      </c>
      <c r="G10" s="60">
        <v>25464</v>
      </c>
      <c r="H10" s="60">
        <v>19656</v>
      </c>
      <c r="I10" s="60">
        <v>50918</v>
      </c>
      <c r="J10" s="60">
        <v>96038</v>
      </c>
      <c r="K10" s="60">
        <v>16397</v>
      </c>
      <c r="L10" s="60">
        <v>252038</v>
      </c>
      <c r="M10" s="60">
        <v>163472</v>
      </c>
      <c r="N10" s="60">
        <v>431907</v>
      </c>
      <c r="O10" s="60">
        <v>121785</v>
      </c>
      <c r="P10" s="60">
        <v>355691</v>
      </c>
      <c r="Q10" s="60">
        <v>105938</v>
      </c>
      <c r="R10" s="60">
        <v>583414</v>
      </c>
      <c r="S10" s="60">
        <v>-79846</v>
      </c>
      <c r="T10" s="60">
        <v>696012</v>
      </c>
      <c r="U10" s="60">
        <v>121119</v>
      </c>
      <c r="V10" s="60">
        <v>737285</v>
      </c>
      <c r="W10" s="60">
        <v>1848644</v>
      </c>
      <c r="X10" s="60">
        <v>2197577</v>
      </c>
      <c r="Y10" s="60">
        <v>-348933</v>
      </c>
      <c r="Z10" s="140">
        <v>-15.88</v>
      </c>
      <c r="AA10" s="155">
        <v>2197577</v>
      </c>
    </row>
    <row r="11" spans="1:27" ht="13.5">
      <c r="A11" s="138" t="s">
        <v>80</v>
      </c>
      <c r="B11" s="136"/>
      <c r="C11" s="155">
        <v>6028041</v>
      </c>
      <c r="D11" s="155"/>
      <c r="E11" s="156">
        <v>9110670</v>
      </c>
      <c r="F11" s="60">
        <v>5733407</v>
      </c>
      <c r="G11" s="60">
        <v>168689</v>
      </c>
      <c r="H11" s="60">
        <v>548785</v>
      </c>
      <c r="I11" s="60">
        <v>657248</v>
      </c>
      <c r="J11" s="60">
        <v>1374722</v>
      </c>
      <c r="K11" s="60">
        <v>756877</v>
      </c>
      <c r="L11" s="60">
        <v>652661</v>
      </c>
      <c r="M11" s="60">
        <v>670869</v>
      </c>
      <c r="N11" s="60">
        <v>2080407</v>
      </c>
      <c r="O11" s="60">
        <v>707655</v>
      </c>
      <c r="P11" s="60">
        <v>406500</v>
      </c>
      <c r="Q11" s="60">
        <v>647721</v>
      </c>
      <c r="R11" s="60">
        <v>1761876</v>
      </c>
      <c r="S11" s="60">
        <v>691066</v>
      </c>
      <c r="T11" s="60">
        <v>323747</v>
      </c>
      <c r="U11" s="60">
        <v>430769</v>
      </c>
      <c r="V11" s="60">
        <v>1445582</v>
      </c>
      <c r="W11" s="60">
        <v>6662587</v>
      </c>
      <c r="X11" s="60">
        <v>5733407</v>
      </c>
      <c r="Y11" s="60">
        <v>929180</v>
      </c>
      <c r="Z11" s="140">
        <v>16.21</v>
      </c>
      <c r="AA11" s="155">
        <v>5733407</v>
      </c>
    </row>
    <row r="12" spans="1:27" ht="13.5">
      <c r="A12" s="138" t="s">
        <v>81</v>
      </c>
      <c r="B12" s="136"/>
      <c r="C12" s="155">
        <v>-1557152</v>
      </c>
      <c r="D12" s="155"/>
      <c r="E12" s="156">
        <v>921080</v>
      </c>
      <c r="F12" s="60">
        <v>-78920</v>
      </c>
      <c r="G12" s="60">
        <v>-296831</v>
      </c>
      <c r="H12" s="60">
        <v>-177567</v>
      </c>
      <c r="I12" s="60">
        <v>-233478</v>
      </c>
      <c r="J12" s="60">
        <v>-707876</v>
      </c>
      <c r="K12" s="60">
        <v>-792242</v>
      </c>
      <c r="L12" s="60">
        <v>-15860</v>
      </c>
      <c r="M12" s="60">
        <v>-205188</v>
      </c>
      <c r="N12" s="60">
        <v>-1013290</v>
      </c>
      <c r="O12" s="60">
        <v>-185586</v>
      </c>
      <c r="P12" s="60">
        <v>-56909</v>
      </c>
      <c r="Q12" s="60">
        <v>-65880</v>
      </c>
      <c r="R12" s="60">
        <v>-308375</v>
      </c>
      <c r="S12" s="60">
        <v>-120937</v>
      </c>
      <c r="T12" s="60">
        <v>-111454</v>
      </c>
      <c r="U12" s="60">
        <v>802344</v>
      </c>
      <c r="V12" s="60">
        <v>569953</v>
      </c>
      <c r="W12" s="60">
        <v>-1459588</v>
      </c>
      <c r="X12" s="60">
        <v>-78920</v>
      </c>
      <c r="Y12" s="60">
        <v>-1380668</v>
      </c>
      <c r="Z12" s="140">
        <v>1749.45</v>
      </c>
      <c r="AA12" s="155">
        <v>-78920</v>
      </c>
    </row>
    <row r="13" spans="1:27" ht="13.5">
      <c r="A13" s="138" t="s">
        <v>82</v>
      </c>
      <c r="B13" s="136"/>
      <c r="C13" s="155">
        <v>44672886</v>
      </c>
      <c r="D13" s="155"/>
      <c r="E13" s="156">
        <v>19597150</v>
      </c>
      <c r="F13" s="60">
        <v>23008095</v>
      </c>
      <c r="G13" s="60">
        <v>43897</v>
      </c>
      <c r="H13" s="60">
        <v>55654</v>
      </c>
      <c r="I13" s="60">
        <v>3716755</v>
      </c>
      <c r="J13" s="60">
        <v>3816306</v>
      </c>
      <c r="K13" s="60">
        <v>55821</v>
      </c>
      <c r="L13" s="60">
        <v>1378026</v>
      </c>
      <c r="M13" s="60">
        <v>1336632</v>
      </c>
      <c r="N13" s="60">
        <v>2770479</v>
      </c>
      <c r="O13" s="60">
        <v>3934468</v>
      </c>
      <c r="P13" s="60">
        <v>1141682</v>
      </c>
      <c r="Q13" s="60">
        <v>143191</v>
      </c>
      <c r="R13" s="60">
        <v>5219341</v>
      </c>
      <c r="S13" s="60">
        <v>56366</v>
      </c>
      <c r="T13" s="60">
        <v>2161265</v>
      </c>
      <c r="U13" s="60">
        <v>753218</v>
      </c>
      <c r="V13" s="60">
        <v>2970849</v>
      </c>
      <c r="W13" s="60">
        <v>14776975</v>
      </c>
      <c r="X13" s="60">
        <v>23008095</v>
      </c>
      <c r="Y13" s="60">
        <v>-8231120</v>
      </c>
      <c r="Z13" s="140">
        <v>-35.77</v>
      </c>
      <c r="AA13" s="155">
        <v>23008095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19097387</v>
      </c>
      <c r="D15" s="153">
        <f>SUM(D16:D18)</f>
        <v>0</v>
      </c>
      <c r="E15" s="154">
        <f t="shared" si="2"/>
        <v>39198032</v>
      </c>
      <c r="F15" s="100">
        <f t="shared" si="2"/>
        <v>36151048</v>
      </c>
      <c r="G15" s="100">
        <f t="shared" si="2"/>
        <v>384667</v>
      </c>
      <c r="H15" s="100">
        <f t="shared" si="2"/>
        <v>400086</v>
      </c>
      <c r="I15" s="100">
        <f t="shared" si="2"/>
        <v>912379</v>
      </c>
      <c r="J15" s="100">
        <f t="shared" si="2"/>
        <v>1697132</v>
      </c>
      <c r="K15" s="100">
        <f t="shared" si="2"/>
        <v>620673</v>
      </c>
      <c r="L15" s="100">
        <f t="shared" si="2"/>
        <v>1271229</v>
      </c>
      <c r="M15" s="100">
        <f t="shared" si="2"/>
        <v>496399</v>
      </c>
      <c r="N15" s="100">
        <f t="shared" si="2"/>
        <v>2388301</v>
      </c>
      <c r="O15" s="100">
        <f t="shared" si="2"/>
        <v>432533</v>
      </c>
      <c r="P15" s="100">
        <f t="shared" si="2"/>
        <v>904343</v>
      </c>
      <c r="Q15" s="100">
        <f t="shared" si="2"/>
        <v>528638</v>
      </c>
      <c r="R15" s="100">
        <f t="shared" si="2"/>
        <v>1865514</v>
      </c>
      <c r="S15" s="100">
        <f t="shared" si="2"/>
        <v>814574</v>
      </c>
      <c r="T15" s="100">
        <f t="shared" si="2"/>
        <v>983988</v>
      </c>
      <c r="U15" s="100">
        <f t="shared" si="2"/>
        <v>910475</v>
      </c>
      <c r="V15" s="100">
        <f t="shared" si="2"/>
        <v>2709037</v>
      </c>
      <c r="W15" s="100">
        <f t="shared" si="2"/>
        <v>8659984</v>
      </c>
      <c r="X15" s="100">
        <f t="shared" si="2"/>
        <v>36151048</v>
      </c>
      <c r="Y15" s="100">
        <f t="shared" si="2"/>
        <v>-27491064</v>
      </c>
      <c r="Z15" s="137">
        <f>+IF(X15&lt;&gt;0,+(Y15/X15)*100,0)</f>
        <v>-76.04499875079694</v>
      </c>
      <c r="AA15" s="153">
        <f>SUM(AA16:AA18)</f>
        <v>36151048</v>
      </c>
    </row>
    <row r="16" spans="1:27" ht="13.5">
      <c r="A16" s="138" t="s">
        <v>85</v>
      </c>
      <c r="B16" s="136"/>
      <c r="C16" s="155">
        <v>4868046</v>
      </c>
      <c r="D16" s="155"/>
      <c r="E16" s="156">
        <v>4901350</v>
      </c>
      <c r="F16" s="60">
        <v>6101736</v>
      </c>
      <c r="G16" s="60">
        <v>128088</v>
      </c>
      <c r="H16" s="60">
        <v>162122</v>
      </c>
      <c r="I16" s="60">
        <v>650449</v>
      </c>
      <c r="J16" s="60">
        <v>940659</v>
      </c>
      <c r="K16" s="60">
        <v>196532</v>
      </c>
      <c r="L16" s="60">
        <v>992537</v>
      </c>
      <c r="M16" s="60">
        <v>134662</v>
      </c>
      <c r="N16" s="60">
        <v>1323731</v>
      </c>
      <c r="O16" s="60">
        <v>162347</v>
      </c>
      <c r="P16" s="60">
        <v>258330</v>
      </c>
      <c r="Q16" s="60">
        <v>254800</v>
      </c>
      <c r="R16" s="60">
        <v>675477</v>
      </c>
      <c r="S16" s="60">
        <v>340527</v>
      </c>
      <c r="T16" s="60">
        <v>628123</v>
      </c>
      <c r="U16" s="60">
        <v>556591</v>
      </c>
      <c r="V16" s="60">
        <v>1525241</v>
      </c>
      <c r="W16" s="60">
        <v>4465108</v>
      </c>
      <c r="X16" s="60">
        <v>6101736</v>
      </c>
      <c r="Y16" s="60">
        <v>-1636628</v>
      </c>
      <c r="Z16" s="140">
        <v>-26.82</v>
      </c>
      <c r="AA16" s="155">
        <v>6101736</v>
      </c>
    </row>
    <row r="17" spans="1:27" ht="13.5">
      <c r="A17" s="138" t="s">
        <v>86</v>
      </c>
      <c r="B17" s="136"/>
      <c r="C17" s="155">
        <v>14221796</v>
      </c>
      <c r="D17" s="155"/>
      <c r="E17" s="156">
        <v>33969322</v>
      </c>
      <c r="F17" s="60">
        <v>29721952</v>
      </c>
      <c r="G17" s="60">
        <v>256579</v>
      </c>
      <c r="H17" s="60">
        <v>237964</v>
      </c>
      <c r="I17" s="60">
        <v>261930</v>
      </c>
      <c r="J17" s="60">
        <v>756473</v>
      </c>
      <c r="K17" s="60">
        <v>424141</v>
      </c>
      <c r="L17" s="60">
        <v>278547</v>
      </c>
      <c r="M17" s="60">
        <v>361737</v>
      </c>
      <c r="N17" s="60">
        <v>1064425</v>
      </c>
      <c r="O17" s="60">
        <v>270186</v>
      </c>
      <c r="P17" s="60">
        <v>646013</v>
      </c>
      <c r="Q17" s="60">
        <v>273838</v>
      </c>
      <c r="R17" s="60">
        <v>1190037</v>
      </c>
      <c r="S17" s="60">
        <v>474047</v>
      </c>
      <c r="T17" s="60">
        <v>355865</v>
      </c>
      <c r="U17" s="60">
        <v>353884</v>
      </c>
      <c r="V17" s="60">
        <v>1183796</v>
      </c>
      <c r="W17" s="60">
        <v>4194731</v>
      </c>
      <c r="X17" s="60">
        <v>29721952</v>
      </c>
      <c r="Y17" s="60">
        <v>-25527221</v>
      </c>
      <c r="Z17" s="140">
        <v>-85.89</v>
      </c>
      <c r="AA17" s="155">
        <v>29721952</v>
      </c>
    </row>
    <row r="18" spans="1:27" ht="13.5">
      <c r="A18" s="138" t="s">
        <v>87</v>
      </c>
      <c r="B18" s="136"/>
      <c r="C18" s="155">
        <v>7545</v>
      </c>
      <c r="D18" s="155"/>
      <c r="E18" s="156">
        <v>327360</v>
      </c>
      <c r="F18" s="60">
        <v>327360</v>
      </c>
      <c r="G18" s="60"/>
      <c r="H18" s="60"/>
      <c r="I18" s="60"/>
      <c r="J18" s="60"/>
      <c r="K18" s="60"/>
      <c r="L18" s="60">
        <v>145</v>
      </c>
      <c r="M18" s="60"/>
      <c r="N18" s="60">
        <v>145</v>
      </c>
      <c r="O18" s="60"/>
      <c r="P18" s="60"/>
      <c r="Q18" s="60"/>
      <c r="R18" s="60"/>
      <c r="S18" s="60"/>
      <c r="T18" s="60"/>
      <c r="U18" s="60"/>
      <c r="V18" s="60"/>
      <c r="W18" s="60">
        <v>145</v>
      </c>
      <c r="X18" s="60">
        <v>327360</v>
      </c>
      <c r="Y18" s="60">
        <v>-327215</v>
      </c>
      <c r="Z18" s="140">
        <v>-99.96</v>
      </c>
      <c r="AA18" s="155">
        <v>327360</v>
      </c>
    </row>
    <row r="19" spans="1:27" ht="13.5">
      <c r="A19" s="135" t="s">
        <v>88</v>
      </c>
      <c r="B19" s="142"/>
      <c r="C19" s="153">
        <f aca="true" t="shared" si="3" ref="C19:Y19">SUM(C20:C23)</f>
        <v>407883731</v>
      </c>
      <c r="D19" s="153">
        <f>SUM(D20:D23)</f>
        <v>0</v>
      </c>
      <c r="E19" s="154">
        <f t="shared" si="3"/>
        <v>465107931</v>
      </c>
      <c r="F19" s="100">
        <f t="shared" si="3"/>
        <v>463270375</v>
      </c>
      <c r="G19" s="100">
        <f t="shared" si="3"/>
        <v>82982847</v>
      </c>
      <c r="H19" s="100">
        <f t="shared" si="3"/>
        <v>30566931</v>
      </c>
      <c r="I19" s="100">
        <f t="shared" si="3"/>
        <v>31545426</v>
      </c>
      <c r="J19" s="100">
        <f t="shared" si="3"/>
        <v>145095204</v>
      </c>
      <c r="K19" s="100">
        <f t="shared" si="3"/>
        <v>31411460</v>
      </c>
      <c r="L19" s="100">
        <f t="shared" si="3"/>
        <v>30747288</v>
      </c>
      <c r="M19" s="100">
        <f t="shared" si="3"/>
        <v>29369638</v>
      </c>
      <c r="N19" s="100">
        <f t="shared" si="3"/>
        <v>91528386</v>
      </c>
      <c r="O19" s="100">
        <f t="shared" si="3"/>
        <v>34601638</v>
      </c>
      <c r="P19" s="100">
        <f t="shared" si="3"/>
        <v>30558391</v>
      </c>
      <c r="Q19" s="100">
        <f t="shared" si="3"/>
        <v>31281045</v>
      </c>
      <c r="R19" s="100">
        <f t="shared" si="3"/>
        <v>96441074</v>
      </c>
      <c r="S19" s="100">
        <f t="shared" si="3"/>
        <v>31579382</v>
      </c>
      <c r="T19" s="100">
        <f t="shared" si="3"/>
        <v>28426151</v>
      </c>
      <c r="U19" s="100">
        <f t="shared" si="3"/>
        <v>9686875</v>
      </c>
      <c r="V19" s="100">
        <f t="shared" si="3"/>
        <v>69692408</v>
      </c>
      <c r="W19" s="100">
        <f t="shared" si="3"/>
        <v>402757072</v>
      </c>
      <c r="X19" s="100">
        <f t="shared" si="3"/>
        <v>463270375</v>
      </c>
      <c r="Y19" s="100">
        <f t="shared" si="3"/>
        <v>-60513303</v>
      </c>
      <c r="Z19" s="137">
        <f>+IF(X19&lt;&gt;0,+(Y19/X19)*100,0)</f>
        <v>-13.062200016567</v>
      </c>
      <c r="AA19" s="153">
        <f>SUM(AA20:AA23)</f>
        <v>463270375</v>
      </c>
    </row>
    <row r="20" spans="1:27" ht="13.5">
      <c r="A20" s="138" t="s">
        <v>89</v>
      </c>
      <c r="B20" s="136"/>
      <c r="C20" s="155">
        <v>226143412</v>
      </c>
      <c r="D20" s="155"/>
      <c r="E20" s="156">
        <v>253987015</v>
      </c>
      <c r="F20" s="60">
        <v>253001015</v>
      </c>
      <c r="G20" s="60">
        <v>21980877</v>
      </c>
      <c r="H20" s="60">
        <v>20064986</v>
      </c>
      <c r="I20" s="60">
        <v>21181131</v>
      </c>
      <c r="J20" s="60">
        <v>63226994</v>
      </c>
      <c r="K20" s="60">
        <v>21011274</v>
      </c>
      <c r="L20" s="60">
        <v>20129474</v>
      </c>
      <c r="M20" s="60">
        <v>18807566</v>
      </c>
      <c r="N20" s="60">
        <v>59948314</v>
      </c>
      <c r="O20" s="60">
        <v>22382784</v>
      </c>
      <c r="P20" s="60">
        <v>27762166</v>
      </c>
      <c r="Q20" s="60">
        <v>10829072</v>
      </c>
      <c r="R20" s="60">
        <v>60974022</v>
      </c>
      <c r="S20" s="60">
        <v>19356628</v>
      </c>
      <c r="T20" s="60">
        <v>21057183</v>
      </c>
      <c r="U20" s="60">
        <v>11974878</v>
      </c>
      <c r="V20" s="60">
        <v>52388689</v>
      </c>
      <c r="W20" s="60">
        <v>236538019</v>
      </c>
      <c r="X20" s="60">
        <v>253001015</v>
      </c>
      <c r="Y20" s="60">
        <v>-16462996</v>
      </c>
      <c r="Z20" s="140">
        <v>-6.51</v>
      </c>
      <c r="AA20" s="155">
        <v>253001015</v>
      </c>
    </row>
    <row r="21" spans="1:27" ht="13.5">
      <c r="A21" s="138" t="s">
        <v>90</v>
      </c>
      <c r="B21" s="136"/>
      <c r="C21" s="155">
        <v>94053164</v>
      </c>
      <c r="D21" s="155"/>
      <c r="E21" s="156">
        <v>117937521</v>
      </c>
      <c r="F21" s="60">
        <v>115951521</v>
      </c>
      <c r="G21" s="60">
        <v>12615945</v>
      </c>
      <c r="H21" s="60">
        <v>7018661</v>
      </c>
      <c r="I21" s="60">
        <v>6789920</v>
      </c>
      <c r="J21" s="60">
        <v>26424526</v>
      </c>
      <c r="K21" s="60">
        <v>6940209</v>
      </c>
      <c r="L21" s="60">
        <v>7872857</v>
      </c>
      <c r="M21" s="60">
        <v>7924853</v>
      </c>
      <c r="N21" s="60">
        <v>22737919</v>
      </c>
      <c r="O21" s="60">
        <v>9558130</v>
      </c>
      <c r="P21" s="60">
        <v>8688641</v>
      </c>
      <c r="Q21" s="60">
        <v>9064394</v>
      </c>
      <c r="R21" s="60">
        <v>27311165</v>
      </c>
      <c r="S21" s="60">
        <v>9641332</v>
      </c>
      <c r="T21" s="60">
        <v>10025684</v>
      </c>
      <c r="U21" s="60">
        <v>-4264734</v>
      </c>
      <c r="V21" s="60">
        <v>15402282</v>
      </c>
      <c r="W21" s="60">
        <v>91875892</v>
      </c>
      <c r="X21" s="60">
        <v>115951521</v>
      </c>
      <c r="Y21" s="60">
        <v>-24075629</v>
      </c>
      <c r="Z21" s="140">
        <v>-20.76</v>
      </c>
      <c r="AA21" s="155">
        <v>115951521</v>
      </c>
    </row>
    <row r="22" spans="1:27" ht="13.5">
      <c r="A22" s="138" t="s">
        <v>91</v>
      </c>
      <c r="B22" s="136"/>
      <c r="C22" s="157">
        <v>53828476</v>
      </c>
      <c r="D22" s="157"/>
      <c r="E22" s="158">
        <v>48333116</v>
      </c>
      <c r="F22" s="159">
        <v>49467560</v>
      </c>
      <c r="G22" s="159">
        <v>40892730</v>
      </c>
      <c r="H22" s="159">
        <v>-7851</v>
      </c>
      <c r="I22" s="159">
        <v>130367</v>
      </c>
      <c r="J22" s="159">
        <v>41015246</v>
      </c>
      <c r="K22" s="159">
        <v>-6657</v>
      </c>
      <c r="L22" s="159">
        <v>44316</v>
      </c>
      <c r="M22" s="159">
        <v>-613</v>
      </c>
      <c r="N22" s="159">
        <v>37046</v>
      </c>
      <c r="O22" s="159">
        <v>-90245</v>
      </c>
      <c r="P22" s="159">
        <v>-8628928</v>
      </c>
      <c r="Q22" s="159">
        <v>8742600</v>
      </c>
      <c r="R22" s="159">
        <v>23427</v>
      </c>
      <c r="S22" s="159">
        <v>-49458</v>
      </c>
      <c r="T22" s="159">
        <v>-2256820</v>
      </c>
      <c r="U22" s="159">
        <v>-721232</v>
      </c>
      <c r="V22" s="159">
        <v>-3027510</v>
      </c>
      <c r="W22" s="159">
        <v>38048209</v>
      </c>
      <c r="X22" s="159">
        <v>49467560</v>
      </c>
      <c r="Y22" s="159">
        <v>-11419351</v>
      </c>
      <c r="Z22" s="141">
        <v>-23.08</v>
      </c>
      <c r="AA22" s="157">
        <v>49467560</v>
      </c>
    </row>
    <row r="23" spans="1:27" ht="13.5">
      <c r="A23" s="138" t="s">
        <v>92</v>
      </c>
      <c r="B23" s="136"/>
      <c r="C23" s="155">
        <v>33858679</v>
      </c>
      <c r="D23" s="155"/>
      <c r="E23" s="156">
        <v>44850279</v>
      </c>
      <c r="F23" s="60">
        <v>44850279</v>
      </c>
      <c r="G23" s="60">
        <v>7493295</v>
      </c>
      <c r="H23" s="60">
        <v>3491135</v>
      </c>
      <c r="I23" s="60">
        <v>3444008</v>
      </c>
      <c r="J23" s="60">
        <v>14428438</v>
      </c>
      <c r="K23" s="60">
        <v>3466634</v>
      </c>
      <c r="L23" s="60">
        <v>2700641</v>
      </c>
      <c r="M23" s="60">
        <v>2637832</v>
      </c>
      <c r="N23" s="60">
        <v>8805107</v>
      </c>
      <c r="O23" s="60">
        <v>2750969</v>
      </c>
      <c r="P23" s="60">
        <v>2736512</v>
      </c>
      <c r="Q23" s="60">
        <v>2644979</v>
      </c>
      <c r="R23" s="60">
        <v>8132460</v>
      </c>
      <c r="S23" s="60">
        <v>2630880</v>
      </c>
      <c r="T23" s="60">
        <v>-399896</v>
      </c>
      <c r="U23" s="60">
        <v>2697963</v>
      </c>
      <c r="V23" s="60">
        <v>4928947</v>
      </c>
      <c r="W23" s="60">
        <v>36294952</v>
      </c>
      <c r="X23" s="60">
        <v>44850279</v>
      </c>
      <c r="Y23" s="60">
        <v>-8555327</v>
      </c>
      <c r="Z23" s="140">
        <v>-19.08</v>
      </c>
      <c r="AA23" s="155">
        <v>44850279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696879754</v>
      </c>
      <c r="D25" s="168">
        <f>+D5+D9+D15+D19+D24</f>
        <v>0</v>
      </c>
      <c r="E25" s="169">
        <f t="shared" si="4"/>
        <v>749435817</v>
      </c>
      <c r="F25" s="73">
        <f t="shared" si="4"/>
        <v>728130010</v>
      </c>
      <c r="G25" s="73">
        <f t="shared" si="4"/>
        <v>249415550</v>
      </c>
      <c r="H25" s="73">
        <f t="shared" si="4"/>
        <v>33673429</v>
      </c>
      <c r="I25" s="73">
        <f t="shared" si="4"/>
        <v>36153085</v>
      </c>
      <c r="J25" s="73">
        <f t="shared" si="4"/>
        <v>319242064</v>
      </c>
      <c r="K25" s="73">
        <f t="shared" si="4"/>
        <v>33832967</v>
      </c>
      <c r="L25" s="73">
        <f t="shared" si="4"/>
        <v>41290565</v>
      </c>
      <c r="M25" s="73">
        <f t="shared" si="4"/>
        <v>47452310</v>
      </c>
      <c r="N25" s="73">
        <f t="shared" si="4"/>
        <v>122575842</v>
      </c>
      <c r="O25" s="73">
        <f t="shared" si="4"/>
        <v>43909276</v>
      </c>
      <c r="P25" s="73">
        <f t="shared" si="4"/>
        <v>38123015</v>
      </c>
      <c r="Q25" s="73">
        <f t="shared" si="4"/>
        <v>43731090</v>
      </c>
      <c r="R25" s="73">
        <f t="shared" si="4"/>
        <v>125763381</v>
      </c>
      <c r="S25" s="73">
        <f t="shared" si="4"/>
        <v>36408775</v>
      </c>
      <c r="T25" s="73">
        <f t="shared" si="4"/>
        <v>34663395</v>
      </c>
      <c r="U25" s="73">
        <f t="shared" si="4"/>
        <v>16245526</v>
      </c>
      <c r="V25" s="73">
        <f t="shared" si="4"/>
        <v>87317696</v>
      </c>
      <c r="W25" s="73">
        <f t="shared" si="4"/>
        <v>654898983</v>
      </c>
      <c r="X25" s="73">
        <f t="shared" si="4"/>
        <v>728130010</v>
      </c>
      <c r="Y25" s="73">
        <f t="shared" si="4"/>
        <v>-73231027</v>
      </c>
      <c r="Z25" s="170">
        <f>+IF(X25&lt;&gt;0,+(Y25/X25)*100,0)</f>
        <v>-10.057410901110915</v>
      </c>
      <c r="AA25" s="168">
        <f>+AA5+AA9+AA15+AA19+AA24</f>
        <v>728130010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128235691</v>
      </c>
      <c r="D28" s="153">
        <f>SUM(D29:D31)</f>
        <v>0</v>
      </c>
      <c r="E28" s="154">
        <f t="shared" si="5"/>
        <v>172836953</v>
      </c>
      <c r="F28" s="100">
        <f t="shared" si="5"/>
        <v>151736343</v>
      </c>
      <c r="G28" s="100">
        <f t="shared" si="5"/>
        <v>12696943</v>
      </c>
      <c r="H28" s="100">
        <f t="shared" si="5"/>
        <v>11727556</v>
      </c>
      <c r="I28" s="100">
        <f t="shared" si="5"/>
        <v>11340186</v>
      </c>
      <c r="J28" s="100">
        <f t="shared" si="5"/>
        <v>35764685</v>
      </c>
      <c r="K28" s="100">
        <f t="shared" si="5"/>
        <v>11376179</v>
      </c>
      <c r="L28" s="100">
        <f t="shared" si="5"/>
        <v>15455178</v>
      </c>
      <c r="M28" s="100">
        <f t="shared" si="5"/>
        <v>10798569</v>
      </c>
      <c r="N28" s="100">
        <f t="shared" si="5"/>
        <v>37629926</v>
      </c>
      <c r="O28" s="100">
        <f t="shared" si="5"/>
        <v>9609472</v>
      </c>
      <c r="P28" s="100">
        <f t="shared" si="5"/>
        <v>11019511</v>
      </c>
      <c r="Q28" s="100">
        <f t="shared" si="5"/>
        <v>14566781</v>
      </c>
      <c r="R28" s="100">
        <f t="shared" si="5"/>
        <v>35195764</v>
      </c>
      <c r="S28" s="100">
        <f t="shared" si="5"/>
        <v>10186759</v>
      </c>
      <c r="T28" s="100">
        <f t="shared" si="5"/>
        <v>3212742</v>
      </c>
      <c r="U28" s="100">
        <f t="shared" si="5"/>
        <v>10202622</v>
      </c>
      <c r="V28" s="100">
        <f t="shared" si="5"/>
        <v>23602123</v>
      </c>
      <c r="W28" s="100">
        <f t="shared" si="5"/>
        <v>132192498</v>
      </c>
      <c r="X28" s="100">
        <f t="shared" si="5"/>
        <v>151736343</v>
      </c>
      <c r="Y28" s="100">
        <f t="shared" si="5"/>
        <v>-19543845</v>
      </c>
      <c r="Z28" s="137">
        <f>+IF(X28&lt;&gt;0,+(Y28/X28)*100,0)</f>
        <v>-12.880134457965683</v>
      </c>
      <c r="AA28" s="153">
        <f>SUM(AA29:AA31)</f>
        <v>151736343</v>
      </c>
    </row>
    <row r="29" spans="1:27" ht="13.5">
      <c r="A29" s="138" t="s">
        <v>75</v>
      </c>
      <c r="B29" s="136"/>
      <c r="C29" s="155">
        <v>49142614</v>
      </c>
      <c r="D29" s="155"/>
      <c r="E29" s="156">
        <v>74221249</v>
      </c>
      <c r="F29" s="60">
        <v>45679542</v>
      </c>
      <c r="G29" s="60">
        <v>8068134</v>
      </c>
      <c r="H29" s="60">
        <v>4716418</v>
      </c>
      <c r="I29" s="60">
        <v>5901750</v>
      </c>
      <c r="J29" s="60">
        <v>18686302</v>
      </c>
      <c r="K29" s="60">
        <v>4623881</v>
      </c>
      <c r="L29" s="60">
        <v>4854018</v>
      </c>
      <c r="M29" s="60">
        <v>3384516</v>
      </c>
      <c r="N29" s="60">
        <v>12862415</v>
      </c>
      <c r="O29" s="60">
        <v>3012134</v>
      </c>
      <c r="P29" s="60">
        <v>2201525</v>
      </c>
      <c r="Q29" s="60">
        <v>3362150</v>
      </c>
      <c r="R29" s="60">
        <v>8575809</v>
      </c>
      <c r="S29" s="60">
        <v>2972092</v>
      </c>
      <c r="T29" s="60">
        <v>-3809203</v>
      </c>
      <c r="U29" s="60">
        <v>2423054</v>
      </c>
      <c r="V29" s="60">
        <v>1585943</v>
      </c>
      <c r="W29" s="60">
        <v>41710469</v>
      </c>
      <c r="X29" s="60">
        <v>45679542</v>
      </c>
      <c r="Y29" s="60">
        <v>-3969073</v>
      </c>
      <c r="Z29" s="140">
        <v>-8.69</v>
      </c>
      <c r="AA29" s="155">
        <v>45679542</v>
      </c>
    </row>
    <row r="30" spans="1:27" ht="13.5">
      <c r="A30" s="138" t="s">
        <v>76</v>
      </c>
      <c r="B30" s="136"/>
      <c r="C30" s="157">
        <v>45611379</v>
      </c>
      <c r="D30" s="157"/>
      <c r="E30" s="158">
        <v>55882946</v>
      </c>
      <c r="F30" s="159">
        <v>60848862</v>
      </c>
      <c r="G30" s="159">
        <v>2790210</v>
      </c>
      <c r="H30" s="159">
        <v>3771043</v>
      </c>
      <c r="I30" s="159">
        <v>3288557</v>
      </c>
      <c r="J30" s="159">
        <v>9849810</v>
      </c>
      <c r="K30" s="159">
        <v>3710652</v>
      </c>
      <c r="L30" s="159">
        <v>6833177</v>
      </c>
      <c r="M30" s="159">
        <v>4229280</v>
      </c>
      <c r="N30" s="159">
        <v>14773109</v>
      </c>
      <c r="O30" s="159">
        <v>3815125</v>
      </c>
      <c r="P30" s="159">
        <v>5988555</v>
      </c>
      <c r="Q30" s="159">
        <v>7609308</v>
      </c>
      <c r="R30" s="159">
        <v>17412988</v>
      </c>
      <c r="S30" s="159">
        <v>3914001</v>
      </c>
      <c r="T30" s="159">
        <v>3799788</v>
      </c>
      <c r="U30" s="159">
        <v>4671407</v>
      </c>
      <c r="V30" s="159">
        <v>12385196</v>
      </c>
      <c r="W30" s="159">
        <v>54421103</v>
      </c>
      <c r="X30" s="159">
        <v>60848862</v>
      </c>
      <c r="Y30" s="159">
        <v>-6427759</v>
      </c>
      <c r="Z30" s="141">
        <v>-10.56</v>
      </c>
      <c r="AA30" s="157">
        <v>60848862</v>
      </c>
    </row>
    <row r="31" spans="1:27" ht="13.5">
      <c r="A31" s="138" t="s">
        <v>77</v>
      </c>
      <c r="B31" s="136"/>
      <c r="C31" s="155">
        <v>33481698</v>
      </c>
      <c r="D31" s="155"/>
      <c r="E31" s="156">
        <v>42732758</v>
      </c>
      <c r="F31" s="60">
        <v>45207939</v>
      </c>
      <c r="G31" s="60">
        <v>1838599</v>
      </c>
      <c r="H31" s="60">
        <v>3240095</v>
      </c>
      <c r="I31" s="60">
        <v>2149879</v>
      </c>
      <c r="J31" s="60">
        <v>7228573</v>
      </c>
      <c r="K31" s="60">
        <v>3041646</v>
      </c>
      <c r="L31" s="60">
        <v>3767983</v>
      </c>
      <c r="M31" s="60">
        <v>3184773</v>
      </c>
      <c r="N31" s="60">
        <v>9994402</v>
      </c>
      <c r="O31" s="60">
        <v>2782213</v>
      </c>
      <c r="P31" s="60">
        <v>2829431</v>
      </c>
      <c r="Q31" s="60">
        <v>3595323</v>
      </c>
      <c r="R31" s="60">
        <v>9206967</v>
      </c>
      <c r="S31" s="60">
        <v>3300666</v>
      </c>
      <c r="T31" s="60">
        <v>3222157</v>
      </c>
      <c r="U31" s="60">
        <v>3108161</v>
      </c>
      <c r="V31" s="60">
        <v>9630984</v>
      </c>
      <c r="W31" s="60">
        <v>36060926</v>
      </c>
      <c r="X31" s="60">
        <v>45207939</v>
      </c>
      <c r="Y31" s="60">
        <v>-9147013</v>
      </c>
      <c r="Z31" s="140">
        <v>-20.23</v>
      </c>
      <c r="AA31" s="155">
        <v>45207939</v>
      </c>
    </row>
    <row r="32" spans="1:27" ht="13.5">
      <c r="A32" s="135" t="s">
        <v>78</v>
      </c>
      <c r="B32" s="136"/>
      <c r="C32" s="153">
        <f aca="true" t="shared" si="6" ref="C32:Y32">SUM(C33:C37)</f>
        <v>92827487</v>
      </c>
      <c r="D32" s="153">
        <f>SUM(D33:D37)</f>
        <v>0</v>
      </c>
      <c r="E32" s="154">
        <f t="shared" si="6"/>
        <v>105351154</v>
      </c>
      <c r="F32" s="100">
        <f t="shared" si="6"/>
        <v>111908490</v>
      </c>
      <c r="G32" s="100">
        <f t="shared" si="6"/>
        <v>6918727</v>
      </c>
      <c r="H32" s="100">
        <f t="shared" si="6"/>
        <v>7045708</v>
      </c>
      <c r="I32" s="100">
        <f t="shared" si="6"/>
        <v>7772663</v>
      </c>
      <c r="J32" s="100">
        <f t="shared" si="6"/>
        <v>21737098</v>
      </c>
      <c r="K32" s="100">
        <f t="shared" si="6"/>
        <v>7876806</v>
      </c>
      <c r="L32" s="100">
        <f t="shared" si="6"/>
        <v>10199418</v>
      </c>
      <c r="M32" s="100">
        <f t="shared" si="6"/>
        <v>9802293</v>
      </c>
      <c r="N32" s="100">
        <f t="shared" si="6"/>
        <v>27878517</v>
      </c>
      <c r="O32" s="100">
        <f t="shared" si="6"/>
        <v>6608071</v>
      </c>
      <c r="P32" s="100">
        <f t="shared" si="6"/>
        <v>5270402</v>
      </c>
      <c r="Q32" s="100">
        <f t="shared" si="6"/>
        <v>8489402</v>
      </c>
      <c r="R32" s="100">
        <f t="shared" si="6"/>
        <v>20367875</v>
      </c>
      <c r="S32" s="100">
        <f t="shared" si="6"/>
        <v>6456654</v>
      </c>
      <c r="T32" s="100">
        <f t="shared" si="6"/>
        <v>6799825</v>
      </c>
      <c r="U32" s="100">
        <f t="shared" si="6"/>
        <v>4486699</v>
      </c>
      <c r="V32" s="100">
        <f t="shared" si="6"/>
        <v>17743178</v>
      </c>
      <c r="W32" s="100">
        <f t="shared" si="6"/>
        <v>87726668</v>
      </c>
      <c r="X32" s="100">
        <f t="shared" si="6"/>
        <v>111908490</v>
      </c>
      <c r="Y32" s="100">
        <f t="shared" si="6"/>
        <v>-24181822</v>
      </c>
      <c r="Z32" s="137">
        <f>+IF(X32&lt;&gt;0,+(Y32/X32)*100,0)</f>
        <v>-21.60856785754146</v>
      </c>
      <c r="AA32" s="153">
        <f>SUM(AA33:AA37)</f>
        <v>111908490</v>
      </c>
    </row>
    <row r="33" spans="1:27" ht="13.5">
      <c r="A33" s="138" t="s">
        <v>79</v>
      </c>
      <c r="B33" s="136"/>
      <c r="C33" s="155">
        <v>17128848</v>
      </c>
      <c r="D33" s="155"/>
      <c r="E33" s="156">
        <v>19118641</v>
      </c>
      <c r="F33" s="60">
        <v>20055586</v>
      </c>
      <c r="G33" s="60">
        <v>1065933</v>
      </c>
      <c r="H33" s="60">
        <v>1257296</v>
      </c>
      <c r="I33" s="60">
        <v>1327732</v>
      </c>
      <c r="J33" s="60">
        <v>3650961</v>
      </c>
      <c r="K33" s="60">
        <v>1454970</v>
      </c>
      <c r="L33" s="60">
        <v>2031785</v>
      </c>
      <c r="M33" s="60">
        <v>1306046</v>
      </c>
      <c r="N33" s="60">
        <v>4792801</v>
      </c>
      <c r="O33" s="60">
        <v>1484205</v>
      </c>
      <c r="P33" s="60">
        <v>1292670</v>
      </c>
      <c r="Q33" s="60">
        <v>1621773</v>
      </c>
      <c r="R33" s="60">
        <v>4398648</v>
      </c>
      <c r="S33" s="60">
        <v>1356215</v>
      </c>
      <c r="T33" s="60">
        <v>1495771</v>
      </c>
      <c r="U33" s="60">
        <v>1038479</v>
      </c>
      <c r="V33" s="60">
        <v>3890465</v>
      </c>
      <c r="W33" s="60">
        <v>16732875</v>
      </c>
      <c r="X33" s="60">
        <v>20055586</v>
      </c>
      <c r="Y33" s="60">
        <v>-3322711</v>
      </c>
      <c r="Z33" s="140">
        <v>-16.57</v>
      </c>
      <c r="AA33" s="155">
        <v>20055586</v>
      </c>
    </row>
    <row r="34" spans="1:27" ht="13.5">
      <c r="A34" s="138" t="s">
        <v>80</v>
      </c>
      <c r="B34" s="136"/>
      <c r="C34" s="155">
        <v>27031916</v>
      </c>
      <c r="D34" s="155"/>
      <c r="E34" s="156">
        <v>32238151</v>
      </c>
      <c r="F34" s="60">
        <v>31755425</v>
      </c>
      <c r="G34" s="60">
        <v>1472124</v>
      </c>
      <c r="H34" s="60">
        <v>2466477</v>
      </c>
      <c r="I34" s="60">
        <v>2078791</v>
      </c>
      <c r="J34" s="60">
        <v>6017392</v>
      </c>
      <c r="K34" s="60">
        <v>2542554</v>
      </c>
      <c r="L34" s="60">
        <v>3153194</v>
      </c>
      <c r="M34" s="60">
        <v>2269183</v>
      </c>
      <c r="N34" s="60">
        <v>7964931</v>
      </c>
      <c r="O34" s="60">
        <v>2397013</v>
      </c>
      <c r="P34" s="60">
        <v>2128626</v>
      </c>
      <c r="Q34" s="60">
        <v>2262929</v>
      </c>
      <c r="R34" s="60">
        <v>6788568</v>
      </c>
      <c r="S34" s="60">
        <v>2172716</v>
      </c>
      <c r="T34" s="60">
        <v>2250431</v>
      </c>
      <c r="U34" s="60">
        <v>1205717</v>
      </c>
      <c r="V34" s="60">
        <v>5628864</v>
      </c>
      <c r="W34" s="60">
        <v>26399755</v>
      </c>
      <c r="X34" s="60">
        <v>31755425</v>
      </c>
      <c r="Y34" s="60">
        <v>-5355670</v>
      </c>
      <c r="Z34" s="140">
        <v>-16.87</v>
      </c>
      <c r="AA34" s="155">
        <v>31755425</v>
      </c>
    </row>
    <row r="35" spans="1:27" ht="13.5">
      <c r="A35" s="138" t="s">
        <v>81</v>
      </c>
      <c r="B35" s="136"/>
      <c r="C35" s="155">
        <v>19322324</v>
      </c>
      <c r="D35" s="155"/>
      <c r="E35" s="156">
        <v>19715151</v>
      </c>
      <c r="F35" s="60">
        <v>24761871</v>
      </c>
      <c r="G35" s="60">
        <v>938854</v>
      </c>
      <c r="H35" s="60">
        <v>1210073</v>
      </c>
      <c r="I35" s="60">
        <v>1662514</v>
      </c>
      <c r="J35" s="60">
        <v>3811441</v>
      </c>
      <c r="K35" s="60">
        <v>2527609</v>
      </c>
      <c r="L35" s="60">
        <v>2124632</v>
      </c>
      <c r="M35" s="60">
        <v>1216473</v>
      </c>
      <c r="N35" s="60">
        <v>5868714</v>
      </c>
      <c r="O35" s="60">
        <v>1243550</v>
      </c>
      <c r="P35" s="60">
        <v>1788446</v>
      </c>
      <c r="Q35" s="60">
        <v>1682601</v>
      </c>
      <c r="R35" s="60">
        <v>4714597</v>
      </c>
      <c r="S35" s="60">
        <v>2096580</v>
      </c>
      <c r="T35" s="60">
        <v>1809536</v>
      </c>
      <c r="U35" s="60">
        <v>1869653</v>
      </c>
      <c r="V35" s="60">
        <v>5775769</v>
      </c>
      <c r="W35" s="60">
        <v>20170521</v>
      </c>
      <c r="X35" s="60">
        <v>24761871</v>
      </c>
      <c r="Y35" s="60">
        <v>-4591350</v>
      </c>
      <c r="Z35" s="140">
        <v>-18.54</v>
      </c>
      <c r="AA35" s="155">
        <v>24761871</v>
      </c>
    </row>
    <row r="36" spans="1:27" ht="13.5">
      <c r="A36" s="138" t="s">
        <v>82</v>
      </c>
      <c r="B36" s="136"/>
      <c r="C36" s="155">
        <v>29344399</v>
      </c>
      <c r="D36" s="155"/>
      <c r="E36" s="156">
        <v>34279211</v>
      </c>
      <c r="F36" s="60">
        <v>35335608</v>
      </c>
      <c r="G36" s="60">
        <v>3441816</v>
      </c>
      <c r="H36" s="60">
        <v>2111862</v>
      </c>
      <c r="I36" s="60">
        <v>2703626</v>
      </c>
      <c r="J36" s="60">
        <v>8257304</v>
      </c>
      <c r="K36" s="60">
        <v>1351673</v>
      </c>
      <c r="L36" s="60">
        <v>2889807</v>
      </c>
      <c r="M36" s="60">
        <v>5010591</v>
      </c>
      <c r="N36" s="60">
        <v>9252071</v>
      </c>
      <c r="O36" s="60">
        <v>1483303</v>
      </c>
      <c r="P36" s="60">
        <v>60660</v>
      </c>
      <c r="Q36" s="60">
        <v>2922099</v>
      </c>
      <c r="R36" s="60">
        <v>4466062</v>
      </c>
      <c r="S36" s="60">
        <v>831143</v>
      </c>
      <c r="T36" s="60">
        <v>1244087</v>
      </c>
      <c r="U36" s="60">
        <v>372850</v>
      </c>
      <c r="V36" s="60">
        <v>2448080</v>
      </c>
      <c r="W36" s="60">
        <v>24423517</v>
      </c>
      <c r="X36" s="60">
        <v>35335608</v>
      </c>
      <c r="Y36" s="60">
        <v>-10912091</v>
      </c>
      <c r="Z36" s="140">
        <v>-30.88</v>
      </c>
      <c r="AA36" s="155">
        <v>35335608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91975323</v>
      </c>
      <c r="D38" s="153">
        <f>SUM(D39:D41)</f>
        <v>0</v>
      </c>
      <c r="E38" s="154">
        <f t="shared" si="7"/>
        <v>106141867</v>
      </c>
      <c r="F38" s="100">
        <f t="shared" si="7"/>
        <v>108378124</v>
      </c>
      <c r="G38" s="100">
        <f t="shared" si="7"/>
        <v>3701774</v>
      </c>
      <c r="H38" s="100">
        <f t="shared" si="7"/>
        <v>11214904</v>
      </c>
      <c r="I38" s="100">
        <f t="shared" si="7"/>
        <v>7263110</v>
      </c>
      <c r="J38" s="100">
        <f t="shared" si="7"/>
        <v>22179788</v>
      </c>
      <c r="K38" s="100">
        <f t="shared" si="7"/>
        <v>8648491</v>
      </c>
      <c r="L38" s="100">
        <f t="shared" si="7"/>
        <v>10784031</v>
      </c>
      <c r="M38" s="100">
        <f t="shared" si="7"/>
        <v>8212673</v>
      </c>
      <c r="N38" s="100">
        <f t="shared" si="7"/>
        <v>27645195</v>
      </c>
      <c r="O38" s="100">
        <f t="shared" si="7"/>
        <v>7313555</v>
      </c>
      <c r="P38" s="100">
        <f t="shared" si="7"/>
        <v>7427682</v>
      </c>
      <c r="Q38" s="100">
        <f t="shared" si="7"/>
        <v>7992311</v>
      </c>
      <c r="R38" s="100">
        <f t="shared" si="7"/>
        <v>22733548</v>
      </c>
      <c r="S38" s="100">
        <f t="shared" si="7"/>
        <v>7842401</v>
      </c>
      <c r="T38" s="100">
        <f t="shared" si="7"/>
        <v>7807633</v>
      </c>
      <c r="U38" s="100">
        <f t="shared" si="7"/>
        <v>-9006656</v>
      </c>
      <c r="V38" s="100">
        <f t="shared" si="7"/>
        <v>6643378</v>
      </c>
      <c r="W38" s="100">
        <f t="shared" si="7"/>
        <v>79201909</v>
      </c>
      <c r="X38" s="100">
        <f t="shared" si="7"/>
        <v>108378124</v>
      </c>
      <c r="Y38" s="100">
        <f t="shared" si="7"/>
        <v>-29176215</v>
      </c>
      <c r="Z38" s="137">
        <f>+IF(X38&lt;&gt;0,+(Y38/X38)*100,0)</f>
        <v>-26.92076031875215</v>
      </c>
      <c r="AA38" s="153">
        <f>SUM(AA39:AA41)</f>
        <v>108378124</v>
      </c>
    </row>
    <row r="39" spans="1:27" ht="13.5">
      <c r="A39" s="138" t="s">
        <v>85</v>
      </c>
      <c r="B39" s="136"/>
      <c r="C39" s="155">
        <v>21411186</v>
      </c>
      <c r="D39" s="155"/>
      <c r="E39" s="156">
        <v>28659912</v>
      </c>
      <c r="F39" s="60">
        <v>28407875</v>
      </c>
      <c r="G39" s="60">
        <v>1599023</v>
      </c>
      <c r="H39" s="60">
        <v>1755863</v>
      </c>
      <c r="I39" s="60">
        <v>1817556</v>
      </c>
      <c r="J39" s="60">
        <v>5172442</v>
      </c>
      <c r="K39" s="60">
        <v>2235013</v>
      </c>
      <c r="L39" s="60">
        <v>3075962</v>
      </c>
      <c r="M39" s="60">
        <v>1997218</v>
      </c>
      <c r="N39" s="60">
        <v>7308193</v>
      </c>
      <c r="O39" s="60">
        <v>1816602</v>
      </c>
      <c r="P39" s="60">
        <v>1824041</v>
      </c>
      <c r="Q39" s="60">
        <v>2087692</v>
      </c>
      <c r="R39" s="60">
        <v>5728335</v>
      </c>
      <c r="S39" s="60">
        <v>1861127</v>
      </c>
      <c r="T39" s="60">
        <v>1976735</v>
      </c>
      <c r="U39" s="60">
        <v>1592083</v>
      </c>
      <c r="V39" s="60">
        <v>5429945</v>
      </c>
      <c r="W39" s="60">
        <v>23638915</v>
      </c>
      <c r="X39" s="60">
        <v>28407875</v>
      </c>
      <c r="Y39" s="60">
        <v>-4768960</v>
      </c>
      <c r="Z39" s="140">
        <v>-16.79</v>
      </c>
      <c r="AA39" s="155">
        <v>28407875</v>
      </c>
    </row>
    <row r="40" spans="1:27" ht="13.5">
      <c r="A40" s="138" t="s">
        <v>86</v>
      </c>
      <c r="B40" s="136"/>
      <c r="C40" s="155">
        <v>69933427</v>
      </c>
      <c r="D40" s="155"/>
      <c r="E40" s="156">
        <v>76062368</v>
      </c>
      <c r="F40" s="60">
        <v>78258772</v>
      </c>
      <c r="G40" s="60">
        <v>2070756</v>
      </c>
      <c r="H40" s="60">
        <v>9424413</v>
      </c>
      <c r="I40" s="60">
        <v>5415123</v>
      </c>
      <c r="J40" s="60">
        <v>16910292</v>
      </c>
      <c r="K40" s="60">
        <v>6403348</v>
      </c>
      <c r="L40" s="60">
        <v>7707046</v>
      </c>
      <c r="M40" s="60">
        <v>6176523</v>
      </c>
      <c r="N40" s="60">
        <v>20286917</v>
      </c>
      <c r="O40" s="60">
        <v>5483682</v>
      </c>
      <c r="P40" s="60">
        <v>5593695</v>
      </c>
      <c r="Q40" s="60">
        <v>5897873</v>
      </c>
      <c r="R40" s="60">
        <v>16975250</v>
      </c>
      <c r="S40" s="60">
        <v>5970242</v>
      </c>
      <c r="T40" s="60">
        <v>5816393</v>
      </c>
      <c r="U40" s="60">
        <v>-10675885</v>
      </c>
      <c r="V40" s="60">
        <v>1110750</v>
      </c>
      <c r="W40" s="60">
        <v>55283209</v>
      </c>
      <c r="X40" s="60">
        <v>78258772</v>
      </c>
      <c r="Y40" s="60">
        <v>-22975563</v>
      </c>
      <c r="Z40" s="140">
        <v>-29.36</v>
      </c>
      <c r="AA40" s="155">
        <v>78258772</v>
      </c>
    </row>
    <row r="41" spans="1:27" ht="13.5">
      <c r="A41" s="138" t="s">
        <v>87</v>
      </c>
      <c r="B41" s="136"/>
      <c r="C41" s="155">
        <v>630710</v>
      </c>
      <c r="D41" s="155"/>
      <c r="E41" s="156">
        <v>1419587</v>
      </c>
      <c r="F41" s="60">
        <v>1711477</v>
      </c>
      <c r="G41" s="60">
        <v>31995</v>
      </c>
      <c r="H41" s="60">
        <v>34628</v>
      </c>
      <c r="I41" s="60">
        <v>30431</v>
      </c>
      <c r="J41" s="60">
        <v>97054</v>
      </c>
      <c r="K41" s="60">
        <v>10130</v>
      </c>
      <c r="L41" s="60">
        <v>1023</v>
      </c>
      <c r="M41" s="60">
        <v>38932</v>
      </c>
      <c r="N41" s="60">
        <v>50085</v>
      </c>
      <c r="O41" s="60">
        <v>13271</v>
      </c>
      <c r="P41" s="60">
        <v>9946</v>
      </c>
      <c r="Q41" s="60">
        <v>6746</v>
      </c>
      <c r="R41" s="60">
        <v>29963</v>
      </c>
      <c r="S41" s="60">
        <v>11032</v>
      </c>
      <c r="T41" s="60">
        <v>14505</v>
      </c>
      <c r="U41" s="60">
        <v>77146</v>
      </c>
      <c r="V41" s="60">
        <v>102683</v>
      </c>
      <c r="W41" s="60">
        <v>279785</v>
      </c>
      <c r="X41" s="60">
        <v>1711477</v>
      </c>
      <c r="Y41" s="60">
        <v>-1431692</v>
      </c>
      <c r="Z41" s="140">
        <v>-83.65</v>
      </c>
      <c r="AA41" s="155">
        <v>1711477</v>
      </c>
    </row>
    <row r="42" spans="1:27" ht="13.5">
      <c r="A42" s="135" t="s">
        <v>88</v>
      </c>
      <c r="B42" s="142"/>
      <c r="C42" s="153">
        <f aca="true" t="shared" si="8" ref="C42:Y42">SUM(C43:C46)</f>
        <v>352649643</v>
      </c>
      <c r="D42" s="153">
        <f>SUM(D43:D46)</f>
        <v>0</v>
      </c>
      <c r="E42" s="154">
        <f t="shared" si="8"/>
        <v>373253121</v>
      </c>
      <c r="F42" s="100">
        <f t="shared" si="8"/>
        <v>380122190</v>
      </c>
      <c r="G42" s="100">
        <f t="shared" si="8"/>
        <v>6166506</v>
      </c>
      <c r="H42" s="100">
        <f t="shared" si="8"/>
        <v>38083375</v>
      </c>
      <c r="I42" s="100">
        <f t="shared" si="8"/>
        <v>36500003</v>
      </c>
      <c r="J42" s="100">
        <f t="shared" si="8"/>
        <v>80749884</v>
      </c>
      <c r="K42" s="100">
        <f t="shared" si="8"/>
        <v>29247260</v>
      </c>
      <c r="L42" s="100">
        <f t="shared" si="8"/>
        <v>29445717</v>
      </c>
      <c r="M42" s="100">
        <f t="shared" si="8"/>
        <v>30102354</v>
      </c>
      <c r="N42" s="100">
        <f t="shared" si="8"/>
        <v>88795331</v>
      </c>
      <c r="O42" s="100">
        <f t="shared" si="8"/>
        <v>26029134</v>
      </c>
      <c r="P42" s="100">
        <f t="shared" si="8"/>
        <v>28286799</v>
      </c>
      <c r="Q42" s="100">
        <f t="shared" si="8"/>
        <v>28510570</v>
      </c>
      <c r="R42" s="100">
        <f t="shared" si="8"/>
        <v>82826503</v>
      </c>
      <c r="S42" s="100">
        <f t="shared" si="8"/>
        <v>29208439</v>
      </c>
      <c r="T42" s="100">
        <f t="shared" si="8"/>
        <v>28984858</v>
      </c>
      <c r="U42" s="100">
        <f t="shared" si="8"/>
        <v>59060860</v>
      </c>
      <c r="V42" s="100">
        <f t="shared" si="8"/>
        <v>117254157</v>
      </c>
      <c r="W42" s="100">
        <f t="shared" si="8"/>
        <v>369625875</v>
      </c>
      <c r="X42" s="100">
        <f t="shared" si="8"/>
        <v>380122190</v>
      </c>
      <c r="Y42" s="100">
        <f t="shared" si="8"/>
        <v>-10496315</v>
      </c>
      <c r="Z42" s="137">
        <f>+IF(X42&lt;&gt;0,+(Y42/X42)*100,0)</f>
        <v>-2.761300254531313</v>
      </c>
      <c r="AA42" s="153">
        <f>SUM(AA43:AA46)</f>
        <v>380122190</v>
      </c>
    </row>
    <row r="43" spans="1:27" ht="13.5">
      <c r="A43" s="138" t="s">
        <v>89</v>
      </c>
      <c r="B43" s="136"/>
      <c r="C43" s="155">
        <v>197299989</v>
      </c>
      <c r="D43" s="155"/>
      <c r="E43" s="156">
        <v>213987500</v>
      </c>
      <c r="F43" s="60">
        <v>215067056</v>
      </c>
      <c r="G43" s="60">
        <v>2318031</v>
      </c>
      <c r="H43" s="60">
        <v>24622540</v>
      </c>
      <c r="I43" s="60">
        <v>23225220</v>
      </c>
      <c r="J43" s="60">
        <v>50165791</v>
      </c>
      <c r="K43" s="60">
        <v>15642714</v>
      </c>
      <c r="L43" s="60">
        <v>15654184</v>
      </c>
      <c r="M43" s="60">
        <v>15894834</v>
      </c>
      <c r="N43" s="60">
        <v>47191732</v>
      </c>
      <c r="O43" s="60">
        <v>13893938</v>
      </c>
      <c r="P43" s="60">
        <v>14999540</v>
      </c>
      <c r="Q43" s="60">
        <v>14659266</v>
      </c>
      <c r="R43" s="60">
        <v>43552744</v>
      </c>
      <c r="S43" s="60">
        <v>15627837</v>
      </c>
      <c r="T43" s="60">
        <v>15375101</v>
      </c>
      <c r="U43" s="60">
        <v>38695935</v>
      </c>
      <c r="V43" s="60">
        <v>69698873</v>
      </c>
      <c r="W43" s="60">
        <v>210609140</v>
      </c>
      <c r="X43" s="60">
        <v>215067056</v>
      </c>
      <c r="Y43" s="60">
        <v>-4457916</v>
      </c>
      <c r="Z43" s="140">
        <v>-2.07</v>
      </c>
      <c r="AA43" s="155">
        <v>215067056</v>
      </c>
    </row>
    <row r="44" spans="1:27" ht="13.5">
      <c r="A44" s="138" t="s">
        <v>90</v>
      </c>
      <c r="B44" s="136"/>
      <c r="C44" s="155">
        <v>78130801</v>
      </c>
      <c r="D44" s="155"/>
      <c r="E44" s="156">
        <v>80015678</v>
      </c>
      <c r="F44" s="60">
        <v>82146997</v>
      </c>
      <c r="G44" s="60">
        <v>-139022</v>
      </c>
      <c r="H44" s="60">
        <v>6555892</v>
      </c>
      <c r="I44" s="60">
        <v>6395582</v>
      </c>
      <c r="J44" s="60">
        <v>12812452</v>
      </c>
      <c r="K44" s="60">
        <v>6418207</v>
      </c>
      <c r="L44" s="60">
        <v>6200022</v>
      </c>
      <c r="M44" s="60">
        <v>7446928</v>
      </c>
      <c r="N44" s="60">
        <v>20065157</v>
      </c>
      <c r="O44" s="60">
        <v>5757661</v>
      </c>
      <c r="P44" s="60">
        <v>7466560</v>
      </c>
      <c r="Q44" s="60">
        <v>7613968</v>
      </c>
      <c r="R44" s="60">
        <v>20838189</v>
      </c>
      <c r="S44" s="60">
        <v>7412337</v>
      </c>
      <c r="T44" s="60">
        <v>6984960</v>
      </c>
      <c r="U44" s="60">
        <v>15471806</v>
      </c>
      <c r="V44" s="60">
        <v>29869103</v>
      </c>
      <c r="W44" s="60">
        <v>83584901</v>
      </c>
      <c r="X44" s="60">
        <v>82146997</v>
      </c>
      <c r="Y44" s="60">
        <v>1437904</v>
      </c>
      <c r="Z44" s="140">
        <v>1.75</v>
      </c>
      <c r="AA44" s="155">
        <v>82146997</v>
      </c>
    </row>
    <row r="45" spans="1:27" ht="13.5">
      <c r="A45" s="138" t="s">
        <v>91</v>
      </c>
      <c r="B45" s="136"/>
      <c r="C45" s="157">
        <v>33747477</v>
      </c>
      <c r="D45" s="157"/>
      <c r="E45" s="158">
        <v>35479632</v>
      </c>
      <c r="F45" s="159">
        <v>36334037</v>
      </c>
      <c r="G45" s="159">
        <v>1508013</v>
      </c>
      <c r="H45" s="159">
        <v>3371626</v>
      </c>
      <c r="I45" s="159">
        <v>3021917</v>
      </c>
      <c r="J45" s="159">
        <v>7901556</v>
      </c>
      <c r="K45" s="159">
        <v>3141090</v>
      </c>
      <c r="L45" s="159">
        <v>3369397</v>
      </c>
      <c r="M45" s="159">
        <v>3490298</v>
      </c>
      <c r="N45" s="159">
        <v>10000785</v>
      </c>
      <c r="O45" s="159">
        <v>2806840</v>
      </c>
      <c r="P45" s="159">
        <v>2676361</v>
      </c>
      <c r="Q45" s="159">
        <v>2975070</v>
      </c>
      <c r="R45" s="159">
        <v>8458271</v>
      </c>
      <c r="S45" s="159">
        <v>2718209</v>
      </c>
      <c r="T45" s="159">
        <v>2605046</v>
      </c>
      <c r="U45" s="159">
        <v>2329109</v>
      </c>
      <c r="V45" s="159">
        <v>7652364</v>
      </c>
      <c r="W45" s="159">
        <v>34012976</v>
      </c>
      <c r="X45" s="159">
        <v>36334037</v>
      </c>
      <c r="Y45" s="159">
        <v>-2321061</v>
      </c>
      <c r="Z45" s="141">
        <v>-6.39</v>
      </c>
      <c r="AA45" s="157">
        <v>36334037</v>
      </c>
    </row>
    <row r="46" spans="1:27" ht="13.5">
      <c r="A46" s="138" t="s">
        <v>92</v>
      </c>
      <c r="B46" s="136"/>
      <c r="C46" s="155">
        <v>43471376</v>
      </c>
      <c r="D46" s="155"/>
      <c r="E46" s="156">
        <v>43770311</v>
      </c>
      <c r="F46" s="60">
        <v>46574100</v>
      </c>
      <c r="G46" s="60">
        <v>2479484</v>
      </c>
      <c r="H46" s="60">
        <v>3533317</v>
      </c>
      <c r="I46" s="60">
        <v>3857284</v>
      </c>
      <c r="J46" s="60">
        <v>9870085</v>
      </c>
      <c r="K46" s="60">
        <v>4045249</v>
      </c>
      <c r="L46" s="60">
        <v>4222114</v>
      </c>
      <c r="M46" s="60">
        <v>3270294</v>
      </c>
      <c r="N46" s="60">
        <v>11537657</v>
      </c>
      <c r="O46" s="60">
        <v>3570695</v>
      </c>
      <c r="P46" s="60">
        <v>3144338</v>
      </c>
      <c r="Q46" s="60">
        <v>3262266</v>
      </c>
      <c r="R46" s="60">
        <v>9977299</v>
      </c>
      <c r="S46" s="60">
        <v>3450056</v>
      </c>
      <c r="T46" s="60">
        <v>4019751</v>
      </c>
      <c r="U46" s="60">
        <v>2564010</v>
      </c>
      <c r="V46" s="60">
        <v>10033817</v>
      </c>
      <c r="W46" s="60">
        <v>41418858</v>
      </c>
      <c r="X46" s="60">
        <v>46574100</v>
      </c>
      <c r="Y46" s="60">
        <v>-5155242</v>
      </c>
      <c r="Z46" s="140">
        <v>-11.07</v>
      </c>
      <c r="AA46" s="155">
        <v>46574100</v>
      </c>
    </row>
    <row r="47" spans="1:27" ht="13.5">
      <c r="A47" s="135" t="s">
        <v>93</v>
      </c>
      <c r="B47" s="142" t="s">
        <v>94</v>
      </c>
      <c r="C47" s="153">
        <v>579</v>
      </c>
      <c r="D47" s="153"/>
      <c r="E47" s="154">
        <v>3370</v>
      </c>
      <c r="F47" s="100">
        <v>3366</v>
      </c>
      <c r="G47" s="100"/>
      <c r="H47" s="100">
        <v>97</v>
      </c>
      <c r="I47" s="100">
        <v>2543</v>
      </c>
      <c r="J47" s="100">
        <v>2640</v>
      </c>
      <c r="K47" s="100">
        <v>49</v>
      </c>
      <c r="L47" s="100">
        <v>47</v>
      </c>
      <c r="M47" s="100">
        <v>49</v>
      </c>
      <c r="N47" s="100">
        <v>145</v>
      </c>
      <c r="O47" s="100">
        <v>49</v>
      </c>
      <c r="P47" s="100">
        <v>44</v>
      </c>
      <c r="Q47" s="100">
        <v>49</v>
      </c>
      <c r="R47" s="100">
        <v>142</v>
      </c>
      <c r="S47" s="100">
        <v>47</v>
      </c>
      <c r="T47" s="100">
        <v>49</v>
      </c>
      <c r="U47" s="100"/>
      <c r="V47" s="100">
        <v>96</v>
      </c>
      <c r="W47" s="100">
        <v>3023</v>
      </c>
      <c r="X47" s="100">
        <v>3366</v>
      </c>
      <c r="Y47" s="100">
        <v>-343</v>
      </c>
      <c r="Z47" s="137">
        <v>-10.19</v>
      </c>
      <c r="AA47" s="153">
        <v>3366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665688723</v>
      </c>
      <c r="D48" s="168">
        <f>+D28+D32+D38+D42+D47</f>
        <v>0</v>
      </c>
      <c r="E48" s="169">
        <f t="shared" si="9"/>
        <v>757586465</v>
      </c>
      <c r="F48" s="73">
        <f t="shared" si="9"/>
        <v>752148513</v>
      </c>
      <c r="G48" s="73">
        <f t="shared" si="9"/>
        <v>29483950</v>
      </c>
      <c r="H48" s="73">
        <f t="shared" si="9"/>
        <v>68071640</v>
      </c>
      <c r="I48" s="73">
        <f t="shared" si="9"/>
        <v>62878505</v>
      </c>
      <c r="J48" s="73">
        <f t="shared" si="9"/>
        <v>160434095</v>
      </c>
      <c r="K48" s="73">
        <f t="shared" si="9"/>
        <v>57148785</v>
      </c>
      <c r="L48" s="73">
        <f t="shared" si="9"/>
        <v>65884391</v>
      </c>
      <c r="M48" s="73">
        <f t="shared" si="9"/>
        <v>58915938</v>
      </c>
      <c r="N48" s="73">
        <f t="shared" si="9"/>
        <v>181949114</v>
      </c>
      <c r="O48" s="73">
        <f t="shared" si="9"/>
        <v>49560281</v>
      </c>
      <c r="P48" s="73">
        <f t="shared" si="9"/>
        <v>52004438</v>
      </c>
      <c r="Q48" s="73">
        <f t="shared" si="9"/>
        <v>59559113</v>
      </c>
      <c r="R48" s="73">
        <f t="shared" si="9"/>
        <v>161123832</v>
      </c>
      <c r="S48" s="73">
        <f t="shared" si="9"/>
        <v>53694300</v>
      </c>
      <c r="T48" s="73">
        <f t="shared" si="9"/>
        <v>46805107</v>
      </c>
      <c r="U48" s="73">
        <f t="shared" si="9"/>
        <v>64743525</v>
      </c>
      <c r="V48" s="73">
        <f t="shared" si="9"/>
        <v>165242932</v>
      </c>
      <c r="W48" s="73">
        <f t="shared" si="9"/>
        <v>668749973</v>
      </c>
      <c r="X48" s="73">
        <f t="shared" si="9"/>
        <v>752148513</v>
      </c>
      <c r="Y48" s="73">
        <f t="shared" si="9"/>
        <v>-83398540</v>
      </c>
      <c r="Z48" s="170">
        <f>+IF(X48&lt;&gt;0,+(Y48/X48)*100,0)</f>
        <v>-11.088041597976277</v>
      </c>
      <c r="AA48" s="168">
        <f>+AA28+AA32+AA38+AA42+AA47</f>
        <v>752148513</v>
      </c>
    </row>
    <row r="49" spans="1:27" ht="13.5">
      <c r="A49" s="148" t="s">
        <v>49</v>
      </c>
      <c r="B49" s="149"/>
      <c r="C49" s="171">
        <f aca="true" t="shared" si="10" ref="C49:Y49">+C25-C48</f>
        <v>31191031</v>
      </c>
      <c r="D49" s="171">
        <f>+D25-D48</f>
        <v>0</v>
      </c>
      <c r="E49" s="172">
        <f t="shared" si="10"/>
        <v>-8150648</v>
      </c>
      <c r="F49" s="173">
        <f t="shared" si="10"/>
        <v>-24018503</v>
      </c>
      <c r="G49" s="173">
        <f t="shared" si="10"/>
        <v>219931600</v>
      </c>
      <c r="H49" s="173">
        <f t="shared" si="10"/>
        <v>-34398211</v>
      </c>
      <c r="I49" s="173">
        <f t="shared" si="10"/>
        <v>-26725420</v>
      </c>
      <c r="J49" s="173">
        <f t="shared" si="10"/>
        <v>158807969</v>
      </c>
      <c r="K49" s="173">
        <f t="shared" si="10"/>
        <v>-23315818</v>
      </c>
      <c r="L49" s="173">
        <f t="shared" si="10"/>
        <v>-24593826</v>
      </c>
      <c r="M49" s="173">
        <f t="shared" si="10"/>
        <v>-11463628</v>
      </c>
      <c r="N49" s="173">
        <f t="shared" si="10"/>
        <v>-59373272</v>
      </c>
      <c r="O49" s="173">
        <f t="shared" si="10"/>
        <v>-5651005</v>
      </c>
      <c r="P49" s="173">
        <f t="shared" si="10"/>
        <v>-13881423</v>
      </c>
      <c r="Q49" s="173">
        <f t="shared" si="10"/>
        <v>-15828023</v>
      </c>
      <c r="R49" s="173">
        <f t="shared" si="10"/>
        <v>-35360451</v>
      </c>
      <c r="S49" s="173">
        <f t="shared" si="10"/>
        <v>-17285525</v>
      </c>
      <c r="T49" s="173">
        <f t="shared" si="10"/>
        <v>-12141712</v>
      </c>
      <c r="U49" s="173">
        <f t="shared" si="10"/>
        <v>-48497999</v>
      </c>
      <c r="V49" s="173">
        <f t="shared" si="10"/>
        <v>-77925236</v>
      </c>
      <c r="W49" s="173">
        <f t="shared" si="10"/>
        <v>-13850990</v>
      </c>
      <c r="X49" s="173">
        <f>IF(F25=F48,0,X25-X48)</f>
        <v>-24018503</v>
      </c>
      <c r="Y49" s="173">
        <f t="shared" si="10"/>
        <v>10167513</v>
      </c>
      <c r="Z49" s="174">
        <f>+IF(X49&lt;&gt;0,+(Y49/X49)*100,0)</f>
        <v>-42.33200129083815</v>
      </c>
      <c r="AA49" s="171">
        <f>+AA25-AA48</f>
        <v>-24018503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129252160</v>
      </c>
      <c r="D5" s="155">
        <v>0</v>
      </c>
      <c r="E5" s="156">
        <v>142619750</v>
      </c>
      <c r="F5" s="60">
        <v>141247316</v>
      </c>
      <c r="G5" s="60">
        <v>147518117</v>
      </c>
      <c r="H5" s="60">
        <v>-732885</v>
      </c>
      <c r="I5" s="60">
        <v>-2460576</v>
      </c>
      <c r="J5" s="60">
        <v>144324656</v>
      </c>
      <c r="K5" s="60">
        <v>-252344</v>
      </c>
      <c r="L5" s="60">
        <v>-50182</v>
      </c>
      <c r="M5" s="60">
        <v>-810128</v>
      </c>
      <c r="N5" s="60">
        <v>-1112654</v>
      </c>
      <c r="O5" s="60">
        <v>-15026</v>
      </c>
      <c r="P5" s="60">
        <v>1306316</v>
      </c>
      <c r="Q5" s="60">
        <v>-873838</v>
      </c>
      <c r="R5" s="60">
        <v>417452</v>
      </c>
      <c r="S5" s="60">
        <v>-63754</v>
      </c>
      <c r="T5" s="60">
        <v>-1549456</v>
      </c>
      <c r="U5" s="60">
        <v>-92810</v>
      </c>
      <c r="V5" s="60">
        <v>-1706020</v>
      </c>
      <c r="W5" s="60">
        <v>141923434</v>
      </c>
      <c r="X5" s="60">
        <v>141247316</v>
      </c>
      <c r="Y5" s="60">
        <v>676118</v>
      </c>
      <c r="Z5" s="140">
        <v>0.48</v>
      </c>
      <c r="AA5" s="155">
        <v>141247316</v>
      </c>
    </row>
    <row r="6" spans="1:27" ht="13.5">
      <c r="A6" s="181" t="s">
        <v>102</v>
      </c>
      <c r="B6" s="182"/>
      <c r="C6" s="155">
        <v>5321641</v>
      </c>
      <c r="D6" s="155">
        <v>0</v>
      </c>
      <c r="E6" s="156">
        <v>5000000</v>
      </c>
      <c r="F6" s="60">
        <v>5000000</v>
      </c>
      <c r="G6" s="60">
        <v>467264</v>
      </c>
      <c r="H6" s="60">
        <v>476478</v>
      </c>
      <c r="I6" s="60">
        <v>475750</v>
      </c>
      <c r="J6" s="60">
        <v>1419492</v>
      </c>
      <c r="K6" s="60">
        <v>550200</v>
      </c>
      <c r="L6" s="60">
        <v>537139</v>
      </c>
      <c r="M6" s="60">
        <v>514226</v>
      </c>
      <c r="N6" s="60">
        <v>1601565</v>
      </c>
      <c r="O6" s="60">
        <v>522493</v>
      </c>
      <c r="P6" s="60">
        <v>554571</v>
      </c>
      <c r="Q6" s="60">
        <v>555721</v>
      </c>
      <c r="R6" s="60">
        <v>1632785</v>
      </c>
      <c r="S6" s="60">
        <v>549262</v>
      </c>
      <c r="T6" s="60">
        <v>553084</v>
      </c>
      <c r="U6" s="60">
        <v>545454</v>
      </c>
      <c r="V6" s="60">
        <v>1647800</v>
      </c>
      <c r="W6" s="60">
        <v>6301642</v>
      </c>
      <c r="X6" s="60">
        <v>5000000</v>
      </c>
      <c r="Y6" s="60">
        <v>1301642</v>
      </c>
      <c r="Z6" s="140">
        <v>26.03</v>
      </c>
      <c r="AA6" s="155">
        <v>5000000</v>
      </c>
    </row>
    <row r="7" spans="1:27" ht="13.5">
      <c r="A7" s="183" t="s">
        <v>103</v>
      </c>
      <c r="B7" s="182"/>
      <c r="C7" s="155">
        <v>225403684</v>
      </c>
      <c r="D7" s="155">
        <v>0</v>
      </c>
      <c r="E7" s="156">
        <v>251050178</v>
      </c>
      <c r="F7" s="60">
        <v>245494148</v>
      </c>
      <c r="G7" s="60">
        <v>21957326</v>
      </c>
      <c r="H7" s="60">
        <v>20041706</v>
      </c>
      <c r="I7" s="60">
        <v>21179223</v>
      </c>
      <c r="J7" s="60">
        <v>63178255</v>
      </c>
      <c r="K7" s="60">
        <v>21006847</v>
      </c>
      <c r="L7" s="60">
        <v>20117150</v>
      </c>
      <c r="M7" s="60">
        <v>18761251</v>
      </c>
      <c r="N7" s="60">
        <v>59885248</v>
      </c>
      <c r="O7" s="60">
        <v>22299826</v>
      </c>
      <c r="P7" s="60">
        <v>27751618</v>
      </c>
      <c r="Q7" s="60">
        <v>10630772</v>
      </c>
      <c r="R7" s="60">
        <v>60682216</v>
      </c>
      <c r="S7" s="60">
        <v>19332291</v>
      </c>
      <c r="T7" s="60">
        <v>21029759</v>
      </c>
      <c r="U7" s="60">
        <v>11935620</v>
      </c>
      <c r="V7" s="60">
        <v>52297670</v>
      </c>
      <c r="W7" s="60">
        <v>236043389</v>
      </c>
      <c r="X7" s="60">
        <v>245494148</v>
      </c>
      <c r="Y7" s="60">
        <v>-9450759</v>
      </c>
      <c r="Z7" s="140">
        <v>-3.85</v>
      </c>
      <c r="AA7" s="155">
        <v>245494148</v>
      </c>
    </row>
    <row r="8" spans="1:27" ht="13.5">
      <c r="A8" s="183" t="s">
        <v>104</v>
      </c>
      <c r="B8" s="182"/>
      <c r="C8" s="155">
        <v>91738190</v>
      </c>
      <c r="D8" s="155">
        <v>0</v>
      </c>
      <c r="E8" s="156">
        <v>106075911</v>
      </c>
      <c r="F8" s="60">
        <v>98681109</v>
      </c>
      <c r="G8" s="60">
        <v>12585731</v>
      </c>
      <c r="H8" s="60">
        <v>7004403</v>
      </c>
      <c r="I8" s="60">
        <v>6747757</v>
      </c>
      <c r="J8" s="60">
        <v>26337891</v>
      </c>
      <c r="K8" s="60">
        <v>6914921</v>
      </c>
      <c r="L8" s="60">
        <v>7859594</v>
      </c>
      <c r="M8" s="60">
        <v>7875251</v>
      </c>
      <c r="N8" s="60">
        <v>22649766</v>
      </c>
      <c r="O8" s="60">
        <v>9526309</v>
      </c>
      <c r="P8" s="60">
        <v>8464093</v>
      </c>
      <c r="Q8" s="60">
        <v>9145799</v>
      </c>
      <c r="R8" s="60">
        <v>27136201</v>
      </c>
      <c r="S8" s="60">
        <v>9626769</v>
      </c>
      <c r="T8" s="60">
        <v>9806757</v>
      </c>
      <c r="U8" s="60">
        <v>-4317799</v>
      </c>
      <c r="V8" s="60">
        <v>15115727</v>
      </c>
      <c r="W8" s="60">
        <v>91239585</v>
      </c>
      <c r="X8" s="60">
        <v>98681109</v>
      </c>
      <c r="Y8" s="60">
        <v>-7441524</v>
      </c>
      <c r="Z8" s="140">
        <v>-7.54</v>
      </c>
      <c r="AA8" s="155">
        <v>98681109</v>
      </c>
    </row>
    <row r="9" spans="1:27" ht="13.5">
      <c r="A9" s="183" t="s">
        <v>105</v>
      </c>
      <c r="B9" s="182"/>
      <c r="C9" s="155">
        <v>34080396</v>
      </c>
      <c r="D9" s="155">
        <v>0</v>
      </c>
      <c r="E9" s="156">
        <v>37394889</v>
      </c>
      <c r="F9" s="60">
        <v>35518037</v>
      </c>
      <c r="G9" s="60">
        <v>40854077</v>
      </c>
      <c r="H9" s="60">
        <v>-57355</v>
      </c>
      <c r="I9" s="60">
        <v>67082</v>
      </c>
      <c r="J9" s="60">
        <v>40863804</v>
      </c>
      <c r="K9" s="60">
        <v>-62789</v>
      </c>
      <c r="L9" s="60">
        <v>-13883</v>
      </c>
      <c r="M9" s="60">
        <v>-61367</v>
      </c>
      <c r="N9" s="60">
        <v>-138039</v>
      </c>
      <c r="O9" s="60">
        <v>-140663</v>
      </c>
      <c r="P9" s="60">
        <v>-8894112</v>
      </c>
      <c r="Q9" s="60">
        <v>8686110</v>
      </c>
      <c r="R9" s="60">
        <v>-348665</v>
      </c>
      <c r="S9" s="60">
        <v>-99482</v>
      </c>
      <c r="T9" s="60">
        <v>-2487812</v>
      </c>
      <c r="U9" s="60">
        <v>-796650</v>
      </c>
      <c r="V9" s="60">
        <v>-3383944</v>
      </c>
      <c r="W9" s="60">
        <v>36993156</v>
      </c>
      <c r="X9" s="60">
        <v>35518037</v>
      </c>
      <c r="Y9" s="60">
        <v>1475119</v>
      </c>
      <c r="Z9" s="140">
        <v>4.15</v>
      </c>
      <c r="AA9" s="155">
        <v>35518037</v>
      </c>
    </row>
    <row r="10" spans="1:27" ht="13.5">
      <c r="A10" s="183" t="s">
        <v>106</v>
      </c>
      <c r="B10" s="182"/>
      <c r="C10" s="155">
        <v>33038314</v>
      </c>
      <c r="D10" s="155">
        <v>0</v>
      </c>
      <c r="E10" s="156">
        <v>43994709</v>
      </c>
      <c r="F10" s="54">
        <v>35901567</v>
      </c>
      <c r="G10" s="54">
        <v>7418854</v>
      </c>
      <c r="H10" s="54">
        <v>3402664</v>
      </c>
      <c r="I10" s="54">
        <v>3390772</v>
      </c>
      <c r="J10" s="54">
        <v>14212290</v>
      </c>
      <c r="K10" s="54">
        <v>3382794</v>
      </c>
      <c r="L10" s="54">
        <v>2621348</v>
      </c>
      <c r="M10" s="54">
        <v>2630603</v>
      </c>
      <c r="N10" s="54">
        <v>8634745</v>
      </c>
      <c r="O10" s="54">
        <v>2623572</v>
      </c>
      <c r="P10" s="54">
        <v>2629707</v>
      </c>
      <c r="Q10" s="54">
        <v>2639368</v>
      </c>
      <c r="R10" s="54">
        <v>7892647</v>
      </c>
      <c r="S10" s="54">
        <v>2622660</v>
      </c>
      <c r="T10" s="54">
        <v>-518389</v>
      </c>
      <c r="U10" s="54">
        <v>2611273</v>
      </c>
      <c r="V10" s="54">
        <v>4715544</v>
      </c>
      <c r="W10" s="54">
        <v>35455226</v>
      </c>
      <c r="X10" s="54">
        <v>35901567</v>
      </c>
      <c r="Y10" s="54">
        <v>-446341</v>
      </c>
      <c r="Z10" s="184">
        <v>-1.24</v>
      </c>
      <c r="AA10" s="130">
        <v>35901567</v>
      </c>
    </row>
    <row r="11" spans="1:27" ht="13.5">
      <c r="A11" s="183" t="s">
        <v>107</v>
      </c>
      <c r="B11" s="185"/>
      <c r="C11" s="155">
        <v>-8163801</v>
      </c>
      <c r="D11" s="155">
        <v>0</v>
      </c>
      <c r="E11" s="156">
        <v>-7942886</v>
      </c>
      <c r="F11" s="60">
        <v>-7942886</v>
      </c>
      <c r="G11" s="60">
        <v>-982065</v>
      </c>
      <c r="H11" s="60">
        <v>-777121</v>
      </c>
      <c r="I11" s="60">
        <v>-774302</v>
      </c>
      <c r="J11" s="60">
        <v>-2533488</v>
      </c>
      <c r="K11" s="60">
        <v>-778611</v>
      </c>
      <c r="L11" s="60">
        <v>-720979</v>
      </c>
      <c r="M11" s="60">
        <v>-712406</v>
      </c>
      <c r="N11" s="60">
        <v>-2211996</v>
      </c>
      <c r="O11" s="60">
        <v>-778079</v>
      </c>
      <c r="P11" s="60">
        <v>-712772</v>
      </c>
      <c r="Q11" s="60">
        <v>-653537</v>
      </c>
      <c r="R11" s="60">
        <v>-2144388</v>
      </c>
      <c r="S11" s="60">
        <v>-721046</v>
      </c>
      <c r="T11" s="60">
        <v>-760858</v>
      </c>
      <c r="U11" s="60">
        <v>376367</v>
      </c>
      <c r="V11" s="60">
        <v>-1105537</v>
      </c>
      <c r="W11" s="60">
        <v>-7995409</v>
      </c>
      <c r="X11" s="60">
        <v>-7942886</v>
      </c>
      <c r="Y11" s="60">
        <v>-52523</v>
      </c>
      <c r="Z11" s="140">
        <v>0.66</v>
      </c>
      <c r="AA11" s="155">
        <v>-7942886</v>
      </c>
    </row>
    <row r="12" spans="1:27" ht="13.5">
      <c r="A12" s="183" t="s">
        <v>108</v>
      </c>
      <c r="B12" s="185"/>
      <c r="C12" s="155">
        <v>11101676</v>
      </c>
      <c r="D12" s="155">
        <v>0</v>
      </c>
      <c r="E12" s="156">
        <v>10878780</v>
      </c>
      <c r="F12" s="60">
        <v>10878780</v>
      </c>
      <c r="G12" s="60">
        <v>661727</v>
      </c>
      <c r="H12" s="60">
        <v>1027769</v>
      </c>
      <c r="I12" s="60">
        <v>1009281</v>
      </c>
      <c r="J12" s="60">
        <v>2698777</v>
      </c>
      <c r="K12" s="60">
        <v>1162789</v>
      </c>
      <c r="L12" s="60">
        <v>1364975</v>
      </c>
      <c r="M12" s="60">
        <v>1056288</v>
      </c>
      <c r="N12" s="60">
        <v>3584052</v>
      </c>
      <c r="O12" s="60">
        <v>1170671</v>
      </c>
      <c r="P12" s="60">
        <v>859101</v>
      </c>
      <c r="Q12" s="60">
        <v>977651</v>
      </c>
      <c r="R12" s="60">
        <v>3007423</v>
      </c>
      <c r="S12" s="60">
        <v>1078083</v>
      </c>
      <c r="T12" s="60">
        <v>717012</v>
      </c>
      <c r="U12" s="60">
        <v>692198</v>
      </c>
      <c r="V12" s="60">
        <v>2487293</v>
      </c>
      <c r="W12" s="60">
        <v>11777545</v>
      </c>
      <c r="X12" s="60">
        <v>10878780</v>
      </c>
      <c r="Y12" s="60">
        <v>898765</v>
      </c>
      <c r="Z12" s="140">
        <v>8.26</v>
      </c>
      <c r="AA12" s="155">
        <v>10878780</v>
      </c>
    </row>
    <row r="13" spans="1:27" ht="13.5">
      <c r="A13" s="181" t="s">
        <v>109</v>
      </c>
      <c r="B13" s="185"/>
      <c r="C13" s="155">
        <v>26988522</v>
      </c>
      <c r="D13" s="155">
        <v>0</v>
      </c>
      <c r="E13" s="156">
        <v>20400000</v>
      </c>
      <c r="F13" s="60">
        <v>20400000</v>
      </c>
      <c r="G13" s="60">
        <v>1823560</v>
      </c>
      <c r="H13" s="60">
        <v>1992835</v>
      </c>
      <c r="I13" s="60">
        <v>225751</v>
      </c>
      <c r="J13" s="60">
        <v>4042146</v>
      </c>
      <c r="K13" s="60">
        <v>1110011</v>
      </c>
      <c r="L13" s="60">
        <v>4249078</v>
      </c>
      <c r="M13" s="60">
        <v>1889843</v>
      </c>
      <c r="N13" s="60">
        <v>7248932</v>
      </c>
      <c r="O13" s="60">
        <v>2304443</v>
      </c>
      <c r="P13" s="60">
        <v>2155114</v>
      </c>
      <c r="Q13" s="60">
        <v>1908166</v>
      </c>
      <c r="R13" s="60">
        <v>6367723</v>
      </c>
      <c r="S13" s="60">
        <v>2017777</v>
      </c>
      <c r="T13" s="60">
        <v>2324992</v>
      </c>
      <c r="U13" s="60">
        <v>2136420</v>
      </c>
      <c r="V13" s="60">
        <v>6479189</v>
      </c>
      <c r="W13" s="60">
        <v>24137990</v>
      </c>
      <c r="X13" s="60">
        <v>20400000</v>
      </c>
      <c r="Y13" s="60">
        <v>3737990</v>
      </c>
      <c r="Z13" s="140">
        <v>18.32</v>
      </c>
      <c r="AA13" s="155">
        <v>20400000</v>
      </c>
    </row>
    <row r="14" spans="1:27" ht="13.5">
      <c r="A14" s="181" t="s">
        <v>110</v>
      </c>
      <c r="B14" s="185"/>
      <c r="C14" s="155">
        <v>2300921</v>
      </c>
      <c r="D14" s="155">
        <v>0</v>
      </c>
      <c r="E14" s="156">
        <v>2368840</v>
      </c>
      <c r="F14" s="60">
        <v>2368840</v>
      </c>
      <c r="G14" s="60">
        <v>177938</v>
      </c>
      <c r="H14" s="60">
        <v>199020</v>
      </c>
      <c r="I14" s="60">
        <v>199165</v>
      </c>
      <c r="J14" s="60">
        <v>576123</v>
      </c>
      <c r="K14" s="60">
        <v>189078</v>
      </c>
      <c r="L14" s="60">
        <v>180228</v>
      </c>
      <c r="M14" s="60">
        <v>215844</v>
      </c>
      <c r="N14" s="60">
        <v>585150</v>
      </c>
      <c r="O14" s="60">
        <v>204915</v>
      </c>
      <c r="P14" s="60">
        <v>214038</v>
      </c>
      <c r="Q14" s="60">
        <v>224971</v>
      </c>
      <c r="R14" s="60">
        <v>643924</v>
      </c>
      <c r="S14" s="60">
        <v>218326</v>
      </c>
      <c r="T14" s="60">
        <v>222368</v>
      </c>
      <c r="U14" s="60">
        <v>135522</v>
      </c>
      <c r="V14" s="60">
        <v>576216</v>
      </c>
      <c r="W14" s="60">
        <v>2381413</v>
      </c>
      <c r="X14" s="60">
        <v>2368840</v>
      </c>
      <c r="Y14" s="60">
        <v>12573</v>
      </c>
      <c r="Z14" s="140">
        <v>0.53</v>
      </c>
      <c r="AA14" s="155">
        <v>2368840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1360353</v>
      </c>
      <c r="D16" s="155">
        <v>0</v>
      </c>
      <c r="E16" s="156">
        <v>2860960</v>
      </c>
      <c r="F16" s="60">
        <v>1860960</v>
      </c>
      <c r="G16" s="60">
        <v>81810</v>
      </c>
      <c r="H16" s="60">
        <v>107137</v>
      </c>
      <c r="I16" s="60">
        <v>85439</v>
      </c>
      <c r="J16" s="60">
        <v>274386</v>
      </c>
      <c r="K16" s="60">
        <v>-524720</v>
      </c>
      <c r="L16" s="60">
        <v>220273</v>
      </c>
      <c r="M16" s="60">
        <v>84726</v>
      </c>
      <c r="N16" s="60">
        <v>-219721</v>
      </c>
      <c r="O16" s="60">
        <v>105295</v>
      </c>
      <c r="P16" s="60">
        <v>164623</v>
      </c>
      <c r="Q16" s="60">
        <v>176807</v>
      </c>
      <c r="R16" s="60">
        <v>446725</v>
      </c>
      <c r="S16" s="60">
        <v>131627</v>
      </c>
      <c r="T16" s="60">
        <v>228289</v>
      </c>
      <c r="U16" s="60">
        <v>192522</v>
      </c>
      <c r="V16" s="60">
        <v>552438</v>
      </c>
      <c r="W16" s="60">
        <v>1053828</v>
      </c>
      <c r="X16" s="60">
        <v>1860960</v>
      </c>
      <c r="Y16" s="60">
        <v>-807132</v>
      </c>
      <c r="Z16" s="140">
        <v>-43.37</v>
      </c>
      <c r="AA16" s="155">
        <v>1860960</v>
      </c>
    </row>
    <row r="17" spans="1:27" ht="13.5">
      <c r="A17" s="181" t="s">
        <v>113</v>
      </c>
      <c r="B17" s="185"/>
      <c r="C17" s="155">
        <v>1241100</v>
      </c>
      <c r="D17" s="155">
        <v>0</v>
      </c>
      <c r="E17" s="156">
        <v>1359270</v>
      </c>
      <c r="F17" s="60">
        <v>1359270</v>
      </c>
      <c r="G17" s="60">
        <v>42543</v>
      </c>
      <c r="H17" s="60">
        <v>134759</v>
      </c>
      <c r="I17" s="60">
        <v>114937</v>
      </c>
      <c r="J17" s="60">
        <v>292239</v>
      </c>
      <c r="K17" s="60">
        <v>127984</v>
      </c>
      <c r="L17" s="60">
        <v>134154</v>
      </c>
      <c r="M17" s="60">
        <v>75923</v>
      </c>
      <c r="N17" s="60">
        <v>338061</v>
      </c>
      <c r="O17" s="60">
        <v>70141</v>
      </c>
      <c r="P17" s="60">
        <v>136865</v>
      </c>
      <c r="Q17" s="60">
        <v>116968</v>
      </c>
      <c r="R17" s="60">
        <v>323974</v>
      </c>
      <c r="S17" s="60">
        <v>131958</v>
      </c>
      <c r="T17" s="60">
        <v>76183</v>
      </c>
      <c r="U17" s="60">
        <v>114304</v>
      </c>
      <c r="V17" s="60">
        <v>322445</v>
      </c>
      <c r="W17" s="60">
        <v>1276719</v>
      </c>
      <c r="X17" s="60">
        <v>1359270</v>
      </c>
      <c r="Y17" s="60">
        <v>-82551</v>
      </c>
      <c r="Z17" s="140">
        <v>-6.07</v>
      </c>
      <c r="AA17" s="155">
        <v>1359270</v>
      </c>
    </row>
    <row r="18" spans="1:27" ht="13.5">
      <c r="A18" s="183" t="s">
        <v>114</v>
      </c>
      <c r="B18" s="182"/>
      <c r="C18" s="155">
        <v>2826841</v>
      </c>
      <c r="D18" s="155">
        <v>0</v>
      </c>
      <c r="E18" s="156">
        <v>2909280</v>
      </c>
      <c r="F18" s="60">
        <v>2909280</v>
      </c>
      <c r="G18" s="60">
        <v>243646</v>
      </c>
      <c r="H18" s="60">
        <v>225046</v>
      </c>
      <c r="I18" s="60">
        <v>227984</v>
      </c>
      <c r="J18" s="60">
        <v>696676</v>
      </c>
      <c r="K18" s="60">
        <v>316165</v>
      </c>
      <c r="L18" s="60">
        <v>265762</v>
      </c>
      <c r="M18" s="60">
        <v>322049</v>
      </c>
      <c r="N18" s="60">
        <v>903976</v>
      </c>
      <c r="O18" s="60">
        <v>248689</v>
      </c>
      <c r="P18" s="60">
        <v>265495</v>
      </c>
      <c r="Q18" s="60">
        <v>258876</v>
      </c>
      <c r="R18" s="60">
        <v>773060</v>
      </c>
      <c r="S18" s="60">
        <v>390747</v>
      </c>
      <c r="T18" s="60">
        <v>295640</v>
      </c>
      <c r="U18" s="60">
        <v>328770</v>
      </c>
      <c r="V18" s="60">
        <v>1015157</v>
      </c>
      <c r="W18" s="60">
        <v>3388869</v>
      </c>
      <c r="X18" s="60">
        <v>2909280</v>
      </c>
      <c r="Y18" s="60">
        <v>479589</v>
      </c>
      <c r="Z18" s="140">
        <v>16.48</v>
      </c>
      <c r="AA18" s="155">
        <v>2909280</v>
      </c>
    </row>
    <row r="19" spans="1:27" ht="13.5">
      <c r="A19" s="181" t="s">
        <v>34</v>
      </c>
      <c r="B19" s="185"/>
      <c r="C19" s="155">
        <v>75607084</v>
      </c>
      <c r="D19" s="155">
        <v>0</v>
      </c>
      <c r="E19" s="156">
        <v>63875070</v>
      </c>
      <c r="F19" s="60">
        <v>68991842</v>
      </c>
      <c r="G19" s="60">
        <v>16097000</v>
      </c>
      <c r="H19" s="60">
        <v>148534</v>
      </c>
      <c r="I19" s="60">
        <v>4258583</v>
      </c>
      <c r="J19" s="60">
        <v>20504117</v>
      </c>
      <c r="K19" s="60">
        <v>0</v>
      </c>
      <c r="L19" s="60">
        <v>2451967</v>
      </c>
      <c r="M19" s="60">
        <v>14510921</v>
      </c>
      <c r="N19" s="60">
        <v>16962888</v>
      </c>
      <c r="O19" s="60">
        <v>4073568</v>
      </c>
      <c r="P19" s="60">
        <v>1654112</v>
      </c>
      <c r="Q19" s="60">
        <v>10433039</v>
      </c>
      <c r="R19" s="60">
        <v>16160719</v>
      </c>
      <c r="S19" s="60">
        <v>208330</v>
      </c>
      <c r="T19" s="60">
        <v>2448608</v>
      </c>
      <c r="U19" s="60">
        <v>935841</v>
      </c>
      <c r="V19" s="60">
        <v>3592779</v>
      </c>
      <c r="W19" s="60">
        <v>57220503</v>
      </c>
      <c r="X19" s="60">
        <v>68991842</v>
      </c>
      <c r="Y19" s="60">
        <v>-11771339</v>
      </c>
      <c r="Z19" s="140">
        <v>-17.06</v>
      </c>
      <c r="AA19" s="155">
        <v>68991842</v>
      </c>
    </row>
    <row r="20" spans="1:27" ht="13.5">
      <c r="A20" s="181" t="s">
        <v>35</v>
      </c>
      <c r="B20" s="185"/>
      <c r="C20" s="155">
        <v>17003108</v>
      </c>
      <c r="D20" s="155">
        <v>0</v>
      </c>
      <c r="E20" s="156">
        <v>7243767</v>
      </c>
      <c r="F20" s="54">
        <v>14863367</v>
      </c>
      <c r="G20" s="54">
        <v>468022</v>
      </c>
      <c r="H20" s="54">
        <v>480439</v>
      </c>
      <c r="I20" s="54">
        <v>1406239</v>
      </c>
      <c r="J20" s="54">
        <v>2354700</v>
      </c>
      <c r="K20" s="54">
        <v>690642</v>
      </c>
      <c r="L20" s="54">
        <v>2073941</v>
      </c>
      <c r="M20" s="54">
        <v>1099286</v>
      </c>
      <c r="N20" s="54">
        <v>3863869</v>
      </c>
      <c r="O20" s="54">
        <v>1693122</v>
      </c>
      <c r="P20" s="54">
        <v>1569620</v>
      </c>
      <c r="Q20" s="54">
        <v>-696845</v>
      </c>
      <c r="R20" s="54">
        <v>2565897</v>
      </c>
      <c r="S20" s="54">
        <v>985227</v>
      </c>
      <c r="T20" s="54">
        <v>1719549</v>
      </c>
      <c r="U20" s="54">
        <v>1448494</v>
      </c>
      <c r="V20" s="54">
        <v>4153270</v>
      </c>
      <c r="W20" s="54">
        <v>12937736</v>
      </c>
      <c r="X20" s="54">
        <v>14863367</v>
      </c>
      <c r="Y20" s="54">
        <v>-1925631</v>
      </c>
      <c r="Z20" s="184">
        <v>-12.96</v>
      </c>
      <c r="AA20" s="130">
        <v>14863367</v>
      </c>
    </row>
    <row r="21" spans="1:27" ht="13.5">
      <c r="A21" s="181" t="s">
        <v>115</v>
      </c>
      <c r="B21" s="185"/>
      <c r="C21" s="155">
        <v>639059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4626</v>
      </c>
      <c r="Q21" s="60">
        <v>201062</v>
      </c>
      <c r="R21" s="60">
        <v>205688</v>
      </c>
      <c r="S21" s="60">
        <v>0</v>
      </c>
      <c r="T21" s="60">
        <v>0</v>
      </c>
      <c r="U21" s="60">
        <v>0</v>
      </c>
      <c r="V21" s="60">
        <v>0</v>
      </c>
      <c r="W21" s="82">
        <v>205688</v>
      </c>
      <c r="X21" s="60">
        <v>0</v>
      </c>
      <c r="Y21" s="60">
        <v>205688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649739248</v>
      </c>
      <c r="D22" s="188">
        <f>SUM(D5:D21)</f>
        <v>0</v>
      </c>
      <c r="E22" s="189">
        <f t="shared" si="0"/>
        <v>690088518</v>
      </c>
      <c r="F22" s="190">
        <f t="shared" si="0"/>
        <v>677531630</v>
      </c>
      <c r="G22" s="190">
        <f t="shared" si="0"/>
        <v>249415550</v>
      </c>
      <c r="H22" s="190">
        <f t="shared" si="0"/>
        <v>33673429</v>
      </c>
      <c r="I22" s="190">
        <f t="shared" si="0"/>
        <v>36153085</v>
      </c>
      <c r="J22" s="190">
        <f t="shared" si="0"/>
        <v>319242064</v>
      </c>
      <c r="K22" s="190">
        <f t="shared" si="0"/>
        <v>33832967</v>
      </c>
      <c r="L22" s="190">
        <f t="shared" si="0"/>
        <v>41290565</v>
      </c>
      <c r="M22" s="190">
        <f t="shared" si="0"/>
        <v>47452310</v>
      </c>
      <c r="N22" s="190">
        <f t="shared" si="0"/>
        <v>122575842</v>
      </c>
      <c r="O22" s="190">
        <f t="shared" si="0"/>
        <v>43909276</v>
      </c>
      <c r="P22" s="190">
        <f t="shared" si="0"/>
        <v>38123015</v>
      </c>
      <c r="Q22" s="190">
        <f t="shared" si="0"/>
        <v>43731090</v>
      </c>
      <c r="R22" s="190">
        <f t="shared" si="0"/>
        <v>125763381</v>
      </c>
      <c r="S22" s="190">
        <f t="shared" si="0"/>
        <v>36408775</v>
      </c>
      <c r="T22" s="190">
        <f t="shared" si="0"/>
        <v>34105726</v>
      </c>
      <c r="U22" s="190">
        <f t="shared" si="0"/>
        <v>16245526</v>
      </c>
      <c r="V22" s="190">
        <f t="shared" si="0"/>
        <v>86760027</v>
      </c>
      <c r="W22" s="190">
        <f t="shared" si="0"/>
        <v>654341314</v>
      </c>
      <c r="X22" s="190">
        <f t="shared" si="0"/>
        <v>677531630</v>
      </c>
      <c r="Y22" s="190">
        <f t="shared" si="0"/>
        <v>-23190316</v>
      </c>
      <c r="Z22" s="191">
        <f>+IF(X22&lt;&gt;0,+(Y22/X22)*100,0)</f>
        <v>-3.42276507445121</v>
      </c>
      <c r="AA22" s="188">
        <f>SUM(AA5:AA21)</f>
        <v>677531630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198346374</v>
      </c>
      <c r="D25" s="155">
        <v>0</v>
      </c>
      <c r="E25" s="156">
        <v>219526120</v>
      </c>
      <c r="F25" s="60">
        <v>220427688</v>
      </c>
      <c r="G25" s="60">
        <v>16460052</v>
      </c>
      <c r="H25" s="60">
        <v>15883297</v>
      </c>
      <c r="I25" s="60">
        <v>16462714</v>
      </c>
      <c r="J25" s="60">
        <v>48806063</v>
      </c>
      <c r="K25" s="60">
        <v>17470962</v>
      </c>
      <c r="L25" s="60">
        <v>27720396</v>
      </c>
      <c r="M25" s="60">
        <v>16717566</v>
      </c>
      <c r="N25" s="60">
        <v>61908924</v>
      </c>
      <c r="O25" s="60">
        <v>19428609</v>
      </c>
      <c r="P25" s="60">
        <v>16617111</v>
      </c>
      <c r="Q25" s="60">
        <v>16268150</v>
      </c>
      <c r="R25" s="60">
        <v>52313870</v>
      </c>
      <c r="S25" s="60">
        <v>16468630</v>
      </c>
      <c r="T25" s="60">
        <v>16400269</v>
      </c>
      <c r="U25" s="60">
        <v>11507838</v>
      </c>
      <c r="V25" s="60">
        <v>44376737</v>
      </c>
      <c r="W25" s="60">
        <v>207405594</v>
      </c>
      <c r="X25" s="60">
        <v>220427688</v>
      </c>
      <c r="Y25" s="60">
        <v>-13022094</v>
      </c>
      <c r="Z25" s="140">
        <v>-5.91</v>
      </c>
      <c r="AA25" s="155">
        <v>220427688</v>
      </c>
    </row>
    <row r="26" spans="1:27" ht="13.5">
      <c r="A26" s="183" t="s">
        <v>38</v>
      </c>
      <c r="B26" s="182"/>
      <c r="C26" s="155">
        <v>7866699</v>
      </c>
      <c r="D26" s="155">
        <v>0</v>
      </c>
      <c r="E26" s="156">
        <v>8518880</v>
      </c>
      <c r="F26" s="60">
        <v>8338880</v>
      </c>
      <c r="G26" s="60">
        <v>638744</v>
      </c>
      <c r="H26" s="60">
        <v>659649</v>
      </c>
      <c r="I26" s="60">
        <v>658841</v>
      </c>
      <c r="J26" s="60">
        <v>1957234</v>
      </c>
      <c r="K26" s="60">
        <v>658841</v>
      </c>
      <c r="L26" s="60">
        <v>658841</v>
      </c>
      <c r="M26" s="60">
        <v>641669</v>
      </c>
      <c r="N26" s="60">
        <v>1959351</v>
      </c>
      <c r="O26" s="60">
        <v>641669</v>
      </c>
      <c r="P26" s="60">
        <v>968504</v>
      </c>
      <c r="Q26" s="60">
        <v>699837</v>
      </c>
      <c r="R26" s="60">
        <v>2310010</v>
      </c>
      <c r="S26" s="60">
        <v>705329</v>
      </c>
      <c r="T26" s="60">
        <v>693085</v>
      </c>
      <c r="U26" s="60">
        <v>665604</v>
      </c>
      <c r="V26" s="60">
        <v>2064018</v>
      </c>
      <c r="W26" s="60">
        <v>8290613</v>
      </c>
      <c r="X26" s="60">
        <v>8338880</v>
      </c>
      <c r="Y26" s="60">
        <v>-48267</v>
      </c>
      <c r="Z26" s="140">
        <v>-0.58</v>
      </c>
      <c r="AA26" s="155">
        <v>8338880</v>
      </c>
    </row>
    <row r="27" spans="1:27" ht="13.5">
      <c r="A27" s="183" t="s">
        <v>118</v>
      </c>
      <c r="B27" s="182"/>
      <c r="C27" s="155">
        <v>23473743</v>
      </c>
      <c r="D27" s="155">
        <v>0</v>
      </c>
      <c r="E27" s="156">
        <v>17800810</v>
      </c>
      <c r="F27" s="60">
        <v>19000810</v>
      </c>
      <c r="G27" s="60">
        <v>1483402</v>
      </c>
      <c r="H27" s="60">
        <v>0</v>
      </c>
      <c r="I27" s="60">
        <v>2966802</v>
      </c>
      <c r="J27" s="60">
        <v>4450204</v>
      </c>
      <c r="K27" s="60">
        <v>1483402</v>
      </c>
      <c r="L27" s="60">
        <v>1483402</v>
      </c>
      <c r="M27" s="60">
        <v>694880</v>
      </c>
      <c r="N27" s="60">
        <v>3661684</v>
      </c>
      <c r="O27" s="60">
        <v>694880</v>
      </c>
      <c r="P27" s="60">
        <v>694880</v>
      </c>
      <c r="Q27" s="60">
        <v>2074793</v>
      </c>
      <c r="R27" s="60">
        <v>3464553</v>
      </c>
      <c r="S27" s="60">
        <v>2074793</v>
      </c>
      <c r="T27" s="60">
        <v>2188198</v>
      </c>
      <c r="U27" s="60">
        <v>1961389</v>
      </c>
      <c r="V27" s="60">
        <v>6224380</v>
      </c>
      <c r="W27" s="60">
        <v>17800821</v>
      </c>
      <c r="X27" s="60">
        <v>19000810</v>
      </c>
      <c r="Y27" s="60">
        <v>-1199989</v>
      </c>
      <c r="Z27" s="140">
        <v>-6.32</v>
      </c>
      <c r="AA27" s="155">
        <v>19000810</v>
      </c>
    </row>
    <row r="28" spans="1:27" ht="13.5">
      <c r="A28" s="183" t="s">
        <v>39</v>
      </c>
      <c r="B28" s="182"/>
      <c r="C28" s="155">
        <v>90623140</v>
      </c>
      <c r="D28" s="155">
        <v>0</v>
      </c>
      <c r="E28" s="156">
        <v>108033406</v>
      </c>
      <c r="F28" s="60">
        <v>112622077</v>
      </c>
      <c r="G28" s="60">
        <v>273558</v>
      </c>
      <c r="H28" s="60">
        <v>15577512</v>
      </c>
      <c r="I28" s="60">
        <v>7268903</v>
      </c>
      <c r="J28" s="60">
        <v>23119973</v>
      </c>
      <c r="K28" s="60">
        <v>7791002</v>
      </c>
      <c r="L28" s="60">
        <v>7542586</v>
      </c>
      <c r="M28" s="60">
        <v>7780884</v>
      </c>
      <c r="N28" s="60">
        <v>23114472</v>
      </c>
      <c r="O28" s="60">
        <v>7777654</v>
      </c>
      <c r="P28" s="60">
        <v>7182459</v>
      </c>
      <c r="Q28" s="60">
        <v>7768756</v>
      </c>
      <c r="R28" s="60">
        <v>22728869</v>
      </c>
      <c r="S28" s="60">
        <v>8674927</v>
      </c>
      <c r="T28" s="60">
        <v>7984631</v>
      </c>
      <c r="U28" s="60">
        <v>-13239303</v>
      </c>
      <c r="V28" s="60">
        <v>3420255</v>
      </c>
      <c r="W28" s="60">
        <v>72383569</v>
      </c>
      <c r="X28" s="60">
        <v>112622077</v>
      </c>
      <c r="Y28" s="60">
        <v>-40238508</v>
      </c>
      <c r="Z28" s="140">
        <v>-35.73</v>
      </c>
      <c r="AA28" s="155">
        <v>112622077</v>
      </c>
    </row>
    <row r="29" spans="1:27" ht="13.5">
      <c r="A29" s="183" t="s">
        <v>40</v>
      </c>
      <c r="B29" s="182"/>
      <c r="C29" s="155">
        <v>11239370</v>
      </c>
      <c r="D29" s="155">
        <v>0</v>
      </c>
      <c r="E29" s="156">
        <v>5590000</v>
      </c>
      <c r="F29" s="60">
        <v>8872701</v>
      </c>
      <c r="G29" s="60">
        <v>434114</v>
      </c>
      <c r="H29" s="60">
        <v>443792</v>
      </c>
      <c r="I29" s="60">
        <v>1267690</v>
      </c>
      <c r="J29" s="60">
        <v>2145596</v>
      </c>
      <c r="K29" s="60">
        <v>771101</v>
      </c>
      <c r="L29" s="60">
        <v>770246</v>
      </c>
      <c r="M29" s="60">
        <v>3666313</v>
      </c>
      <c r="N29" s="60">
        <v>5207660</v>
      </c>
      <c r="O29" s="60">
        <v>-1625115</v>
      </c>
      <c r="P29" s="60">
        <v>671286</v>
      </c>
      <c r="Q29" s="60">
        <v>675139</v>
      </c>
      <c r="R29" s="60">
        <v>-278690</v>
      </c>
      <c r="S29" s="60">
        <v>278548</v>
      </c>
      <c r="T29" s="60">
        <v>278275</v>
      </c>
      <c r="U29" s="60">
        <v>4521592</v>
      </c>
      <c r="V29" s="60">
        <v>5078415</v>
      </c>
      <c r="W29" s="60">
        <v>12152981</v>
      </c>
      <c r="X29" s="60">
        <v>8872701</v>
      </c>
      <c r="Y29" s="60">
        <v>3280280</v>
      </c>
      <c r="Z29" s="140">
        <v>36.97</v>
      </c>
      <c r="AA29" s="155">
        <v>8872701</v>
      </c>
    </row>
    <row r="30" spans="1:27" ht="13.5">
      <c r="A30" s="183" t="s">
        <v>119</v>
      </c>
      <c r="B30" s="182"/>
      <c r="C30" s="155">
        <v>202083083</v>
      </c>
      <c r="D30" s="155">
        <v>0</v>
      </c>
      <c r="E30" s="156">
        <v>218320000</v>
      </c>
      <c r="F30" s="60">
        <v>218320000</v>
      </c>
      <c r="G30" s="60">
        <v>-642498</v>
      </c>
      <c r="H30" s="60">
        <v>24172446</v>
      </c>
      <c r="I30" s="60">
        <v>23781627</v>
      </c>
      <c r="J30" s="60">
        <v>47311575</v>
      </c>
      <c r="K30" s="60">
        <v>15748903</v>
      </c>
      <c r="L30" s="60">
        <v>15322478</v>
      </c>
      <c r="M30" s="60">
        <v>15899843</v>
      </c>
      <c r="N30" s="60">
        <v>46971224</v>
      </c>
      <c r="O30" s="60">
        <v>15950682</v>
      </c>
      <c r="P30" s="60">
        <v>17120566</v>
      </c>
      <c r="Q30" s="60">
        <v>16140386</v>
      </c>
      <c r="R30" s="60">
        <v>49211634</v>
      </c>
      <c r="S30" s="60">
        <v>16796087</v>
      </c>
      <c r="T30" s="60">
        <v>15884208</v>
      </c>
      <c r="U30" s="60">
        <v>47509176</v>
      </c>
      <c r="V30" s="60">
        <v>80189471</v>
      </c>
      <c r="W30" s="60">
        <v>223683904</v>
      </c>
      <c r="X30" s="60">
        <v>218320000</v>
      </c>
      <c r="Y30" s="60">
        <v>5363904</v>
      </c>
      <c r="Z30" s="140">
        <v>2.46</v>
      </c>
      <c r="AA30" s="155">
        <v>218320000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1896897</v>
      </c>
      <c r="D33" s="155">
        <v>0</v>
      </c>
      <c r="E33" s="156">
        <v>26294810</v>
      </c>
      <c r="F33" s="60">
        <v>2001550</v>
      </c>
      <c r="G33" s="60">
        <v>4782962</v>
      </c>
      <c r="H33" s="60">
        <v>992755</v>
      </c>
      <c r="I33" s="60">
        <v>1106211</v>
      </c>
      <c r="J33" s="60">
        <v>6881928</v>
      </c>
      <c r="K33" s="60">
        <v>1080124</v>
      </c>
      <c r="L33" s="60">
        <v>745622</v>
      </c>
      <c r="M33" s="60">
        <v>-129007</v>
      </c>
      <c r="N33" s="60">
        <v>1696739</v>
      </c>
      <c r="O33" s="60">
        <v>34777</v>
      </c>
      <c r="P33" s="60">
        <v>985</v>
      </c>
      <c r="Q33" s="60">
        <v>1005</v>
      </c>
      <c r="R33" s="60">
        <v>36767</v>
      </c>
      <c r="S33" s="60">
        <v>920</v>
      </c>
      <c r="T33" s="60">
        <v>-6433566</v>
      </c>
      <c r="U33" s="60">
        <v>-50773</v>
      </c>
      <c r="V33" s="60">
        <v>-6483419</v>
      </c>
      <c r="W33" s="60">
        <v>2132015</v>
      </c>
      <c r="X33" s="60">
        <v>2001550</v>
      </c>
      <c r="Y33" s="60">
        <v>130465</v>
      </c>
      <c r="Z33" s="140">
        <v>6.52</v>
      </c>
      <c r="AA33" s="155">
        <v>2001550</v>
      </c>
    </row>
    <row r="34" spans="1:27" ht="13.5">
      <c r="A34" s="183" t="s">
        <v>43</v>
      </c>
      <c r="B34" s="182"/>
      <c r="C34" s="155">
        <v>128529232</v>
      </c>
      <c r="D34" s="155">
        <v>0</v>
      </c>
      <c r="E34" s="156">
        <v>153502439</v>
      </c>
      <c r="F34" s="60">
        <v>162564807</v>
      </c>
      <c r="G34" s="60">
        <v>6053616</v>
      </c>
      <c r="H34" s="60">
        <v>10342189</v>
      </c>
      <c r="I34" s="60">
        <v>9365717</v>
      </c>
      <c r="J34" s="60">
        <v>25761522</v>
      </c>
      <c r="K34" s="60">
        <v>12144450</v>
      </c>
      <c r="L34" s="60">
        <v>11640820</v>
      </c>
      <c r="M34" s="60">
        <v>13643790</v>
      </c>
      <c r="N34" s="60">
        <v>37429060</v>
      </c>
      <c r="O34" s="60">
        <v>6657125</v>
      </c>
      <c r="P34" s="60">
        <v>8651869</v>
      </c>
      <c r="Q34" s="60">
        <v>15931047</v>
      </c>
      <c r="R34" s="60">
        <v>31240041</v>
      </c>
      <c r="S34" s="60">
        <v>8695066</v>
      </c>
      <c r="T34" s="60">
        <v>9770823</v>
      </c>
      <c r="U34" s="60">
        <v>11806617</v>
      </c>
      <c r="V34" s="60">
        <v>30272506</v>
      </c>
      <c r="W34" s="60">
        <v>124703129</v>
      </c>
      <c r="X34" s="60">
        <v>162564807</v>
      </c>
      <c r="Y34" s="60">
        <v>-37861678</v>
      </c>
      <c r="Z34" s="140">
        <v>-23.29</v>
      </c>
      <c r="AA34" s="155">
        <v>162564807</v>
      </c>
    </row>
    <row r="35" spans="1:27" ht="13.5">
      <c r="A35" s="181" t="s">
        <v>122</v>
      </c>
      <c r="B35" s="185"/>
      <c r="C35" s="155">
        <v>1630185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96778</v>
      </c>
      <c r="Q35" s="60">
        <v>0</v>
      </c>
      <c r="R35" s="60">
        <v>96778</v>
      </c>
      <c r="S35" s="60">
        <v>0</v>
      </c>
      <c r="T35" s="60">
        <v>39184</v>
      </c>
      <c r="U35" s="60">
        <v>61385</v>
      </c>
      <c r="V35" s="60">
        <v>100569</v>
      </c>
      <c r="W35" s="60">
        <v>197347</v>
      </c>
      <c r="X35" s="60">
        <v>0</v>
      </c>
      <c r="Y35" s="60">
        <v>197347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665688723</v>
      </c>
      <c r="D36" s="188">
        <f>SUM(D25:D35)</f>
        <v>0</v>
      </c>
      <c r="E36" s="189">
        <f t="shared" si="1"/>
        <v>757586465</v>
      </c>
      <c r="F36" s="190">
        <f t="shared" si="1"/>
        <v>752148513</v>
      </c>
      <c r="G36" s="190">
        <f t="shared" si="1"/>
        <v>29483950</v>
      </c>
      <c r="H36" s="190">
        <f t="shared" si="1"/>
        <v>68071640</v>
      </c>
      <c r="I36" s="190">
        <f t="shared" si="1"/>
        <v>62878505</v>
      </c>
      <c r="J36" s="190">
        <f t="shared" si="1"/>
        <v>160434095</v>
      </c>
      <c r="K36" s="190">
        <f t="shared" si="1"/>
        <v>57148785</v>
      </c>
      <c r="L36" s="190">
        <f t="shared" si="1"/>
        <v>65884391</v>
      </c>
      <c r="M36" s="190">
        <f t="shared" si="1"/>
        <v>58915938</v>
      </c>
      <c r="N36" s="190">
        <f t="shared" si="1"/>
        <v>181949114</v>
      </c>
      <c r="O36" s="190">
        <f t="shared" si="1"/>
        <v>49560281</v>
      </c>
      <c r="P36" s="190">
        <f t="shared" si="1"/>
        <v>52004438</v>
      </c>
      <c r="Q36" s="190">
        <f t="shared" si="1"/>
        <v>59559113</v>
      </c>
      <c r="R36" s="190">
        <f t="shared" si="1"/>
        <v>161123832</v>
      </c>
      <c r="S36" s="190">
        <f t="shared" si="1"/>
        <v>53694300</v>
      </c>
      <c r="T36" s="190">
        <f t="shared" si="1"/>
        <v>46805107</v>
      </c>
      <c r="U36" s="190">
        <f t="shared" si="1"/>
        <v>64743525</v>
      </c>
      <c r="V36" s="190">
        <f t="shared" si="1"/>
        <v>165242932</v>
      </c>
      <c r="W36" s="190">
        <f t="shared" si="1"/>
        <v>668749973</v>
      </c>
      <c r="X36" s="190">
        <f t="shared" si="1"/>
        <v>752148513</v>
      </c>
      <c r="Y36" s="190">
        <f t="shared" si="1"/>
        <v>-83398540</v>
      </c>
      <c r="Z36" s="191">
        <f>+IF(X36&lt;&gt;0,+(Y36/X36)*100,0)</f>
        <v>-11.088041597976277</v>
      </c>
      <c r="AA36" s="188">
        <f>SUM(AA25:AA35)</f>
        <v>752148513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-15949475</v>
      </c>
      <c r="D38" s="199">
        <f>+D22-D36</f>
        <v>0</v>
      </c>
      <c r="E38" s="200">
        <f t="shared" si="2"/>
        <v>-67497947</v>
      </c>
      <c r="F38" s="106">
        <f t="shared" si="2"/>
        <v>-74616883</v>
      </c>
      <c r="G38" s="106">
        <f t="shared" si="2"/>
        <v>219931600</v>
      </c>
      <c r="H38" s="106">
        <f t="shared" si="2"/>
        <v>-34398211</v>
      </c>
      <c r="I38" s="106">
        <f t="shared" si="2"/>
        <v>-26725420</v>
      </c>
      <c r="J38" s="106">
        <f t="shared" si="2"/>
        <v>158807969</v>
      </c>
      <c r="K38" s="106">
        <f t="shared" si="2"/>
        <v>-23315818</v>
      </c>
      <c r="L38" s="106">
        <f t="shared" si="2"/>
        <v>-24593826</v>
      </c>
      <c r="M38" s="106">
        <f t="shared" si="2"/>
        <v>-11463628</v>
      </c>
      <c r="N38" s="106">
        <f t="shared" si="2"/>
        <v>-59373272</v>
      </c>
      <c r="O38" s="106">
        <f t="shared" si="2"/>
        <v>-5651005</v>
      </c>
      <c r="P38" s="106">
        <f t="shared" si="2"/>
        <v>-13881423</v>
      </c>
      <c r="Q38" s="106">
        <f t="shared" si="2"/>
        <v>-15828023</v>
      </c>
      <c r="R38" s="106">
        <f t="shared" si="2"/>
        <v>-35360451</v>
      </c>
      <c r="S38" s="106">
        <f t="shared" si="2"/>
        <v>-17285525</v>
      </c>
      <c r="T38" s="106">
        <f t="shared" si="2"/>
        <v>-12699381</v>
      </c>
      <c r="U38" s="106">
        <f t="shared" si="2"/>
        <v>-48497999</v>
      </c>
      <c r="V38" s="106">
        <f t="shared" si="2"/>
        <v>-78482905</v>
      </c>
      <c r="W38" s="106">
        <f t="shared" si="2"/>
        <v>-14408659</v>
      </c>
      <c r="X38" s="106">
        <f>IF(F22=F36,0,X22-X36)</f>
        <v>-74616883</v>
      </c>
      <c r="Y38" s="106">
        <f t="shared" si="2"/>
        <v>60208224</v>
      </c>
      <c r="Z38" s="201">
        <f>+IF(X38&lt;&gt;0,+(Y38/X38)*100,0)</f>
        <v>-80.6898138588823</v>
      </c>
      <c r="AA38" s="199">
        <f>+AA22-AA36</f>
        <v>-74616883</v>
      </c>
    </row>
    <row r="39" spans="1:27" ht="13.5">
      <c r="A39" s="181" t="s">
        <v>46</v>
      </c>
      <c r="B39" s="185"/>
      <c r="C39" s="155">
        <v>47230388</v>
      </c>
      <c r="D39" s="155">
        <v>0</v>
      </c>
      <c r="E39" s="156">
        <v>59347299</v>
      </c>
      <c r="F39" s="60">
        <v>50598380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557669</v>
      </c>
      <c r="U39" s="60">
        <v>0</v>
      </c>
      <c r="V39" s="60">
        <v>557669</v>
      </c>
      <c r="W39" s="60">
        <v>557669</v>
      </c>
      <c r="X39" s="60">
        <v>50598380</v>
      </c>
      <c r="Y39" s="60">
        <v>-50040711</v>
      </c>
      <c r="Z39" s="140">
        <v>-98.9</v>
      </c>
      <c r="AA39" s="155">
        <v>50598380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-89882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31191031</v>
      </c>
      <c r="D42" s="206">
        <f>SUM(D38:D41)</f>
        <v>0</v>
      </c>
      <c r="E42" s="207">
        <f t="shared" si="3"/>
        <v>-8150648</v>
      </c>
      <c r="F42" s="88">
        <f t="shared" si="3"/>
        <v>-24018503</v>
      </c>
      <c r="G42" s="88">
        <f t="shared" si="3"/>
        <v>219931600</v>
      </c>
      <c r="H42" s="88">
        <f t="shared" si="3"/>
        <v>-34398211</v>
      </c>
      <c r="I42" s="88">
        <f t="shared" si="3"/>
        <v>-26725420</v>
      </c>
      <c r="J42" s="88">
        <f t="shared" si="3"/>
        <v>158807969</v>
      </c>
      <c r="K42" s="88">
        <f t="shared" si="3"/>
        <v>-23315818</v>
      </c>
      <c r="L42" s="88">
        <f t="shared" si="3"/>
        <v>-24593826</v>
      </c>
      <c r="M42" s="88">
        <f t="shared" si="3"/>
        <v>-11463628</v>
      </c>
      <c r="N42" s="88">
        <f t="shared" si="3"/>
        <v>-59373272</v>
      </c>
      <c r="O42" s="88">
        <f t="shared" si="3"/>
        <v>-5651005</v>
      </c>
      <c r="P42" s="88">
        <f t="shared" si="3"/>
        <v>-13881423</v>
      </c>
      <c r="Q42" s="88">
        <f t="shared" si="3"/>
        <v>-15828023</v>
      </c>
      <c r="R42" s="88">
        <f t="shared" si="3"/>
        <v>-35360451</v>
      </c>
      <c r="S42" s="88">
        <f t="shared" si="3"/>
        <v>-17285525</v>
      </c>
      <c r="T42" s="88">
        <f t="shared" si="3"/>
        <v>-12141712</v>
      </c>
      <c r="U42" s="88">
        <f t="shared" si="3"/>
        <v>-48497999</v>
      </c>
      <c r="V42" s="88">
        <f t="shared" si="3"/>
        <v>-77925236</v>
      </c>
      <c r="W42" s="88">
        <f t="shared" si="3"/>
        <v>-13850990</v>
      </c>
      <c r="X42" s="88">
        <f t="shared" si="3"/>
        <v>-24018503</v>
      </c>
      <c r="Y42" s="88">
        <f t="shared" si="3"/>
        <v>10167513</v>
      </c>
      <c r="Z42" s="208">
        <f>+IF(X42&lt;&gt;0,+(Y42/X42)*100,0)</f>
        <v>-42.33200129083815</v>
      </c>
      <c r="AA42" s="206">
        <f>SUM(AA38:AA41)</f>
        <v>-24018503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31191031</v>
      </c>
      <c r="D44" s="210">
        <f>+D42-D43</f>
        <v>0</v>
      </c>
      <c r="E44" s="211">
        <f t="shared" si="4"/>
        <v>-8150648</v>
      </c>
      <c r="F44" s="77">
        <f t="shared" si="4"/>
        <v>-24018503</v>
      </c>
      <c r="G44" s="77">
        <f t="shared" si="4"/>
        <v>219931600</v>
      </c>
      <c r="H44" s="77">
        <f t="shared" si="4"/>
        <v>-34398211</v>
      </c>
      <c r="I44" s="77">
        <f t="shared" si="4"/>
        <v>-26725420</v>
      </c>
      <c r="J44" s="77">
        <f t="shared" si="4"/>
        <v>158807969</v>
      </c>
      <c r="K44" s="77">
        <f t="shared" si="4"/>
        <v>-23315818</v>
      </c>
      <c r="L44" s="77">
        <f t="shared" si="4"/>
        <v>-24593826</v>
      </c>
      <c r="M44" s="77">
        <f t="shared" si="4"/>
        <v>-11463628</v>
      </c>
      <c r="N44" s="77">
        <f t="shared" si="4"/>
        <v>-59373272</v>
      </c>
      <c r="O44" s="77">
        <f t="shared" si="4"/>
        <v>-5651005</v>
      </c>
      <c r="P44" s="77">
        <f t="shared" si="4"/>
        <v>-13881423</v>
      </c>
      <c r="Q44" s="77">
        <f t="shared" si="4"/>
        <v>-15828023</v>
      </c>
      <c r="R44" s="77">
        <f t="shared" si="4"/>
        <v>-35360451</v>
      </c>
      <c r="S44" s="77">
        <f t="shared" si="4"/>
        <v>-17285525</v>
      </c>
      <c r="T44" s="77">
        <f t="shared" si="4"/>
        <v>-12141712</v>
      </c>
      <c r="U44" s="77">
        <f t="shared" si="4"/>
        <v>-48497999</v>
      </c>
      <c r="V44" s="77">
        <f t="shared" si="4"/>
        <v>-77925236</v>
      </c>
      <c r="W44" s="77">
        <f t="shared" si="4"/>
        <v>-13850990</v>
      </c>
      <c r="X44" s="77">
        <f t="shared" si="4"/>
        <v>-24018503</v>
      </c>
      <c r="Y44" s="77">
        <f t="shared" si="4"/>
        <v>10167513</v>
      </c>
      <c r="Z44" s="212">
        <f>+IF(X44&lt;&gt;0,+(Y44/X44)*100,0)</f>
        <v>-42.33200129083815</v>
      </c>
      <c r="AA44" s="210">
        <f>+AA42-AA43</f>
        <v>-24018503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31191031</v>
      </c>
      <c r="D46" s="206">
        <f>SUM(D44:D45)</f>
        <v>0</v>
      </c>
      <c r="E46" s="207">
        <f t="shared" si="5"/>
        <v>-8150648</v>
      </c>
      <c r="F46" s="88">
        <f t="shared" si="5"/>
        <v>-24018503</v>
      </c>
      <c r="G46" s="88">
        <f t="shared" si="5"/>
        <v>219931600</v>
      </c>
      <c r="H46" s="88">
        <f t="shared" si="5"/>
        <v>-34398211</v>
      </c>
      <c r="I46" s="88">
        <f t="shared" si="5"/>
        <v>-26725420</v>
      </c>
      <c r="J46" s="88">
        <f t="shared" si="5"/>
        <v>158807969</v>
      </c>
      <c r="K46" s="88">
        <f t="shared" si="5"/>
        <v>-23315818</v>
      </c>
      <c r="L46" s="88">
        <f t="shared" si="5"/>
        <v>-24593826</v>
      </c>
      <c r="M46" s="88">
        <f t="shared" si="5"/>
        <v>-11463628</v>
      </c>
      <c r="N46" s="88">
        <f t="shared" si="5"/>
        <v>-59373272</v>
      </c>
      <c r="O46" s="88">
        <f t="shared" si="5"/>
        <v>-5651005</v>
      </c>
      <c r="P46" s="88">
        <f t="shared" si="5"/>
        <v>-13881423</v>
      </c>
      <c r="Q46" s="88">
        <f t="shared" si="5"/>
        <v>-15828023</v>
      </c>
      <c r="R46" s="88">
        <f t="shared" si="5"/>
        <v>-35360451</v>
      </c>
      <c r="S46" s="88">
        <f t="shared" si="5"/>
        <v>-17285525</v>
      </c>
      <c r="T46" s="88">
        <f t="shared" si="5"/>
        <v>-12141712</v>
      </c>
      <c r="U46" s="88">
        <f t="shared" si="5"/>
        <v>-48497999</v>
      </c>
      <c r="V46" s="88">
        <f t="shared" si="5"/>
        <v>-77925236</v>
      </c>
      <c r="W46" s="88">
        <f t="shared" si="5"/>
        <v>-13850990</v>
      </c>
      <c r="X46" s="88">
        <f t="shared" si="5"/>
        <v>-24018503</v>
      </c>
      <c r="Y46" s="88">
        <f t="shared" si="5"/>
        <v>10167513</v>
      </c>
      <c r="Z46" s="208">
        <f>+IF(X46&lt;&gt;0,+(Y46/X46)*100,0)</f>
        <v>-42.33200129083815</v>
      </c>
      <c r="AA46" s="206">
        <f>SUM(AA44:AA45)</f>
        <v>-24018503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31191031</v>
      </c>
      <c r="D48" s="217">
        <f>SUM(D46:D47)</f>
        <v>0</v>
      </c>
      <c r="E48" s="218">
        <f t="shared" si="6"/>
        <v>-8150648</v>
      </c>
      <c r="F48" s="219">
        <f t="shared" si="6"/>
        <v>-24018503</v>
      </c>
      <c r="G48" s="219">
        <f t="shared" si="6"/>
        <v>219931600</v>
      </c>
      <c r="H48" s="220">
        <f t="shared" si="6"/>
        <v>-34398211</v>
      </c>
      <c r="I48" s="220">
        <f t="shared" si="6"/>
        <v>-26725420</v>
      </c>
      <c r="J48" s="220">
        <f t="shared" si="6"/>
        <v>158807969</v>
      </c>
      <c r="K48" s="220">
        <f t="shared" si="6"/>
        <v>-23315818</v>
      </c>
      <c r="L48" s="220">
        <f t="shared" si="6"/>
        <v>-24593826</v>
      </c>
      <c r="M48" s="219">
        <f t="shared" si="6"/>
        <v>-11463628</v>
      </c>
      <c r="N48" s="219">
        <f t="shared" si="6"/>
        <v>-59373272</v>
      </c>
      <c r="O48" s="220">
        <f t="shared" si="6"/>
        <v>-5651005</v>
      </c>
      <c r="P48" s="220">
        <f t="shared" si="6"/>
        <v>-13881423</v>
      </c>
      <c r="Q48" s="220">
        <f t="shared" si="6"/>
        <v>-15828023</v>
      </c>
      <c r="R48" s="220">
        <f t="shared" si="6"/>
        <v>-35360451</v>
      </c>
      <c r="S48" s="220">
        <f t="shared" si="6"/>
        <v>-17285525</v>
      </c>
      <c r="T48" s="219">
        <f t="shared" si="6"/>
        <v>-12141712</v>
      </c>
      <c r="U48" s="219">
        <f t="shared" si="6"/>
        <v>-48497999</v>
      </c>
      <c r="V48" s="220">
        <f t="shared" si="6"/>
        <v>-77925236</v>
      </c>
      <c r="W48" s="220">
        <f t="shared" si="6"/>
        <v>-13850990</v>
      </c>
      <c r="X48" s="220">
        <f t="shared" si="6"/>
        <v>-24018503</v>
      </c>
      <c r="Y48" s="220">
        <f t="shared" si="6"/>
        <v>10167513</v>
      </c>
      <c r="Z48" s="221">
        <f>+IF(X48&lt;&gt;0,+(Y48/X48)*100,0)</f>
        <v>-42.33200129083815</v>
      </c>
      <c r="AA48" s="222">
        <f>SUM(AA46:AA47)</f>
        <v>-24018503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16933184</v>
      </c>
      <c r="D5" s="153">
        <f>SUM(D6:D8)</f>
        <v>0</v>
      </c>
      <c r="E5" s="154">
        <f t="shared" si="0"/>
        <v>29346218</v>
      </c>
      <c r="F5" s="100">
        <f t="shared" si="0"/>
        <v>28700426</v>
      </c>
      <c r="G5" s="100">
        <f t="shared" si="0"/>
        <v>274792</v>
      </c>
      <c r="H5" s="100">
        <f t="shared" si="0"/>
        <v>390093</v>
      </c>
      <c r="I5" s="100">
        <f t="shared" si="0"/>
        <v>1513221</v>
      </c>
      <c r="J5" s="100">
        <f t="shared" si="0"/>
        <v>2178106</v>
      </c>
      <c r="K5" s="100">
        <f t="shared" si="0"/>
        <v>428178</v>
      </c>
      <c r="L5" s="100">
        <f t="shared" si="0"/>
        <v>1794275</v>
      </c>
      <c r="M5" s="100">
        <f t="shared" si="0"/>
        <v>1266654</v>
      </c>
      <c r="N5" s="100">
        <f t="shared" si="0"/>
        <v>3489107</v>
      </c>
      <c r="O5" s="100">
        <f t="shared" si="0"/>
        <v>259698</v>
      </c>
      <c r="P5" s="100">
        <f t="shared" si="0"/>
        <v>737507</v>
      </c>
      <c r="Q5" s="100">
        <f t="shared" si="0"/>
        <v>-493466</v>
      </c>
      <c r="R5" s="100">
        <f t="shared" si="0"/>
        <v>503739</v>
      </c>
      <c r="S5" s="100">
        <f t="shared" si="0"/>
        <v>404275</v>
      </c>
      <c r="T5" s="100">
        <f t="shared" si="0"/>
        <v>484757</v>
      </c>
      <c r="U5" s="100">
        <f t="shared" si="0"/>
        <v>3317370</v>
      </c>
      <c r="V5" s="100">
        <f t="shared" si="0"/>
        <v>4206402</v>
      </c>
      <c r="W5" s="100">
        <f t="shared" si="0"/>
        <v>10377354</v>
      </c>
      <c r="X5" s="100">
        <f t="shared" si="0"/>
        <v>28700426</v>
      </c>
      <c r="Y5" s="100">
        <f t="shared" si="0"/>
        <v>-18323072</v>
      </c>
      <c r="Z5" s="137">
        <f>+IF(X5&lt;&gt;0,+(Y5/X5)*100,0)</f>
        <v>-63.842508818510225</v>
      </c>
      <c r="AA5" s="153">
        <f>SUM(AA6:AA8)</f>
        <v>28700426</v>
      </c>
    </row>
    <row r="6" spans="1:27" ht="13.5">
      <c r="A6" s="138" t="s">
        <v>75</v>
      </c>
      <c r="B6" s="136"/>
      <c r="C6" s="155">
        <v>441952</v>
      </c>
      <c r="D6" s="155"/>
      <c r="E6" s="156">
        <v>200418</v>
      </c>
      <c r="F6" s="60">
        <v>200418</v>
      </c>
      <c r="G6" s="60"/>
      <c r="H6" s="60"/>
      <c r="I6" s="60">
        <v>1554</v>
      </c>
      <c r="J6" s="60">
        <v>1554</v>
      </c>
      <c r="K6" s="60">
        <v>704</v>
      </c>
      <c r="L6" s="60"/>
      <c r="M6" s="60"/>
      <c r="N6" s="60">
        <v>704</v>
      </c>
      <c r="O6" s="60">
        <v>1765</v>
      </c>
      <c r="P6" s="60">
        <v>34664</v>
      </c>
      <c r="Q6" s="60">
        <v>5</v>
      </c>
      <c r="R6" s="60">
        <v>36434</v>
      </c>
      <c r="S6" s="60"/>
      <c r="T6" s="60">
        <v>10125</v>
      </c>
      <c r="U6" s="60">
        <v>-477</v>
      </c>
      <c r="V6" s="60">
        <v>9648</v>
      </c>
      <c r="W6" s="60">
        <v>48340</v>
      </c>
      <c r="X6" s="60">
        <v>200418</v>
      </c>
      <c r="Y6" s="60">
        <v>-152078</v>
      </c>
      <c r="Z6" s="140">
        <v>-75.88</v>
      </c>
      <c r="AA6" s="62">
        <v>200418</v>
      </c>
    </row>
    <row r="7" spans="1:27" ht="13.5">
      <c r="A7" s="138" t="s">
        <v>76</v>
      </c>
      <c r="B7" s="136"/>
      <c r="C7" s="157">
        <v>142323</v>
      </c>
      <c r="D7" s="157"/>
      <c r="E7" s="158">
        <v>1671400</v>
      </c>
      <c r="F7" s="159">
        <v>1671400</v>
      </c>
      <c r="G7" s="159"/>
      <c r="H7" s="159">
        <v>4716</v>
      </c>
      <c r="I7" s="159"/>
      <c r="J7" s="159">
        <v>4716</v>
      </c>
      <c r="K7" s="159">
        <v>15564</v>
      </c>
      <c r="L7" s="159">
        <v>251904</v>
      </c>
      <c r="M7" s="159">
        <v>12769</v>
      </c>
      <c r="N7" s="159">
        <v>280237</v>
      </c>
      <c r="O7" s="159">
        <v>2172</v>
      </c>
      <c r="P7" s="159">
        <v>4972</v>
      </c>
      <c r="Q7" s="159">
        <v>32678</v>
      </c>
      <c r="R7" s="159">
        <v>39822</v>
      </c>
      <c r="S7" s="159">
        <v>2770</v>
      </c>
      <c r="T7" s="159">
        <v>40144</v>
      </c>
      <c r="U7" s="159">
        <v>22241</v>
      </c>
      <c r="V7" s="159">
        <v>65155</v>
      </c>
      <c r="W7" s="159">
        <v>389930</v>
      </c>
      <c r="X7" s="159">
        <v>1671400</v>
      </c>
      <c r="Y7" s="159">
        <v>-1281470</v>
      </c>
      <c r="Z7" s="141">
        <v>-76.67</v>
      </c>
      <c r="AA7" s="225">
        <v>1671400</v>
      </c>
    </row>
    <row r="8" spans="1:27" ht="13.5">
      <c r="A8" s="138" t="s">
        <v>77</v>
      </c>
      <c r="B8" s="136"/>
      <c r="C8" s="155">
        <v>16348909</v>
      </c>
      <c r="D8" s="155"/>
      <c r="E8" s="156">
        <v>27474400</v>
      </c>
      <c r="F8" s="60">
        <v>26828608</v>
      </c>
      <c r="G8" s="60">
        <v>274792</v>
      </c>
      <c r="H8" s="60">
        <v>385377</v>
      </c>
      <c r="I8" s="60">
        <v>1511667</v>
      </c>
      <c r="J8" s="60">
        <v>2171836</v>
      </c>
      <c r="K8" s="60">
        <v>411910</v>
      </c>
      <c r="L8" s="60">
        <v>1542371</v>
      </c>
      <c r="M8" s="60">
        <v>1253885</v>
      </c>
      <c r="N8" s="60">
        <v>3208166</v>
      </c>
      <c r="O8" s="60">
        <v>255761</v>
      </c>
      <c r="P8" s="60">
        <v>697871</v>
      </c>
      <c r="Q8" s="60">
        <v>-526149</v>
      </c>
      <c r="R8" s="60">
        <v>427483</v>
      </c>
      <c r="S8" s="60">
        <v>401505</v>
      </c>
      <c r="T8" s="60">
        <v>434488</v>
      </c>
      <c r="U8" s="60">
        <v>3295606</v>
      </c>
      <c r="V8" s="60">
        <v>4131599</v>
      </c>
      <c r="W8" s="60">
        <v>9939084</v>
      </c>
      <c r="X8" s="60">
        <v>26828608</v>
      </c>
      <c r="Y8" s="60">
        <v>-16889524</v>
      </c>
      <c r="Z8" s="140">
        <v>-62.95</v>
      </c>
      <c r="AA8" s="62">
        <v>26828608</v>
      </c>
    </row>
    <row r="9" spans="1:27" ht="13.5">
      <c r="A9" s="135" t="s">
        <v>78</v>
      </c>
      <c r="B9" s="136"/>
      <c r="C9" s="153">
        <f aca="true" t="shared" si="1" ref="C9:Y9">SUM(C10:C14)</f>
        <v>21886593</v>
      </c>
      <c r="D9" s="153">
        <f>SUM(D10:D14)</f>
        <v>0</v>
      </c>
      <c r="E9" s="154">
        <f t="shared" si="1"/>
        <v>21381000</v>
      </c>
      <c r="F9" s="100">
        <f t="shared" si="1"/>
        <v>35380860</v>
      </c>
      <c r="G9" s="100">
        <f t="shared" si="1"/>
        <v>0</v>
      </c>
      <c r="H9" s="100">
        <f t="shared" si="1"/>
        <v>204466</v>
      </c>
      <c r="I9" s="100">
        <f t="shared" si="1"/>
        <v>211750</v>
      </c>
      <c r="J9" s="100">
        <f t="shared" si="1"/>
        <v>416216</v>
      </c>
      <c r="K9" s="100">
        <f t="shared" si="1"/>
        <v>234891</v>
      </c>
      <c r="L9" s="100">
        <f t="shared" si="1"/>
        <v>2025181</v>
      </c>
      <c r="M9" s="100">
        <f t="shared" si="1"/>
        <v>3847897</v>
      </c>
      <c r="N9" s="100">
        <f t="shared" si="1"/>
        <v>6107969</v>
      </c>
      <c r="O9" s="100">
        <f t="shared" si="1"/>
        <v>795813</v>
      </c>
      <c r="P9" s="100">
        <f t="shared" si="1"/>
        <v>1278934</v>
      </c>
      <c r="Q9" s="100">
        <f t="shared" si="1"/>
        <v>2881164</v>
      </c>
      <c r="R9" s="100">
        <f t="shared" si="1"/>
        <v>4955911</v>
      </c>
      <c r="S9" s="100">
        <f t="shared" si="1"/>
        <v>651137</v>
      </c>
      <c r="T9" s="100">
        <f t="shared" si="1"/>
        <v>2119711</v>
      </c>
      <c r="U9" s="100">
        <f t="shared" si="1"/>
        <v>1847023</v>
      </c>
      <c r="V9" s="100">
        <f t="shared" si="1"/>
        <v>4617871</v>
      </c>
      <c r="W9" s="100">
        <f t="shared" si="1"/>
        <v>16097967</v>
      </c>
      <c r="X9" s="100">
        <f t="shared" si="1"/>
        <v>35380860</v>
      </c>
      <c r="Y9" s="100">
        <f t="shared" si="1"/>
        <v>-19282893</v>
      </c>
      <c r="Z9" s="137">
        <f>+IF(X9&lt;&gt;0,+(Y9/X9)*100,0)</f>
        <v>-54.500916597278874</v>
      </c>
      <c r="AA9" s="102">
        <f>SUM(AA10:AA14)</f>
        <v>35380860</v>
      </c>
    </row>
    <row r="10" spans="1:27" ht="13.5">
      <c r="A10" s="138" t="s">
        <v>79</v>
      </c>
      <c r="B10" s="136"/>
      <c r="C10" s="155">
        <v>7166377</v>
      </c>
      <c r="D10" s="155"/>
      <c r="E10" s="156">
        <v>1502000</v>
      </c>
      <c r="F10" s="60">
        <v>2291689</v>
      </c>
      <c r="G10" s="60"/>
      <c r="H10" s="60">
        <v>175438</v>
      </c>
      <c r="I10" s="60">
        <v>18591</v>
      </c>
      <c r="J10" s="60">
        <v>194029</v>
      </c>
      <c r="K10" s="60">
        <v>63414</v>
      </c>
      <c r="L10" s="60">
        <v>346435</v>
      </c>
      <c r="M10" s="60">
        <v>31045</v>
      </c>
      <c r="N10" s="60">
        <v>440894</v>
      </c>
      <c r="O10" s="60">
        <v>19987</v>
      </c>
      <c r="P10" s="60">
        <v>75188</v>
      </c>
      <c r="Q10" s="60">
        <v>96342</v>
      </c>
      <c r="R10" s="60">
        <v>191517</v>
      </c>
      <c r="S10" s="60">
        <v>95836</v>
      </c>
      <c r="T10" s="60">
        <v>37581</v>
      </c>
      <c r="U10" s="60">
        <v>422979</v>
      </c>
      <c r="V10" s="60">
        <v>556396</v>
      </c>
      <c r="W10" s="60">
        <v>1382836</v>
      </c>
      <c r="X10" s="60">
        <v>2291689</v>
      </c>
      <c r="Y10" s="60">
        <v>-908853</v>
      </c>
      <c r="Z10" s="140">
        <v>-39.66</v>
      </c>
      <c r="AA10" s="62">
        <v>2291689</v>
      </c>
    </row>
    <row r="11" spans="1:27" ht="13.5">
      <c r="A11" s="138" t="s">
        <v>80</v>
      </c>
      <c r="B11" s="136"/>
      <c r="C11" s="155">
        <v>1593730</v>
      </c>
      <c r="D11" s="155"/>
      <c r="E11" s="156">
        <v>13733400</v>
      </c>
      <c r="F11" s="60">
        <v>9808099</v>
      </c>
      <c r="G11" s="60"/>
      <c r="H11" s="60">
        <v>25802</v>
      </c>
      <c r="I11" s="60">
        <v>151122</v>
      </c>
      <c r="J11" s="60">
        <v>176924</v>
      </c>
      <c r="K11" s="60">
        <v>171477</v>
      </c>
      <c r="L11" s="60">
        <v>719925</v>
      </c>
      <c r="M11" s="60">
        <v>654713</v>
      </c>
      <c r="N11" s="60">
        <v>1546115</v>
      </c>
      <c r="O11" s="60">
        <v>124971</v>
      </c>
      <c r="P11" s="60">
        <v>604643</v>
      </c>
      <c r="Q11" s="60">
        <v>897265</v>
      </c>
      <c r="R11" s="60">
        <v>1626879</v>
      </c>
      <c r="S11" s="60">
        <v>50693</v>
      </c>
      <c r="T11" s="60">
        <v>422556</v>
      </c>
      <c r="U11" s="60">
        <v>1066222</v>
      </c>
      <c r="V11" s="60">
        <v>1539471</v>
      </c>
      <c r="W11" s="60">
        <v>4889389</v>
      </c>
      <c r="X11" s="60">
        <v>9808099</v>
      </c>
      <c r="Y11" s="60">
        <v>-4918710</v>
      </c>
      <c r="Z11" s="140">
        <v>-50.15</v>
      </c>
      <c r="AA11" s="62">
        <v>9808099</v>
      </c>
    </row>
    <row r="12" spans="1:27" ht="13.5">
      <c r="A12" s="138" t="s">
        <v>81</v>
      </c>
      <c r="B12" s="136"/>
      <c r="C12" s="155">
        <v>4088318</v>
      </c>
      <c r="D12" s="155"/>
      <c r="E12" s="156">
        <v>5568000</v>
      </c>
      <c r="F12" s="60">
        <v>6790847</v>
      </c>
      <c r="G12" s="60"/>
      <c r="H12" s="60">
        <v>3226</v>
      </c>
      <c r="I12" s="60">
        <v>42037</v>
      </c>
      <c r="J12" s="60">
        <v>45263</v>
      </c>
      <c r="K12" s="60"/>
      <c r="L12" s="60">
        <v>958821</v>
      </c>
      <c r="M12" s="60">
        <v>2753793</v>
      </c>
      <c r="N12" s="60">
        <v>3712614</v>
      </c>
      <c r="O12" s="60">
        <v>534388</v>
      </c>
      <c r="P12" s="60">
        <v>546318</v>
      </c>
      <c r="Q12" s="60">
        <v>234172</v>
      </c>
      <c r="R12" s="60">
        <v>1314878</v>
      </c>
      <c r="S12" s="60">
        <v>99673</v>
      </c>
      <c r="T12" s="60">
        <v>274260</v>
      </c>
      <c r="U12" s="60">
        <v>357822</v>
      </c>
      <c r="V12" s="60">
        <v>731755</v>
      </c>
      <c r="W12" s="60">
        <v>5804510</v>
      </c>
      <c r="X12" s="60">
        <v>6790847</v>
      </c>
      <c r="Y12" s="60">
        <v>-986337</v>
      </c>
      <c r="Z12" s="140">
        <v>-14.52</v>
      </c>
      <c r="AA12" s="62">
        <v>6790847</v>
      </c>
    </row>
    <row r="13" spans="1:27" ht="13.5">
      <c r="A13" s="138" t="s">
        <v>82</v>
      </c>
      <c r="B13" s="136"/>
      <c r="C13" s="155">
        <v>9038168</v>
      </c>
      <c r="D13" s="155"/>
      <c r="E13" s="156">
        <v>577600</v>
      </c>
      <c r="F13" s="60">
        <v>16490225</v>
      </c>
      <c r="G13" s="60"/>
      <c r="H13" s="60"/>
      <c r="I13" s="60"/>
      <c r="J13" s="60"/>
      <c r="K13" s="60"/>
      <c r="L13" s="60"/>
      <c r="M13" s="60">
        <v>408346</v>
      </c>
      <c r="N13" s="60">
        <v>408346</v>
      </c>
      <c r="O13" s="60">
        <v>116467</v>
      </c>
      <c r="P13" s="60">
        <v>52785</v>
      </c>
      <c r="Q13" s="60">
        <v>1653385</v>
      </c>
      <c r="R13" s="60">
        <v>1822637</v>
      </c>
      <c r="S13" s="60">
        <v>404935</v>
      </c>
      <c r="T13" s="60">
        <v>1385314</v>
      </c>
      <c r="U13" s="60"/>
      <c r="V13" s="60">
        <v>1790249</v>
      </c>
      <c r="W13" s="60">
        <v>4021232</v>
      </c>
      <c r="X13" s="60">
        <v>16490225</v>
      </c>
      <c r="Y13" s="60">
        <v>-12468993</v>
      </c>
      <c r="Z13" s="140">
        <v>-75.61</v>
      </c>
      <c r="AA13" s="62">
        <v>16490225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33430000</v>
      </c>
      <c r="D15" s="153">
        <f>SUM(D16:D18)</f>
        <v>0</v>
      </c>
      <c r="E15" s="154">
        <f t="shared" si="2"/>
        <v>60853632</v>
      </c>
      <c r="F15" s="100">
        <f t="shared" si="2"/>
        <v>64647760</v>
      </c>
      <c r="G15" s="100">
        <f t="shared" si="2"/>
        <v>1371387</v>
      </c>
      <c r="H15" s="100">
        <f t="shared" si="2"/>
        <v>2067328</v>
      </c>
      <c r="I15" s="100">
        <f t="shared" si="2"/>
        <v>6396826</v>
      </c>
      <c r="J15" s="100">
        <f t="shared" si="2"/>
        <v>9835541</v>
      </c>
      <c r="K15" s="100">
        <f t="shared" si="2"/>
        <v>5073520</v>
      </c>
      <c r="L15" s="100">
        <f t="shared" si="2"/>
        <v>6819311</v>
      </c>
      <c r="M15" s="100">
        <f t="shared" si="2"/>
        <v>5118925</v>
      </c>
      <c r="N15" s="100">
        <f t="shared" si="2"/>
        <v>17011756</v>
      </c>
      <c r="O15" s="100">
        <f t="shared" si="2"/>
        <v>2920563</v>
      </c>
      <c r="P15" s="100">
        <f t="shared" si="2"/>
        <v>5388638</v>
      </c>
      <c r="Q15" s="100">
        <f t="shared" si="2"/>
        <v>5245523</v>
      </c>
      <c r="R15" s="100">
        <f t="shared" si="2"/>
        <v>13554724</v>
      </c>
      <c r="S15" s="100">
        <f t="shared" si="2"/>
        <v>3132267</v>
      </c>
      <c r="T15" s="100">
        <f t="shared" si="2"/>
        <v>2492967</v>
      </c>
      <c r="U15" s="100">
        <f t="shared" si="2"/>
        <v>6457537</v>
      </c>
      <c r="V15" s="100">
        <f t="shared" si="2"/>
        <v>12082771</v>
      </c>
      <c r="W15" s="100">
        <f t="shared" si="2"/>
        <v>52484792</v>
      </c>
      <c r="X15" s="100">
        <f t="shared" si="2"/>
        <v>64647760</v>
      </c>
      <c r="Y15" s="100">
        <f t="shared" si="2"/>
        <v>-12162968</v>
      </c>
      <c r="Z15" s="137">
        <f>+IF(X15&lt;&gt;0,+(Y15/X15)*100,0)</f>
        <v>-18.814214135184265</v>
      </c>
      <c r="AA15" s="102">
        <f>SUM(AA16:AA18)</f>
        <v>64647760</v>
      </c>
    </row>
    <row r="16" spans="1:27" ht="13.5">
      <c r="A16" s="138" t="s">
        <v>85</v>
      </c>
      <c r="B16" s="136"/>
      <c r="C16" s="155">
        <v>509429</v>
      </c>
      <c r="D16" s="155"/>
      <c r="E16" s="156">
        <v>718800</v>
      </c>
      <c r="F16" s="60">
        <v>701672</v>
      </c>
      <c r="G16" s="60"/>
      <c r="H16" s="60"/>
      <c r="I16" s="60"/>
      <c r="J16" s="60"/>
      <c r="K16" s="60"/>
      <c r="L16" s="60">
        <v>473021</v>
      </c>
      <c r="M16" s="60">
        <v>2000</v>
      </c>
      <c r="N16" s="60">
        <v>475021</v>
      </c>
      <c r="O16" s="60">
        <v>304</v>
      </c>
      <c r="P16" s="60">
        <v>6667</v>
      </c>
      <c r="Q16" s="60">
        <v>13610</v>
      </c>
      <c r="R16" s="60">
        <v>20581</v>
      </c>
      <c r="S16" s="60">
        <v>3506</v>
      </c>
      <c r="T16" s="60">
        <v>4616</v>
      </c>
      <c r="U16" s="60">
        <v>-169349</v>
      </c>
      <c r="V16" s="60">
        <v>-161227</v>
      </c>
      <c r="W16" s="60">
        <v>334375</v>
      </c>
      <c r="X16" s="60">
        <v>701672</v>
      </c>
      <c r="Y16" s="60">
        <v>-367297</v>
      </c>
      <c r="Z16" s="140">
        <v>-52.35</v>
      </c>
      <c r="AA16" s="62">
        <v>701672</v>
      </c>
    </row>
    <row r="17" spans="1:27" ht="13.5">
      <c r="A17" s="138" t="s">
        <v>86</v>
      </c>
      <c r="B17" s="136"/>
      <c r="C17" s="155">
        <v>32908395</v>
      </c>
      <c r="D17" s="155"/>
      <c r="E17" s="156">
        <v>57831532</v>
      </c>
      <c r="F17" s="60">
        <v>60379319</v>
      </c>
      <c r="G17" s="60">
        <v>1371387</v>
      </c>
      <c r="H17" s="60">
        <v>2067328</v>
      </c>
      <c r="I17" s="60">
        <v>6396826</v>
      </c>
      <c r="J17" s="60">
        <v>9835541</v>
      </c>
      <c r="K17" s="60">
        <v>5073520</v>
      </c>
      <c r="L17" s="60">
        <v>6346290</v>
      </c>
      <c r="M17" s="60">
        <v>5116925</v>
      </c>
      <c r="N17" s="60">
        <v>16536735</v>
      </c>
      <c r="O17" s="60">
        <v>2920259</v>
      </c>
      <c r="P17" s="60">
        <v>5215353</v>
      </c>
      <c r="Q17" s="60">
        <v>4062782</v>
      </c>
      <c r="R17" s="60">
        <v>12198394</v>
      </c>
      <c r="S17" s="60">
        <v>3128761</v>
      </c>
      <c r="T17" s="60">
        <v>2488351</v>
      </c>
      <c r="U17" s="60">
        <v>4738709</v>
      </c>
      <c r="V17" s="60">
        <v>10355821</v>
      </c>
      <c r="W17" s="60">
        <v>48926491</v>
      </c>
      <c r="X17" s="60">
        <v>60379319</v>
      </c>
      <c r="Y17" s="60">
        <v>-11452828</v>
      </c>
      <c r="Z17" s="140">
        <v>-18.97</v>
      </c>
      <c r="AA17" s="62">
        <v>60379319</v>
      </c>
    </row>
    <row r="18" spans="1:27" ht="13.5">
      <c r="A18" s="138" t="s">
        <v>87</v>
      </c>
      <c r="B18" s="136"/>
      <c r="C18" s="155">
        <v>12176</v>
      </c>
      <c r="D18" s="155"/>
      <c r="E18" s="156">
        <v>2303300</v>
      </c>
      <c r="F18" s="60">
        <v>3566769</v>
      </c>
      <c r="G18" s="60"/>
      <c r="H18" s="60"/>
      <c r="I18" s="60"/>
      <c r="J18" s="60"/>
      <c r="K18" s="60"/>
      <c r="L18" s="60"/>
      <c r="M18" s="60"/>
      <c r="N18" s="60"/>
      <c r="O18" s="60"/>
      <c r="P18" s="60">
        <v>166618</v>
      </c>
      <c r="Q18" s="60">
        <v>1169131</v>
      </c>
      <c r="R18" s="60">
        <v>1335749</v>
      </c>
      <c r="S18" s="60"/>
      <c r="T18" s="60"/>
      <c r="U18" s="60">
        <v>1888177</v>
      </c>
      <c r="V18" s="60">
        <v>1888177</v>
      </c>
      <c r="W18" s="60">
        <v>3223926</v>
      </c>
      <c r="X18" s="60">
        <v>3566769</v>
      </c>
      <c r="Y18" s="60">
        <v>-342843</v>
      </c>
      <c r="Z18" s="140">
        <v>-9.61</v>
      </c>
      <c r="AA18" s="62">
        <v>3566769</v>
      </c>
    </row>
    <row r="19" spans="1:27" ht="13.5">
      <c r="A19" s="135" t="s">
        <v>88</v>
      </c>
      <c r="B19" s="142"/>
      <c r="C19" s="153">
        <f aca="true" t="shared" si="3" ref="C19:Y19">SUM(C20:C23)</f>
        <v>66722394</v>
      </c>
      <c r="D19" s="153">
        <f>SUM(D20:D23)</f>
        <v>0</v>
      </c>
      <c r="E19" s="154">
        <f t="shared" si="3"/>
        <v>77319627</v>
      </c>
      <c r="F19" s="100">
        <f t="shared" si="3"/>
        <v>79932484</v>
      </c>
      <c r="G19" s="100">
        <f t="shared" si="3"/>
        <v>1059781</v>
      </c>
      <c r="H19" s="100">
        <f t="shared" si="3"/>
        <v>1914232</v>
      </c>
      <c r="I19" s="100">
        <f t="shared" si="3"/>
        <v>2160901</v>
      </c>
      <c r="J19" s="100">
        <f t="shared" si="3"/>
        <v>5134914</v>
      </c>
      <c r="K19" s="100">
        <f t="shared" si="3"/>
        <v>3870856</v>
      </c>
      <c r="L19" s="100">
        <f t="shared" si="3"/>
        <v>6254006</v>
      </c>
      <c r="M19" s="100">
        <f t="shared" si="3"/>
        <v>7561290</v>
      </c>
      <c r="N19" s="100">
        <f t="shared" si="3"/>
        <v>17686152</v>
      </c>
      <c r="O19" s="100">
        <f t="shared" si="3"/>
        <v>3832583</v>
      </c>
      <c r="P19" s="100">
        <f t="shared" si="3"/>
        <v>8479237</v>
      </c>
      <c r="Q19" s="100">
        <f t="shared" si="3"/>
        <v>4837570</v>
      </c>
      <c r="R19" s="100">
        <f t="shared" si="3"/>
        <v>17149390</v>
      </c>
      <c r="S19" s="100">
        <f t="shared" si="3"/>
        <v>7543237</v>
      </c>
      <c r="T19" s="100">
        <f t="shared" si="3"/>
        <v>5982606</v>
      </c>
      <c r="U19" s="100">
        <f t="shared" si="3"/>
        <v>10080955</v>
      </c>
      <c r="V19" s="100">
        <f t="shared" si="3"/>
        <v>23606798</v>
      </c>
      <c r="W19" s="100">
        <f t="shared" si="3"/>
        <v>63577254</v>
      </c>
      <c r="X19" s="100">
        <f t="shared" si="3"/>
        <v>79932484</v>
      </c>
      <c r="Y19" s="100">
        <f t="shared" si="3"/>
        <v>-16355230</v>
      </c>
      <c r="Z19" s="137">
        <f>+IF(X19&lt;&gt;0,+(Y19/X19)*100,0)</f>
        <v>-20.461305819045982</v>
      </c>
      <c r="AA19" s="102">
        <f>SUM(AA20:AA23)</f>
        <v>79932484</v>
      </c>
    </row>
    <row r="20" spans="1:27" ht="13.5">
      <c r="A20" s="138" t="s">
        <v>89</v>
      </c>
      <c r="B20" s="136"/>
      <c r="C20" s="155">
        <v>12875120</v>
      </c>
      <c r="D20" s="155"/>
      <c r="E20" s="156">
        <v>19571600</v>
      </c>
      <c r="F20" s="60">
        <v>16908861</v>
      </c>
      <c r="G20" s="60"/>
      <c r="H20" s="60">
        <v>54389</v>
      </c>
      <c r="I20" s="60">
        <v>273219</v>
      </c>
      <c r="J20" s="60">
        <v>327608</v>
      </c>
      <c r="K20" s="60">
        <v>1183599</v>
      </c>
      <c r="L20" s="60">
        <v>1142850</v>
      </c>
      <c r="M20" s="60">
        <v>4120344</v>
      </c>
      <c r="N20" s="60">
        <v>6446793</v>
      </c>
      <c r="O20" s="60">
        <v>1491830</v>
      </c>
      <c r="P20" s="60">
        <v>1245902</v>
      </c>
      <c r="Q20" s="60">
        <v>1124619</v>
      </c>
      <c r="R20" s="60">
        <v>3862351</v>
      </c>
      <c r="S20" s="60">
        <v>1264174</v>
      </c>
      <c r="T20" s="60">
        <v>891312</v>
      </c>
      <c r="U20" s="60">
        <v>1880887</v>
      </c>
      <c r="V20" s="60">
        <v>4036373</v>
      </c>
      <c r="W20" s="60">
        <v>14673125</v>
      </c>
      <c r="X20" s="60">
        <v>16908861</v>
      </c>
      <c r="Y20" s="60">
        <v>-2235736</v>
      </c>
      <c r="Z20" s="140">
        <v>-13.22</v>
      </c>
      <c r="AA20" s="62">
        <v>16908861</v>
      </c>
    </row>
    <row r="21" spans="1:27" ht="13.5">
      <c r="A21" s="138" t="s">
        <v>90</v>
      </c>
      <c r="B21" s="136"/>
      <c r="C21" s="155">
        <v>11613418</v>
      </c>
      <c r="D21" s="155"/>
      <c r="E21" s="156">
        <v>27587350</v>
      </c>
      <c r="F21" s="60">
        <v>25594401</v>
      </c>
      <c r="G21" s="60"/>
      <c r="H21" s="60">
        <v>1496434</v>
      </c>
      <c r="I21" s="60">
        <v>1485659</v>
      </c>
      <c r="J21" s="60">
        <v>2982093</v>
      </c>
      <c r="K21" s="60">
        <v>1293503</v>
      </c>
      <c r="L21" s="60">
        <v>2872718</v>
      </c>
      <c r="M21" s="60">
        <v>2380232</v>
      </c>
      <c r="N21" s="60">
        <v>6546453</v>
      </c>
      <c r="O21" s="60">
        <v>659221</v>
      </c>
      <c r="P21" s="60">
        <v>2076015</v>
      </c>
      <c r="Q21" s="60">
        <v>1477628</v>
      </c>
      <c r="R21" s="60">
        <v>4212864</v>
      </c>
      <c r="S21" s="60">
        <v>750880</v>
      </c>
      <c r="T21" s="60">
        <v>722143</v>
      </c>
      <c r="U21" s="60">
        <v>6157979</v>
      </c>
      <c r="V21" s="60">
        <v>7631002</v>
      </c>
      <c r="W21" s="60">
        <v>21372412</v>
      </c>
      <c r="X21" s="60">
        <v>25594401</v>
      </c>
      <c r="Y21" s="60">
        <v>-4221989</v>
      </c>
      <c r="Z21" s="140">
        <v>-16.5</v>
      </c>
      <c r="AA21" s="62">
        <v>25594401</v>
      </c>
    </row>
    <row r="22" spans="1:27" ht="13.5">
      <c r="A22" s="138" t="s">
        <v>91</v>
      </c>
      <c r="B22" s="136"/>
      <c r="C22" s="157">
        <v>30802407</v>
      </c>
      <c r="D22" s="157"/>
      <c r="E22" s="158">
        <v>19372677</v>
      </c>
      <c r="F22" s="159">
        <v>23325105</v>
      </c>
      <c r="G22" s="159">
        <v>786223</v>
      </c>
      <c r="H22" s="159">
        <v>317409</v>
      </c>
      <c r="I22" s="159">
        <v>653081</v>
      </c>
      <c r="J22" s="159">
        <v>1756713</v>
      </c>
      <c r="K22" s="159">
        <v>1368774</v>
      </c>
      <c r="L22" s="159">
        <v>991018</v>
      </c>
      <c r="M22" s="159">
        <v>435617</v>
      </c>
      <c r="N22" s="159">
        <v>2795409</v>
      </c>
      <c r="O22" s="159">
        <v>1255061</v>
      </c>
      <c r="P22" s="159">
        <v>3909837</v>
      </c>
      <c r="Q22" s="159">
        <v>1460045</v>
      </c>
      <c r="R22" s="159">
        <v>6624943</v>
      </c>
      <c r="S22" s="159">
        <v>1910487</v>
      </c>
      <c r="T22" s="159">
        <v>3537018</v>
      </c>
      <c r="U22" s="159">
        <v>1932273</v>
      </c>
      <c r="V22" s="159">
        <v>7379778</v>
      </c>
      <c r="W22" s="159">
        <v>18556843</v>
      </c>
      <c r="X22" s="159">
        <v>23325105</v>
      </c>
      <c r="Y22" s="159">
        <v>-4768262</v>
      </c>
      <c r="Z22" s="141">
        <v>-20.44</v>
      </c>
      <c r="AA22" s="225">
        <v>23325105</v>
      </c>
    </row>
    <row r="23" spans="1:27" ht="13.5">
      <c r="A23" s="138" t="s">
        <v>92</v>
      </c>
      <c r="B23" s="136"/>
      <c r="C23" s="155">
        <v>11431449</v>
      </c>
      <c r="D23" s="155"/>
      <c r="E23" s="156">
        <v>10788000</v>
      </c>
      <c r="F23" s="60">
        <v>14104117</v>
      </c>
      <c r="G23" s="60">
        <v>273558</v>
      </c>
      <c r="H23" s="60">
        <v>46000</v>
      </c>
      <c r="I23" s="60">
        <v>-251058</v>
      </c>
      <c r="J23" s="60">
        <v>68500</v>
      </c>
      <c r="K23" s="60">
        <v>24980</v>
      </c>
      <c r="L23" s="60">
        <v>1247420</v>
      </c>
      <c r="M23" s="60">
        <v>625097</v>
      </c>
      <c r="N23" s="60">
        <v>1897497</v>
      </c>
      <c r="O23" s="60">
        <v>426471</v>
      </c>
      <c r="P23" s="60">
        <v>1247483</v>
      </c>
      <c r="Q23" s="60">
        <v>775278</v>
      </c>
      <c r="R23" s="60">
        <v>2449232</v>
      </c>
      <c r="S23" s="60">
        <v>3617696</v>
      </c>
      <c r="T23" s="60">
        <v>832133</v>
      </c>
      <c r="U23" s="60">
        <v>109816</v>
      </c>
      <c r="V23" s="60">
        <v>4559645</v>
      </c>
      <c r="W23" s="60">
        <v>8974874</v>
      </c>
      <c r="X23" s="60">
        <v>14104117</v>
      </c>
      <c r="Y23" s="60">
        <v>-5129243</v>
      </c>
      <c r="Z23" s="140">
        <v>-36.37</v>
      </c>
      <c r="AA23" s="62">
        <v>14104117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138972171</v>
      </c>
      <c r="D25" s="217">
        <f>+D5+D9+D15+D19+D24</f>
        <v>0</v>
      </c>
      <c r="E25" s="230">
        <f t="shared" si="4"/>
        <v>188900477</v>
      </c>
      <c r="F25" s="219">
        <f t="shared" si="4"/>
        <v>208661530</v>
      </c>
      <c r="G25" s="219">
        <f t="shared" si="4"/>
        <v>2705960</v>
      </c>
      <c r="H25" s="219">
        <f t="shared" si="4"/>
        <v>4576119</v>
      </c>
      <c r="I25" s="219">
        <f t="shared" si="4"/>
        <v>10282698</v>
      </c>
      <c r="J25" s="219">
        <f t="shared" si="4"/>
        <v>17564777</v>
      </c>
      <c r="K25" s="219">
        <f t="shared" si="4"/>
        <v>9607445</v>
      </c>
      <c r="L25" s="219">
        <f t="shared" si="4"/>
        <v>16892773</v>
      </c>
      <c r="M25" s="219">
        <f t="shared" si="4"/>
        <v>17794766</v>
      </c>
      <c r="N25" s="219">
        <f t="shared" si="4"/>
        <v>44294984</v>
      </c>
      <c r="O25" s="219">
        <f t="shared" si="4"/>
        <v>7808657</v>
      </c>
      <c r="P25" s="219">
        <f t="shared" si="4"/>
        <v>15884316</v>
      </c>
      <c r="Q25" s="219">
        <f t="shared" si="4"/>
        <v>12470791</v>
      </c>
      <c r="R25" s="219">
        <f t="shared" si="4"/>
        <v>36163764</v>
      </c>
      <c r="S25" s="219">
        <f t="shared" si="4"/>
        <v>11730916</v>
      </c>
      <c r="T25" s="219">
        <f t="shared" si="4"/>
        <v>11080041</v>
      </c>
      <c r="U25" s="219">
        <f t="shared" si="4"/>
        <v>21702885</v>
      </c>
      <c r="V25" s="219">
        <f t="shared" si="4"/>
        <v>44513842</v>
      </c>
      <c r="W25" s="219">
        <f t="shared" si="4"/>
        <v>142537367</v>
      </c>
      <c r="X25" s="219">
        <f t="shared" si="4"/>
        <v>208661530</v>
      </c>
      <c r="Y25" s="219">
        <f t="shared" si="4"/>
        <v>-66124163</v>
      </c>
      <c r="Z25" s="231">
        <f>+IF(X25&lt;&gt;0,+(Y25/X25)*100,0)</f>
        <v>-31.689676098895664</v>
      </c>
      <c r="AA25" s="232">
        <f>+AA5+AA9+AA15+AA19+AA24</f>
        <v>208661530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16378663</v>
      </c>
      <c r="D28" s="155"/>
      <c r="E28" s="156">
        <v>17040150</v>
      </c>
      <c r="F28" s="60">
        <v>17744150</v>
      </c>
      <c r="G28" s="60">
        <v>871929</v>
      </c>
      <c r="H28" s="60">
        <v>127366</v>
      </c>
      <c r="I28" s="60">
        <v>33461</v>
      </c>
      <c r="J28" s="60">
        <v>1032756</v>
      </c>
      <c r="K28" s="60">
        <v>247702</v>
      </c>
      <c r="L28" s="60">
        <v>601618</v>
      </c>
      <c r="M28" s="60">
        <v>380874</v>
      </c>
      <c r="N28" s="60">
        <v>1230194</v>
      </c>
      <c r="O28" s="60">
        <v>1925464</v>
      </c>
      <c r="P28" s="60">
        <v>3703296</v>
      </c>
      <c r="Q28" s="60">
        <v>1484964</v>
      </c>
      <c r="R28" s="60">
        <v>7113724</v>
      </c>
      <c r="S28" s="60">
        <v>2110584</v>
      </c>
      <c r="T28" s="60">
        <v>2311759</v>
      </c>
      <c r="U28" s="60">
        <v>1869132</v>
      </c>
      <c r="V28" s="60">
        <v>6291475</v>
      </c>
      <c r="W28" s="60">
        <v>15668149</v>
      </c>
      <c r="X28" s="60">
        <v>17744150</v>
      </c>
      <c r="Y28" s="60">
        <v>-2076001</v>
      </c>
      <c r="Z28" s="140">
        <v>-11.7</v>
      </c>
      <c r="AA28" s="155">
        <v>17744150</v>
      </c>
    </row>
    <row r="29" spans="1:27" ht="13.5">
      <c r="A29" s="234" t="s">
        <v>134</v>
      </c>
      <c r="B29" s="136"/>
      <c r="C29" s="155">
        <v>30851725</v>
      </c>
      <c r="D29" s="155"/>
      <c r="E29" s="156">
        <v>42307149</v>
      </c>
      <c r="F29" s="60">
        <v>32854230</v>
      </c>
      <c r="G29" s="60">
        <v>291145</v>
      </c>
      <c r="H29" s="60">
        <v>1635217</v>
      </c>
      <c r="I29" s="60">
        <v>4762649</v>
      </c>
      <c r="J29" s="60">
        <v>6689011</v>
      </c>
      <c r="K29" s="60">
        <v>2614275</v>
      </c>
      <c r="L29" s="60">
        <v>4395402</v>
      </c>
      <c r="M29" s="60">
        <v>2871710</v>
      </c>
      <c r="N29" s="60">
        <v>9881387</v>
      </c>
      <c r="O29" s="60">
        <v>969413</v>
      </c>
      <c r="P29" s="60">
        <v>1928730</v>
      </c>
      <c r="Q29" s="60">
        <v>1926930</v>
      </c>
      <c r="R29" s="60">
        <v>4825073</v>
      </c>
      <c r="S29" s="60">
        <v>65686</v>
      </c>
      <c r="T29" s="60">
        <v>309170</v>
      </c>
      <c r="U29" s="60">
        <v>6019770</v>
      </c>
      <c r="V29" s="60">
        <v>6394626</v>
      </c>
      <c r="W29" s="60">
        <v>27790097</v>
      </c>
      <c r="X29" s="60">
        <v>32854230</v>
      </c>
      <c r="Y29" s="60">
        <v>-5064133</v>
      </c>
      <c r="Z29" s="140">
        <v>-15.41</v>
      </c>
      <c r="AA29" s="62">
        <v>32854230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5661</v>
      </c>
      <c r="V31" s="60">
        <v>5661</v>
      </c>
      <c r="W31" s="60">
        <v>5661</v>
      </c>
      <c r="X31" s="60"/>
      <c r="Y31" s="60">
        <v>5661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47230388</v>
      </c>
      <c r="D32" s="210">
        <f>SUM(D28:D31)</f>
        <v>0</v>
      </c>
      <c r="E32" s="211">
        <f t="shared" si="5"/>
        <v>59347299</v>
      </c>
      <c r="F32" s="77">
        <f t="shared" si="5"/>
        <v>50598380</v>
      </c>
      <c r="G32" s="77">
        <f t="shared" si="5"/>
        <v>1163074</v>
      </c>
      <c r="H32" s="77">
        <f t="shared" si="5"/>
        <v>1762583</v>
      </c>
      <c r="I32" s="77">
        <f t="shared" si="5"/>
        <v>4796110</v>
      </c>
      <c r="J32" s="77">
        <f t="shared" si="5"/>
        <v>7721767</v>
      </c>
      <c r="K32" s="77">
        <f t="shared" si="5"/>
        <v>2861977</v>
      </c>
      <c r="L32" s="77">
        <f t="shared" si="5"/>
        <v>4997020</v>
      </c>
      <c r="M32" s="77">
        <f t="shared" si="5"/>
        <v>3252584</v>
      </c>
      <c r="N32" s="77">
        <f t="shared" si="5"/>
        <v>11111581</v>
      </c>
      <c r="O32" s="77">
        <f t="shared" si="5"/>
        <v>2894877</v>
      </c>
      <c r="P32" s="77">
        <f t="shared" si="5"/>
        <v>5632026</v>
      </c>
      <c r="Q32" s="77">
        <f t="shared" si="5"/>
        <v>3411894</v>
      </c>
      <c r="R32" s="77">
        <f t="shared" si="5"/>
        <v>11938797</v>
      </c>
      <c r="S32" s="77">
        <f t="shared" si="5"/>
        <v>2176270</v>
      </c>
      <c r="T32" s="77">
        <f t="shared" si="5"/>
        <v>2620929</v>
      </c>
      <c r="U32" s="77">
        <f t="shared" si="5"/>
        <v>7894563</v>
      </c>
      <c r="V32" s="77">
        <f t="shared" si="5"/>
        <v>12691762</v>
      </c>
      <c r="W32" s="77">
        <f t="shared" si="5"/>
        <v>43463907</v>
      </c>
      <c r="X32" s="77">
        <f t="shared" si="5"/>
        <v>50598380</v>
      </c>
      <c r="Y32" s="77">
        <f t="shared" si="5"/>
        <v>-7134473</v>
      </c>
      <c r="Z32" s="212">
        <f>+IF(X32&lt;&gt;0,+(Y32/X32)*100,0)</f>
        <v>-14.100200441199895</v>
      </c>
      <c r="AA32" s="79">
        <f>SUM(AA28:AA31)</f>
        <v>50598380</v>
      </c>
    </row>
    <row r="33" spans="1:27" ht="13.5">
      <c r="A33" s="237" t="s">
        <v>51</v>
      </c>
      <c r="B33" s="136" t="s">
        <v>137</v>
      </c>
      <c r="C33" s="155">
        <v>89882</v>
      </c>
      <c r="D33" s="155"/>
      <c r="E33" s="156"/>
      <c r="F33" s="60">
        <v>15912625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1653385</v>
      </c>
      <c r="R33" s="60">
        <v>1653385</v>
      </c>
      <c r="S33" s="60">
        <v>404935</v>
      </c>
      <c r="T33" s="60">
        <v>1385314</v>
      </c>
      <c r="U33" s="60">
        <v>1776618</v>
      </c>
      <c r="V33" s="60">
        <v>3566867</v>
      </c>
      <c r="W33" s="60">
        <v>5220252</v>
      </c>
      <c r="X33" s="60">
        <v>15912625</v>
      </c>
      <c r="Y33" s="60">
        <v>-10692373</v>
      </c>
      <c r="Z33" s="140">
        <v>-67.19</v>
      </c>
      <c r="AA33" s="62">
        <v>15912625</v>
      </c>
    </row>
    <row r="34" spans="1:27" ht="13.5">
      <c r="A34" s="237" t="s">
        <v>52</v>
      </c>
      <c r="B34" s="136" t="s">
        <v>138</v>
      </c>
      <c r="C34" s="155">
        <v>6349257</v>
      </c>
      <c r="D34" s="155"/>
      <c r="E34" s="156"/>
      <c r="F34" s="60">
        <v>1638240</v>
      </c>
      <c r="G34" s="60"/>
      <c r="H34" s="60"/>
      <c r="I34" s="60">
        <v>45975</v>
      </c>
      <c r="J34" s="60">
        <v>45975</v>
      </c>
      <c r="K34" s="60">
        <v>290950</v>
      </c>
      <c r="L34" s="60">
        <v>68697</v>
      </c>
      <c r="M34" s="60"/>
      <c r="N34" s="60">
        <v>359647</v>
      </c>
      <c r="O34" s="60"/>
      <c r="P34" s="60"/>
      <c r="Q34" s="60">
        <v>13985</v>
      </c>
      <c r="R34" s="60">
        <v>13985</v>
      </c>
      <c r="S34" s="60"/>
      <c r="T34" s="60"/>
      <c r="U34" s="60">
        <v>61845</v>
      </c>
      <c r="V34" s="60">
        <v>61845</v>
      </c>
      <c r="W34" s="60">
        <v>481452</v>
      </c>
      <c r="X34" s="60">
        <v>1638240</v>
      </c>
      <c r="Y34" s="60">
        <v>-1156788</v>
      </c>
      <c r="Z34" s="140">
        <v>-70.61</v>
      </c>
      <c r="AA34" s="62">
        <v>1638240</v>
      </c>
    </row>
    <row r="35" spans="1:27" ht="13.5">
      <c r="A35" s="237" t="s">
        <v>53</v>
      </c>
      <c r="B35" s="136"/>
      <c r="C35" s="155">
        <v>85302650</v>
      </c>
      <c r="D35" s="155"/>
      <c r="E35" s="156">
        <v>129553178</v>
      </c>
      <c r="F35" s="60">
        <v>140512285</v>
      </c>
      <c r="G35" s="60">
        <v>1542886</v>
      </c>
      <c r="H35" s="60">
        <v>2813536</v>
      </c>
      <c r="I35" s="60">
        <v>5440613</v>
      </c>
      <c r="J35" s="60">
        <v>9797035</v>
      </c>
      <c r="K35" s="60">
        <v>6454518</v>
      </c>
      <c r="L35" s="60">
        <v>11827056</v>
      </c>
      <c r="M35" s="60">
        <v>14542182</v>
      </c>
      <c r="N35" s="60">
        <v>32823756</v>
      </c>
      <c r="O35" s="60">
        <v>4913780</v>
      </c>
      <c r="P35" s="60">
        <v>10252290</v>
      </c>
      <c r="Q35" s="60">
        <v>7391527</v>
      </c>
      <c r="R35" s="60">
        <v>22557597</v>
      </c>
      <c r="S35" s="60">
        <v>9149711</v>
      </c>
      <c r="T35" s="60">
        <v>7073798</v>
      </c>
      <c r="U35" s="60">
        <v>11969859</v>
      </c>
      <c r="V35" s="60">
        <v>28193368</v>
      </c>
      <c r="W35" s="60">
        <v>93371756</v>
      </c>
      <c r="X35" s="60">
        <v>140512285</v>
      </c>
      <c r="Y35" s="60">
        <v>-47140529</v>
      </c>
      <c r="Z35" s="140">
        <v>-33.55</v>
      </c>
      <c r="AA35" s="62">
        <v>140512285</v>
      </c>
    </row>
    <row r="36" spans="1:27" ht="13.5">
      <c r="A36" s="238" t="s">
        <v>139</v>
      </c>
      <c r="B36" s="149"/>
      <c r="C36" s="222">
        <f aca="true" t="shared" si="6" ref="C36:Y36">SUM(C32:C35)</f>
        <v>138972177</v>
      </c>
      <c r="D36" s="222">
        <f>SUM(D32:D35)</f>
        <v>0</v>
      </c>
      <c r="E36" s="218">
        <f t="shared" si="6"/>
        <v>188900477</v>
      </c>
      <c r="F36" s="220">
        <f t="shared" si="6"/>
        <v>208661530</v>
      </c>
      <c r="G36" s="220">
        <f t="shared" si="6"/>
        <v>2705960</v>
      </c>
      <c r="H36" s="220">
        <f t="shared" si="6"/>
        <v>4576119</v>
      </c>
      <c r="I36" s="220">
        <f t="shared" si="6"/>
        <v>10282698</v>
      </c>
      <c r="J36" s="220">
        <f t="shared" si="6"/>
        <v>17564777</v>
      </c>
      <c r="K36" s="220">
        <f t="shared" si="6"/>
        <v>9607445</v>
      </c>
      <c r="L36" s="220">
        <f t="shared" si="6"/>
        <v>16892773</v>
      </c>
      <c r="M36" s="220">
        <f t="shared" si="6"/>
        <v>17794766</v>
      </c>
      <c r="N36" s="220">
        <f t="shared" si="6"/>
        <v>44294984</v>
      </c>
      <c r="O36" s="220">
        <f t="shared" si="6"/>
        <v>7808657</v>
      </c>
      <c r="P36" s="220">
        <f t="shared" si="6"/>
        <v>15884316</v>
      </c>
      <c r="Q36" s="220">
        <f t="shared" si="6"/>
        <v>12470791</v>
      </c>
      <c r="R36" s="220">
        <f t="shared" si="6"/>
        <v>36163764</v>
      </c>
      <c r="S36" s="220">
        <f t="shared" si="6"/>
        <v>11730916</v>
      </c>
      <c r="T36" s="220">
        <f t="shared" si="6"/>
        <v>11080041</v>
      </c>
      <c r="U36" s="220">
        <f t="shared" si="6"/>
        <v>21702885</v>
      </c>
      <c r="V36" s="220">
        <f t="shared" si="6"/>
        <v>44513842</v>
      </c>
      <c r="W36" s="220">
        <f t="shared" si="6"/>
        <v>142537367</v>
      </c>
      <c r="X36" s="220">
        <f t="shared" si="6"/>
        <v>208661530</v>
      </c>
      <c r="Y36" s="220">
        <f t="shared" si="6"/>
        <v>-66124163</v>
      </c>
      <c r="Z36" s="221">
        <f>+IF(X36&lt;&gt;0,+(Y36/X36)*100,0)</f>
        <v>-31.689676098895664</v>
      </c>
      <c r="AA36" s="239">
        <f>SUM(AA32:AA35)</f>
        <v>208661530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35633092</v>
      </c>
      <c r="D6" s="155"/>
      <c r="E6" s="59">
        <v>20000000</v>
      </c>
      <c r="F6" s="60">
        <v>35000000</v>
      </c>
      <c r="G6" s="60">
        <v>8027610</v>
      </c>
      <c r="H6" s="60">
        <v>5555895</v>
      </c>
      <c r="I6" s="60">
        <v>69903920</v>
      </c>
      <c r="J6" s="60">
        <v>69903920</v>
      </c>
      <c r="K6" s="60">
        <v>-57896049</v>
      </c>
      <c r="L6" s="60">
        <v>-2943487</v>
      </c>
      <c r="M6" s="60">
        <v>-12678754</v>
      </c>
      <c r="N6" s="60">
        <v>-12678754</v>
      </c>
      <c r="O6" s="60">
        <v>50364875</v>
      </c>
      <c r="P6" s="60">
        <v>44854107</v>
      </c>
      <c r="Q6" s="60">
        <v>103211640</v>
      </c>
      <c r="R6" s="60">
        <v>103211640</v>
      </c>
      <c r="S6" s="60">
        <v>88049949</v>
      </c>
      <c r="T6" s="60">
        <v>78347351</v>
      </c>
      <c r="U6" s="60">
        <v>58713740</v>
      </c>
      <c r="V6" s="60">
        <v>58713740</v>
      </c>
      <c r="W6" s="60">
        <v>58713740</v>
      </c>
      <c r="X6" s="60">
        <v>35000000</v>
      </c>
      <c r="Y6" s="60">
        <v>23713740</v>
      </c>
      <c r="Z6" s="140">
        <v>67.75</v>
      </c>
      <c r="AA6" s="62">
        <v>35000000</v>
      </c>
    </row>
    <row r="7" spans="1:27" ht="13.5">
      <c r="A7" s="249" t="s">
        <v>144</v>
      </c>
      <c r="B7" s="182"/>
      <c r="C7" s="155">
        <v>390000000</v>
      </c>
      <c r="D7" s="155"/>
      <c r="E7" s="59">
        <v>269414000</v>
      </c>
      <c r="F7" s="60">
        <v>350000000</v>
      </c>
      <c r="G7" s="60"/>
      <c r="H7" s="60"/>
      <c r="I7" s="60">
        <v>-60000000</v>
      </c>
      <c r="J7" s="60">
        <v>-60000000</v>
      </c>
      <c r="K7" s="60">
        <v>60000000</v>
      </c>
      <c r="L7" s="60">
        <v>-15000000</v>
      </c>
      <c r="M7" s="60"/>
      <c r="N7" s="60"/>
      <c r="O7" s="60">
        <v>385000000</v>
      </c>
      <c r="P7" s="60">
        <v>385000000</v>
      </c>
      <c r="Q7" s="60">
        <v>340000000</v>
      </c>
      <c r="R7" s="60">
        <v>340000000</v>
      </c>
      <c r="S7" s="60">
        <v>362122807</v>
      </c>
      <c r="T7" s="60">
        <v>372347642</v>
      </c>
      <c r="U7" s="60">
        <v>351422449</v>
      </c>
      <c r="V7" s="60">
        <v>351422449</v>
      </c>
      <c r="W7" s="60">
        <v>351422449</v>
      </c>
      <c r="X7" s="60">
        <v>350000000</v>
      </c>
      <c r="Y7" s="60">
        <v>1422449</v>
      </c>
      <c r="Z7" s="140">
        <v>0.41</v>
      </c>
      <c r="AA7" s="62">
        <v>350000000</v>
      </c>
    </row>
    <row r="8" spans="1:27" ht="13.5">
      <c r="A8" s="249" t="s">
        <v>145</v>
      </c>
      <c r="B8" s="182"/>
      <c r="C8" s="155">
        <v>79702199</v>
      </c>
      <c r="D8" s="155"/>
      <c r="E8" s="59">
        <v>83316000</v>
      </c>
      <c r="F8" s="60">
        <v>77427000</v>
      </c>
      <c r="G8" s="60">
        <v>35338592</v>
      </c>
      <c r="H8" s="60">
        <v>-15773926</v>
      </c>
      <c r="I8" s="60">
        <v>-17120568</v>
      </c>
      <c r="J8" s="60">
        <v>-17120568</v>
      </c>
      <c r="K8" s="60">
        <v>-7530878</v>
      </c>
      <c r="L8" s="60">
        <v>-1727958</v>
      </c>
      <c r="M8" s="60">
        <v>1014539</v>
      </c>
      <c r="N8" s="60">
        <v>1014539</v>
      </c>
      <c r="O8" s="60">
        <v>69096707</v>
      </c>
      <c r="P8" s="60">
        <v>69370724</v>
      </c>
      <c r="Q8" s="60">
        <v>76345595</v>
      </c>
      <c r="R8" s="60">
        <v>76345595</v>
      </c>
      <c r="S8" s="60">
        <v>74778356</v>
      </c>
      <c r="T8" s="60">
        <v>72164831</v>
      </c>
      <c r="U8" s="60">
        <v>54474488</v>
      </c>
      <c r="V8" s="60">
        <v>54474488</v>
      </c>
      <c r="W8" s="60">
        <v>54474488</v>
      </c>
      <c r="X8" s="60">
        <v>77427000</v>
      </c>
      <c r="Y8" s="60">
        <v>-22952512</v>
      </c>
      <c r="Z8" s="140">
        <v>-29.64</v>
      </c>
      <c r="AA8" s="62">
        <v>77427000</v>
      </c>
    </row>
    <row r="9" spans="1:27" ht="13.5">
      <c r="A9" s="249" t="s">
        <v>146</v>
      </c>
      <c r="B9" s="182"/>
      <c r="C9" s="155">
        <v>35821006</v>
      </c>
      <c r="D9" s="155"/>
      <c r="E9" s="59">
        <v>30000000</v>
      </c>
      <c r="F9" s="60">
        <v>39000000</v>
      </c>
      <c r="G9" s="60">
        <v>40778313</v>
      </c>
      <c r="H9" s="60">
        <v>-2028004</v>
      </c>
      <c r="I9" s="60">
        <v>-9360094</v>
      </c>
      <c r="J9" s="60">
        <v>-9360094</v>
      </c>
      <c r="K9" s="60">
        <v>-4055136</v>
      </c>
      <c r="L9" s="60">
        <v>-2772818</v>
      </c>
      <c r="M9" s="60">
        <v>-5850962</v>
      </c>
      <c r="N9" s="60">
        <v>-5850962</v>
      </c>
      <c r="O9" s="60">
        <v>47313107</v>
      </c>
      <c r="P9" s="60">
        <v>45389421</v>
      </c>
      <c r="Q9" s="60">
        <v>42142204</v>
      </c>
      <c r="R9" s="60">
        <v>42142204</v>
      </c>
      <c r="S9" s="60">
        <v>34597730</v>
      </c>
      <c r="T9" s="60">
        <v>31165880</v>
      </c>
      <c r="U9" s="60">
        <v>34584464</v>
      </c>
      <c r="V9" s="60">
        <v>34584464</v>
      </c>
      <c r="W9" s="60">
        <v>34584464</v>
      </c>
      <c r="X9" s="60">
        <v>39000000</v>
      </c>
      <c r="Y9" s="60">
        <v>-4415536</v>
      </c>
      <c r="Z9" s="140">
        <v>-11.32</v>
      </c>
      <c r="AA9" s="62">
        <v>39000000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31441627</v>
      </c>
      <c r="D11" s="155"/>
      <c r="E11" s="59">
        <v>12500000</v>
      </c>
      <c r="F11" s="60">
        <v>31000000</v>
      </c>
      <c r="G11" s="60">
        <v>-1107944</v>
      </c>
      <c r="H11" s="60">
        <v>-244553</v>
      </c>
      <c r="I11" s="60">
        <v>245328</v>
      </c>
      <c r="J11" s="60">
        <v>245328</v>
      </c>
      <c r="K11" s="60">
        <v>480273</v>
      </c>
      <c r="L11" s="60">
        <v>-236259</v>
      </c>
      <c r="M11" s="60">
        <v>1614656</v>
      </c>
      <c r="N11" s="60">
        <v>1614656</v>
      </c>
      <c r="O11" s="60">
        <v>31996388</v>
      </c>
      <c r="P11" s="60">
        <v>31782219</v>
      </c>
      <c r="Q11" s="60">
        <v>31066756</v>
      </c>
      <c r="R11" s="60">
        <v>31066756</v>
      </c>
      <c r="S11" s="60">
        <v>31447838</v>
      </c>
      <c r="T11" s="60">
        <v>30557917</v>
      </c>
      <c r="U11" s="60">
        <v>30792139</v>
      </c>
      <c r="V11" s="60">
        <v>30792139</v>
      </c>
      <c r="W11" s="60">
        <v>30792139</v>
      </c>
      <c r="X11" s="60">
        <v>31000000</v>
      </c>
      <c r="Y11" s="60">
        <v>-207861</v>
      </c>
      <c r="Z11" s="140">
        <v>-0.67</v>
      </c>
      <c r="AA11" s="62">
        <v>31000000</v>
      </c>
    </row>
    <row r="12" spans="1:27" ht="13.5">
      <c r="A12" s="250" t="s">
        <v>56</v>
      </c>
      <c r="B12" s="251"/>
      <c r="C12" s="168">
        <f aca="true" t="shared" si="0" ref="C12:Y12">SUM(C6:C11)</f>
        <v>572597924</v>
      </c>
      <c r="D12" s="168">
        <f>SUM(D6:D11)</f>
        <v>0</v>
      </c>
      <c r="E12" s="72">
        <f t="shared" si="0"/>
        <v>415230000</v>
      </c>
      <c r="F12" s="73">
        <f t="shared" si="0"/>
        <v>532427000</v>
      </c>
      <c r="G12" s="73">
        <f t="shared" si="0"/>
        <v>83036571</v>
      </c>
      <c r="H12" s="73">
        <f t="shared" si="0"/>
        <v>-12490588</v>
      </c>
      <c r="I12" s="73">
        <f t="shared" si="0"/>
        <v>-16331414</v>
      </c>
      <c r="J12" s="73">
        <f t="shared" si="0"/>
        <v>-16331414</v>
      </c>
      <c r="K12" s="73">
        <f t="shared" si="0"/>
        <v>-9001790</v>
      </c>
      <c r="L12" s="73">
        <f t="shared" si="0"/>
        <v>-22680522</v>
      </c>
      <c r="M12" s="73">
        <f t="shared" si="0"/>
        <v>-15900521</v>
      </c>
      <c r="N12" s="73">
        <f t="shared" si="0"/>
        <v>-15900521</v>
      </c>
      <c r="O12" s="73">
        <f t="shared" si="0"/>
        <v>583771077</v>
      </c>
      <c r="P12" s="73">
        <f t="shared" si="0"/>
        <v>576396471</v>
      </c>
      <c r="Q12" s="73">
        <f t="shared" si="0"/>
        <v>592766195</v>
      </c>
      <c r="R12" s="73">
        <f t="shared" si="0"/>
        <v>592766195</v>
      </c>
      <c r="S12" s="73">
        <f t="shared" si="0"/>
        <v>590996680</v>
      </c>
      <c r="T12" s="73">
        <f t="shared" si="0"/>
        <v>584583621</v>
      </c>
      <c r="U12" s="73">
        <f t="shared" si="0"/>
        <v>529987280</v>
      </c>
      <c r="V12" s="73">
        <f t="shared" si="0"/>
        <v>529987280</v>
      </c>
      <c r="W12" s="73">
        <f t="shared" si="0"/>
        <v>529987280</v>
      </c>
      <c r="X12" s="73">
        <f t="shared" si="0"/>
        <v>532427000</v>
      </c>
      <c r="Y12" s="73">
        <f t="shared" si="0"/>
        <v>-2439720</v>
      </c>
      <c r="Z12" s="170">
        <f>+IF(X12&lt;&gt;0,+(Y12/X12)*100,0)</f>
        <v>-0.4582261981454735</v>
      </c>
      <c r="AA12" s="74">
        <f>SUM(AA6:AA11)</f>
        <v>532427000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>
        <v>3860000</v>
      </c>
      <c r="G16" s="159"/>
      <c r="H16" s="159"/>
      <c r="I16" s="159"/>
      <c r="J16" s="60"/>
      <c r="K16" s="159"/>
      <c r="L16" s="159"/>
      <c r="M16" s="60"/>
      <c r="N16" s="159"/>
      <c r="O16" s="159">
        <v>3465000</v>
      </c>
      <c r="P16" s="159">
        <v>3465000</v>
      </c>
      <c r="Q16" s="60"/>
      <c r="R16" s="159"/>
      <c r="S16" s="159">
        <v>4000000</v>
      </c>
      <c r="T16" s="60">
        <v>4000000</v>
      </c>
      <c r="U16" s="159"/>
      <c r="V16" s="159"/>
      <c r="W16" s="159"/>
      <c r="X16" s="60">
        <v>3860000</v>
      </c>
      <c r="Y16" s="159">
        <v>-3860000</v>
      </c>
      <c r="Z16" s="141">
        <v>-100</v>
      </c>
      <c r="AA16" s="225">
        <v>3860000</v>
      </c>
    </row>
    <row r="17" spans="1:27" ht="13.5">
      <c r="A17" s="249" t="s">
        <v>152</v>
      </c>
      <c r="B17" s="182"/>
      <c r="C17" s="155">
        <v>3465000</v>
      </c>
      <c r="D17" s="155"/>
      <c r="E17" s="59">
        <v>3860000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4000000</v>
      </c>
      <c r="R17" s="60">
        <v>4000000</v>
      </c>
      <c r="S17" s="60"/>
      <c r="T17" s="60"/>
      <c r="U17" s="60">
        <v>4000000</v>
      </c>
      <c r="V17" s="60">
        <v>4000000</v>
      </c>
      <c r="W17" s="60">
        <v>4000000</v>
      </c>
      <c r="X17" s="60"/>
      <c r="Y17" s="60">
        <v>4000000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1991366335</v>
      </c>
      <c r="D19" s="155"/>
      <c r="E19" s="59">
        <v>2157020000</v>
      </c>
      <c r="F19" s="60">
        <v>2200027000</v>
      </c>
      <c r="G19" s="60">
        <v>2435035</v>
      </c>
      <c r="H19" s="60">
        <v>-10997664</v>
      </c>
      <c r="I19" s="60">
        <v>2964345</v>
      </c>
      <c r="J19" s="60">
        <v>2964345</v>
      </c>
      <c r="K19" s="60">
        <v>1811065</v>
      </c>
      <c r="L19" s="60">
        <v>9440096</v>
      </c>
      <c r="M19" s="60">
        <v>10013910</v>
      </c>
      <c r="N19" s="60">
        <v>10013910</v>
      </c>
      <c r="O19" s="60">
        <v>2010075448</v>
      </c>
      <c r="P19" s="60">
        <v>2018676407</v>
      </c>
      <c r="Q19" s="60">
        <v>2023432305</v>
      </c>
      <c r="R19" s="60">
        <v>2023432305</v>
      </c>
      <c r="S19" s="60">
        <v>2026488445</v>
      </c>
      <c r="T19" s="60">
        <v>2030102379</v>
      </c>
      <c r="U19" s="60">
        <v>2061492122</v>
      </c>
      <c r="V19" s="60">
        <v>2061492122</v>
      </c>
      <c r="W19" s="60">
        <v>2061492122</v>
      </c>
      <c r="X19" s="60">
        <v>2200027000</v>
      </c>
      <c r="Y19" s="60">
        <v>-138534878</v>
      </c>
      <c r="Z19" s="140">
        <v>-6.3</v>
      </c>
      <c r="AA19" s="62">
        <v>2200027000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2968572</v>
      </c>
      <c r="D22" s="155"/>
      <c r="E22" s="59">
        <v>2516000</v>
      </c>
      <c r="F22" s="60">
        <v>2436000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>
        <v>2968572</v>
      </c>
      <c r="V22" s="60">
        <v>2968572</v>
      </c>
      <c r="W22" s="60">
        <v>2968572</v>
      </c>
      <c r="X22" s="60">
        <v>2436000</v>
      </c>
      <c r="Y22" s="60">
        <v>532572</v>
      </c>
      <c r="Z22" s="140">
        <v>21.86</v>
      </c>
      <c r="AA22" s="62">
        <v>2436000</v>
      </c>
    </row>
    <row r="23" spans="1:27" ht="13.5">
      <c r="A23" s="249" t="s">
        <v>158</v>
      </c>
      <c r="B23" s="182"/>
      <c r="C23" s="155">
        <v>42721</v>
      </c>
      <c r="D23" s="155"/>
      <c r="E23" s="59"/>
      <c r="F23" s="60">
        <v>43000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>
        <v>42721</v>
      </c>
      <c r="V23" s="159">
        <v>42721</v>
      </c>
      <c r="W23" s="159">
        <v>42721</v>
      </c>
      <c r="X23" s="60">
        <v>43000</v>
      </c>
      <c r="Y23" s="159">
        <v>-279</v>
      </c>
      <c r="Z23" s="141">
        <v>-0.65</v>
      </c>
      <c r="AA23" s="225">
        <v>43000</v>
      </c>
    </row>
    <row r="24" spans="1:27" ht="13.5">
      <c r="A24" s="250" t="s">
        <v>57</v>
      </c>
      <c r="B24" s="253"/>
      <c r="C24" s="168">
        <f aca="true" t="shared" si="1" ref="C24:Y24">SUM(C15:C23)</f>
        <v>1997842628</v>
      </c>
      <c r="D24" s="168">
        <f>SUM(D15:D23)</f>
        <v>0</v>
      </c>
      <c r="E24" s="76">
        <f t="shared" si="1"/>
        <v>2163396000</v>
      </c>
      <c r="F24" s="77">
        <f t="shared" si="1"/>
        <v>2206366000</v>
      </c>
      <c r="G24" s="77">
        <f t="shared" si="1"/>
        <v>2435035</v>
      </c>
      <c r="H24" s="77">
        <f t="shared" si="1"/>
        <v>-10997664</v>
      </c>
      <c r="I24" s="77">
        <f t="shared" si="1"/>
        <v>2964345</v>
      </c>
      <c r="J24" s="77">
        <f t="shared" si="1"/>
        <v>2964345</v>
      </c>
      <c r="K24" s="77">
        <f t="shared" si="1"/>
        <v>1811065</v>
      </c>
      <c r="L24" s="77">
        <f t="shared" si="1"/>
        <v>9440096</v>
      </c>
      <c r="M24" s="77">
        <f t="shared" si="1"/>
        <v>10013910</v>
      </c>
      <c r="N24" s="77">
        <f t="shared" si="1"/>
        <v>10013910</v>
      </c>
      <c r="O24" s="77">
        <f t="shared" si="1"/>
        <v>2013540448</v>
      </c>
      <c r="P24" s="77">
        <f t="shared" si="1"/>
        <v>2022141407</v>
      </c>
      <c r="Q24" s="77">
        <f t="shared" si="1"/>
        <v>2027432305</v>
      </c>
      <c r="R24" s="77">
        <f t="shared" si="1"/>
        <v>2027432305</v>
      </c>
      <c r="S24" s="77">
        <f t="shared" si="1"/>
        <v>2030488445</v>
      </c>
      <c r="T24" s="77">
        <f t="shared" si="1"/>
        <v>2034102379</v>
      </c>
      <c r="U24" s="77">
        <f t="shared" si="1"/>
        <v>2068503415</v>
      </c>
      <c r="V24" s="77">
        <f t="shared" si="1"/>
        <v>2068503415</v>
      </c>
      <c r="W24" s="77">
        <f t="shared" si="1"/>
        <v>2068503415</v>
      </c>
      <c r="X24" s="77">
        <f t="shared" si="1"/>
        <v>2206366000</v>
      </c>
      <c r="Y24" s="77">
        <f t="shared" si="1"/>
        <v>-137862585</v>
      </c>
      <c r="Z24" s="212">
        <f>+IF(X24&lt;&gt;0,+(Y24/X24)*100,0)</f>
        <v>-6.2484005373541835</v>
      </c>
      <c r="AA24" s="79">
        <f>SUM(AA15:AA23)</f>
        <v>2206366000</v>
      </c>
    </row>
    <row r="25" spans="1:27" ht="13.5">
      <c r="A25" s="250" t="s">
        <v>159</v>
      </c>
      <c r="B25" s="251"/>
      <c r="C25" s="168">
        <f aca="true" t="shared" si="2" ref="C25:Y25">+C12+C24</f>
        <v>2570440552</v>
      </c>
      <c r="D25" s="168">
        <f>+D12+D24</f>
        <v>0</v>
      </c>
      <c r="E25" s="72">
        <f t="shared" si="2"/>
        <v>2578626000</v>
      </c>
      <c r="F25" s="73">
        <f t="shared" si="2"/>
        <v>2738793000</v>
      </c>
      <c r="G25" s="73">
        <f t="shared" si="2"/>
        <v>85471606</v>
      </c>
      <c r="H25" s="73">
        <f t="shared" si="2"/>
        <v>-23488252</v>
      </c>
      <c r="I25" s="73">
        <f t="shared" si="2"/>
        <v>-13367069</v>
      </c>
      <c r="J25" s="73">
        <f t="shared" si="2"/>
        <v>-13367069</v>
      </c>
      <c r="K25" s="73">
        <f t="shared" si="2"/>
        <v>-7190725</v>
      </c>
      <c r="L25" s="73">
        <f t="shared" si="2"/>
        <v>-13240426</v>
      </c>
      <c r="M25" s="73">
        <f t="shared" si="2"/>
        <v>-5886611</v>
      </c>
      <c r="N25" s="73">
        <f t="shared" si="2"/>
        <v>-5886611</v>
      </c>
      <c r="O25" s="73">
        <f t="shared" si="2"/>
        <v>2597311525</v>
      </c>
      <c r="P25" s="73">
        <f t="shared" si="2"/>
        <v>2598537878</v>
      </c>
      <c r="Q25" s="73">
        <f t="shared" si="2"/>
        <v>2620198500</v>
      </c>
      <c r="R25" s="73">
        <f t="shared" si="2"/>
        <v>2620198500</v>
      </c>
      <c r="S25" s="73">
        <f t="shared" si="2"/>
        <v>2621485125</v>
      </c>
      <c r="T25" s="73">
        <f t="shared" si="2"/>
        <v>2618686000</v>
      </c>
      <c r="U25" s="73">
        <f t="shared" si="2"/>
        <v>2598490695</v>
      </c>
      <c r="V25" s="73">
        <f t="shared" si="2"/>
        <v>2598490695</v>
      </c>
      <c r="W25" s="73">
        <f t="shared" si="2"/>
        <v>2598490695</v>
      </c>
      <c r="X25" s="73">
        <f t="shared" si="2"/>
        <v>2738793000</v>
      </c>
      <c r="Y25" s="73">
        <f t="shared" si="2"/>
        <v>-140302305</v>
      </c>
      <c r="Z25" s="170">
        <f>+IF(X25&lt;&gt;0,+(Y25/X25)*100,0)</f>
        <v>-5.122778720407128</v>
      </c>
      <c r="AA25" s="74">
        <f>+AA12+AA24</f>
        <v>2738793000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12296856</v>
      </c>
      <c r="D30" s="155"/>
      <c r="E30" s="59">
        <v>10682000</v>
      </c>
      <c r="F30" s="60">
        <v>12689000</v>
      </c>
      <c r="G30" s="60"/>
      <c r="H30" s="60">
        <v>-27159</v>
      </c>
      <c r="I30" s="60">
        <v>-32694</v>
      </c>
      <c r="J30" s="60">
        <v>-32694</v>
      </c>
      <c r="K30" s="60">
        <v>-44538</v>
      </c>
      <c r="L30" s="60">
        <v>16913</v>
      </c>
      <c r="M30" s="60">
        <v>-5833052</v>
      </c>
      <c r="N30" s="60">
        <v>-5833052</v>
      </c>
      <c r="O30" s="60">
        <v>6344491</v>
      </c>
      <c r="P30" s="60">
        <v>6302936</v>
      </c>
      <c r="Q30" s="60">
        <v>6248413</v>
      </c>
      <c r="R30" s="60">
        <v>6248413</v>
      </c>
      <c r="S30" s="60">
        <v>6219711</v>
      </c>
      <c r="T30" s="60">
        <v>6190831</v>
      </c>
      <c r="U30" s="60">
        <v>63361</v>
      </c>
      <c r="V30" s="60">
        <v>63361</v>
      </c>
      <c r="W30" s="60">
        <v>63361</v>
      </c>
      <c r="X30" s="60">
        <v>12689000</v>
      </c>
      <c r="Y30" s="60">
        <v>-12625639</v>
      </c>
      <c r="Z30" s="140">
        <v>-99.5</v>
      </c>
      <c r="AA30" s="62">
        <v>12689000</v>
      </c>
    </row>
    <row r="31" spans="1:27" ht="13.5">
      <c r="A31" s="249" t="s">
        <v>163</v>
      </c>
      <c r="B31" s="182"/>
      <c r="C31" s="155">
        <v>13142954</v>
      </c>
      <c r="D31" s="155"/>
      <c r="E31" s="59">
        <v>12265000</v>
      </c>
      <c r="F31" s="60">
        <v>13600000</v>
      </c>
      <c r="G31" s="60">
        <v>-4466</v>
      </c>
      <c r="H31" s="60">
        <v>68930</v>
      </c>
      <c r="I31" s="60">
        <v>92594</v>
      </c>
      <c r="J31" s="60">
        <v>92594</v>
      </c>
      <c r="K31" s="60">
        <v>127339</v>
      </c>
      <c r="L31" s="60">
        <v>103279</v>
      </c>
      <c r="M31" s="60">
        <v>59130</v>
      </c>
      <c r="N31" s="60">
        <v>59130</v>
      </c>
      <c r="O31" s="60">
        <v>13686753</v>
      </c>
      <c r="P31" s="60">
        <v>13823459</v>
      </c>
      <c r="Q31" s="60">
        <v>13928029</v>
      </c>
      <c r="R31" s="60">
        <v>13928029</v>
      </c>
      <c r="S31" s="60">
        <v>14042179</v>
      </c>
      <c r="T31" s="60">
        <v>14117186</v>
      </c>
      <c r="U31" s="60">
        <v>14230114</v>
      </c>
      <c r="V31" s="60">
        <v>14230114</v>
      </c>
      <c r="W31" s="60">
        <v>14230114</v>
      </c>
      <c r="X31" s="60">
        <v>13600000</v>
      </c>
      <c r="Y31" s="60">
        <v>630114</v>
      </c>
      <c r="Z31" s="140">
        <v>4.63</v>
      </c>
      <c r="AA31" s="62">
        <v>13600000</v>
      </c>
    </row>
    <row r="32" spans="1:27" ht="13.5">
      <c r="A32" s="249" t="s">
        <v>164</v>
      </c>
      <c r="B32" s="182"/>
      <c r="C32" s="155">
        <v>101027065</v>
      </c>
      <c r="D32" s="155"/>
      <c r="E32" s="59">
        <v>80000000</v>
      </c>
      <c r="F32" s="60">
        <v>93702000</v>
      </c>
      <c r="G32" s="60">
        <v>-135424582</v>
      </c>
      <c r="H32" s="60">
        <v>11064254</v>
      </c>
      <c r="I32" s="60">
        <v>9548920</v>
      </c>
      <c r="J32" s="60">
        <v>9548920</v>
      </c>
      <c r="K32" s="60">
        <v>15106788</v>
      </c>
      <c r="L32" s="60">
        <v>10253737</v>
      </c>
      <c r="M32" s="60">
        <v>10427225</v>
      </c>
      <c r="N32" s="60">
        <v>10427225</v>
      </c>
      <c r="O32" s="60">
        <v>25937752</v>
      </c>
      <c r="P32" s="60">
        <v>40044166</v>
      </c>
      <c r="Q32" s="60">
        <v>76272743</v>
      </c>
      <c r="R32" s="60">
        <v>76272743</v>
      </c>
      <c r="S32" s="60">
        <v>96289063</v>
      </c>
      <c r="T32" s="60">
        <v>104564062</v>
      </c>
      <c r="U32" s="60">
        <v>128938194</v>
      </c>
      <c r="V32" s="60">
        <v>128938194</v>
      </c>
      <c r="W32" s="60">
        <v>128938194</v>
      </c>
      <c r="X32" s="60">
        <v>93702000</v>
      </c>
      <c r="Y32" s="60">
        <v>35236194</v>
      </c>
      <c r="Z32" s="140">
        <v>37.6</v>
      </c>
      <c r="AA32" s="62">
        <v>93702000</v>
      </c>
    </row>
    <row r="33" spans="1:27" ht="13.5">
      <c r="A33" s="249" t="s">
        <v>165</v>
      </c>
      <c r="B33" s="182"/>
      <c r="C33" s="155">
        <v>2317788</v>
      </c>
      <c r="D33" s="155"/>
      <c r="E33" s="59">
        <v>2300000</v>
      </c>
      <c r="F33" s="60">
        <v>2300000</v>
      </c>
      <c r="G33" s="60"/>
      <c r="H33" s="60"/>
      <c r="I33" s="60"/>
      <c r="J33" s="60"/>
      <c r="K33" s="60">
        <v>-188450</v>
      </c>
      <c r="L33" s="60">
        <v>-187145</v>
      </c>
      <c r="M33" s="60">
        <v>-187969</v>
      </c>
      <c r="N33" s="60">
        <v>-187969</v>
      </c>
      <c r="O33" s="60">
        <v>978536</v>
      </c>
      <c r="P33" s="60">
        <v>777048</v>
      </c>
      <c r="Q33" s="60">
        <v>570234</v>
      </c>
      <c r="R33" s="60">
        <v>570234</v>
      </c>
      <c r="S33" s="60">
        <v>356026</v>
      </c>
      <c r="T33" s="60">
        <v>144287</v>
      </c>
      <c r="U33" s="60">
        <v>-54633</v>
      </c>
      <c r="V33" s="60">
        <v>-54633</v>
      </c>
      <c r="W33" s="60">
        <v>-54633</v>
      </c>
      <c r="X33" s="60">
        <v>2300000</v>
      </c>
      <c r="Y33" s="60">
        <v>-2354633</v>
      </c>
      <c r="Z33" s="140">
        <v>-102.38</v>
      </c>
      <c r="AA33" s="62">
        <v>2300000</v>
      </c>
    </row>
    <row r="34" spans="1:27" ht="13.5">
      <c r="A34" s="250" t="s">
        <v>58</v>
      </c>
      <c r="B34" s="251"/>
      <c r="C34" s="168">
        <f aca="true" t="shared" si="3" ref="C34:Y34">SUM(C29:C33)</f>
        <v>128784663</v>
      </c>
      <c r="D34" s="168">
        <f>SUM(D29:D33)</f>
        <v>0</v>
      </c>
      <c r="E34" s="72">
        <f t="shared" si="3"/>
        <v>105247000</v>
      </c>
      <c r="F34" s="73">
        <f t="shared" si="3"/>
        <v>122291000</v>
      </c>
      <c r="G34" s="73">
        <f t="shared" si="3"/>
        <v>-135429048</v>
      </c>
      <c r="H34" s="73">
        <f t="shared" si="3"/>
        <v>11106025</v>
      </c>
      <c r="I34" s="73">
        <f t="shared" si="3"/>
        <v>9608820</v>
      </c>
      <c r="J34" s="73">
        <f t="shared" si="3"/>
        <v>9608820</v>
      </c>
      <c r="K34" s="73">
        <f t="shared" si="3"/>
        <v>15001139</v>
      </c>
      <c r="L34" s="73">
        <f t="shared" si="3"/>
        <v>10186784</v>
      </c>
      <c r="M34" s="73">
        <f t="shared" si="3"/>
        <v>4465334</v>
      </c>
      <c r="N34" s="73">
        <f t="shared" si="3"/>
        <v>4465334</v>
      </c>
      <c r="O34" s="73">
        <f t="shared" si="3"/>
        <v>46947532</v>
      </c>
      <c r="P34" s="73">
        <f t="shared" si="3"/>
        <v>60947609</v>
      </c>
      <c r="Q34" s="73">
        <f t="shared" si="3"/>
        <v>97019419</v>
      </c>
      <c r="R34" s="73">
        <f t="shared" si="3"/>
        <v>97019419</v>
      </c>
      <c r="S34" s="73">
        <f t="shared" si="3"/>
        <v>116906979</v>
      </c>
      <c r="T34" s="73">
        <f t="shared" si="3"/>
        <v>125016366</v>
      </c>
      <c r="U34" s="73">
        <f t="shared" si="3"/>
        <v>143177036</v>
      </c>
      <c r="V34" s="73">
        <f t="shared" si="3"/>
        <v>143177036</v>
      </c>
      <c r="W34" s="73">
        <f t="shared" si="3"/>
        <v>143177036</v>
      </c>
      <c r="X34" s="73">
        <f t="shared" si="3"/>
        <v>122291000</v>
      </c>
      <c r="Y34" s="73">
        <f t="shared" si="3"/>
        <v>20886036</v>
      </c>
      <c r="Z34" s="170">
        <f>+IF(X34&lt;&gt;0,+(Y34/X34)*100,0)</f>
        <v>17.07896411019617</v>
      </c>
      <c r="AA34" s="74">
        <f>SUM(AA29:AA33)</f>
        <v>122291000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53559596</v>
      </c>
      <c r="D37" s="155"/>
      <c r="E37" s="59">
        <v>47719000</v>
      </c>
      <c r="F37" s="60">
        <v>42719000</v>
      </c>
      <c r="G37" s="60"/>
      <c r="H37" s="60"/>
      <c r="I37" s="60">
        <v>-11898</v>
      </c>
      <c r="J37" s="60">
        <v>-11898</v>
      </c>
      <c r="K37" s="60">
        <v>11898</v>
      </c>
      <c r="L37" s="60">
        <v>54680</v>
      </c>
      <c r="M37" s="60"/>
      <c r="N37" s="60"/>
      <c r="O37" s="60">
        <v>54378661</v>
      </c>
      <c r="P37" s="60">
        <v>54378661</v>
      </c>
      <c r="Q37" s="60">
        <v>54378661</v>
      </c>
      <c r="R37" s="60">
        <v>54378661</v>
      </c>
      <c r="S37" s="60">
        <v>54378661</v>
      </c>
      <c r="T37" s="60">
        <v>54378661</v>
      </c>
      <c r="U37" s="60">
        <v>54382502</v>
      </c>
      <c r="V37" s="60">
        <v>54382502</v>
      </c>
      <c r="W37" s="60">
        <v>54382502</v>
      </c>
      <c r="X37" s="60">
        <v>42719000</v>
      </c>
      <c r="Y37" s="60">
        <v>11663502</v>
      </c>
      <c r="Z37" s="140">
        <v>27.3</v>
      </c>
      <c r="AA37" s="62">
        <v>42719000</v>
      </c>
    </row>
    <row r="38" spans="1:27" ht="13.5">
      <c r="A38" s="249" t="s">
        <v>165</v>
      </c>
      <c r="B38" s="182"/>
      <c r="C38" s="155">
        <v>122063231</v>
      </c>
      <c r="D38" s="155"/>
      <c r="E38" s="59">
        <v>138450000</v>
      </c>
      <c r="F38" s="60">
        <v>126450000</v>
      </c>
      <c r="G38" s="60">
        <v>1106892</v>
      </c>
      <c r="H38" s="60"/>
      <c r="I38" s="60">
        <v>2213784</v>
      </c>
      <c r="J38" s="60">
        <v>2213784</v>
      </c>
      <c r="K38" s="60">
        <v>1106892</v>
      </c>
      <c r="L38" s="60">
        <v>1106892</v>
      </c>
      <c r="M38" s="60">
        <v>1106892</v>
      </c>
      <c r="N38" s="60">
        <v>1106892</v>
      </c>
      <c r="O38" s="60">
        <v>131364875</v>
      </c>
      <c r="P38" s="60">
        <v>132471767</v>
      </c>
      <c r="Q38" s="60">
        <v>133578659</v>
      </c>
      <c r="R38" s="60">
        <v>133578659</v>
      </c>
      <c r="S38" s="60">
        <v>132367763</v>
      </c>
      <c r="T38" s="60">
        <v>133474654</v>
      </c>
      <c r="U38" s="60">
        <v>136899334</v>
      </c>
      <c r="V38" s="60">
        <v>136899334</v>
      </c>
      <c r="W38" s="60">
        <v>136899334</v>
      </c>
      <c r="X38" s="60">
        <v>126450000</v>
      </c>
      <c r="Y38" s="60">
        <v>10449334</v>
      </c>
      <c r="Z38" s="140">
        <v>8.26</v>
      </c>
      <c r="AA38" s="62">
        <v>126450000</v>
      </c>
    </row>
    <row r="39" spans="1:27" ht="13.5">
      <c r="A39" s="250" t="s">
        <v>59</v>
      </c>
      <c r="B39" s="253"/>
      <c r="C39" s="168">
        <f aca="true" t="shared" si="4" ref="C39:Y39">SUM(C37:C38)</f>
        <v>175622827</v>
      </c>
      <c r="D39" s="168">
        <f>SUM(D37:D38)</f>
        <v>0</v>
      </c>
      <c r="E39" s="76">
        <f t="shared" si="4"/>
        <v>186169000</v>
      </c>
      <c r="F39" s="77">
        <f t="shared" si="4"/>
        <v>169169000</v>
      </c>
      <c r="G39" s="77">
        <f t="shared" si="4"/>
        <v>1106892</v>
      </c>
      <c r="H39" s="77">
        <f t="shared" si="4"/>
        <v>0</v>
      </c>
      <c r="I39" s="77">
        <f t="shared" si="4"/>
        <v>2201886</v>
      </c>
      <c r="J39" s="77">
        <f t="shared" si="4"/>
        <v>2201886</v>
      </c>
      <c r="K39" s="77">
        <f t="shared" si="4"/>
        <v>1118790</v>
      </c>
      <c r="L39" s="77">
        <f t="shared" si="4"/>
        <v>1161572</v>
      </c>
      <c r="M39" s="77">
        <f t="shared" si="4"/>
        <v>1106892</v>
      </c>
      <c r="N39" s="77">
        <f t="shared" si="4"/>
        <v>1106892</v>
      </c>
      <c r="O39" s="77">
        <f t="shared" si="4"/>
        <v>185743536</v>
      </c>
      <c r="P39" s="77">
        <f t="shared" si="4"/>
        <v>186850428</v>
      </c>
      <c r="Q39" s="77">
        <f t="shared" si="4"/>
        <v>187957320</v>
      </c>
      <c r="R39" s="77">
        <f t="shared" si="4"/>
        <v>187957320</v>
      </c>
      <c r="S39" s="77">
        <f t="shared" si="4"/>
        <v>186746424</v>
      </c>
      <c r="T39" s="77">
        <f t="shared" si="4"/>
        <v>187853315</v>
      </c>
      <c r="U39" s="77">
        <f t="shared" si="4"/>
        <v>191281836</v>
      </c>
      <c r="V39" s="77">
        <f t="shared" si="4"/>
        <v>191281836</v>
      </c>
      <c r="W39" s="77">
        <f t="shared" si="4"/>
        <v>191281836</v>
      </c>
      <c r="X39" s="77">
        <f t="shared" si="4"/>
        <v>169169000</v>
      </c>
      <c r="Y39" s="77">
        <f t="shared" si="4"/>
        <v>22112836</v>
      </c>
      <c r="Z39" s="212">
        <f>+IF(X39&lt;&gt;0,+(Y39/X39)*100,0)</f>
        <v>13.071446896298966</v>
      </c>
      <c r="AA39" s="79">
        <f>SUM(AA37:AA38)</f>
        <v>169169000</v>
      </c>
    </row>
    <row r="40" spans="1:27" ht="13.5">
      <c r="A40" s="250" t="s">
        <v>167</v>
      </c>
      <c r="B40" s="251"/>
      <c r="C40" s="168">
        <f aca="true" t="shared" si="5" ref="C40:Y40">+C34+C39</f>
        <v>304407490</v>
      </c>
      <c r="D40" s="168">
        <f>+D34+D39</f>
        <v>0</v>
      </c>
      <c r="E40" s="72">
        <f t="shared" si="5"/>
        <v>291416000</v>
      </c>
      <c r="F40" s="73">
        <f t="shared" si="5"/>
        <v>291460000</v>
      </c>
      <c r="G40" s="73">
        <f t="shared" si="5"/>
        <v>-134322156</v>
      </c>
      <c r="H40" s="73">
        <f t="shared" si="5"/>
        <v>11106025</v>
      </c>
      <c r="I40" s="73">
        <f t="shared" si="5"/>
        <v>11810706</v>
      </c>
      <c r="J40" s="73">
        <f t="shared" si="5"/>
        <v>11810706</v>
      </c>
      <c r="K40" s="73">
        <f t="shared" si="5"/>
        <v>16119929</v>
      </c>
      <c r="L40" s="73">
        <f t="shared" si="5"/>
        <v>11348356</v>
      </c>
      <c r="M40" s="73">
        <f t="shared" si="5"/>
        <v>5572226</v>
      </c>
      <c r="N40" s="73">
        <f t="shared" si="5"/>
        <v>5572226</v>
      </c>
      <c r="O40" s="73">
        <f t="shared" si="5"/>
        <v>232691068</v>
      </c>
      <c r="P40" s="73">
        <f t="shared" si="5"/>
        <v>247798037</v>
      </c>
      <c r="Q40" s="73">
        <f t="shared" si="5"/>
        <v>284976739</v>
      </c>
      <c r="R40" s="73">
        <f t="shared" si="5"/>
        <v>284976739</v>
      </c>
      <c r="S40" s="73">
        <f t="shared" si="5"/>
        <v>303653403</v>
      </c>
      <c r="T40" s="73">
        <f t="shared" si="5"/>
        <v>312869681</v>
      </c>
      <c r="U40" s="73">
        <f t="shared" si="5"/>
        <v>334458872</v>
      </c>
      <c r="V40" s="73">
        <f t="shared" si="5"/>
        <v>334458872</v>
      </c>
      <c r="W40" s="73">
        <f t="shared" si="5"/>
        <v>334458872</v>
      </c>
      <c r="X40" s="73">
        <f t="shared" si="5"/>
        <v>291460000</v>
      </c>
      <c r="Y40" s="73">
        <f t="shared" si="5"/>
        <v>42998872</v>
      </c>
      <c r="Z40" s="170">
        <f>+IF(X40&lt;&gt;0,+(Y40/X40)*100,0)</f>
        <v>14.752923900363687</v>
      </c>
      <c r="AA40" s="74">
        <f>+AA34+AA39</f>
        <v>291460000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2266033062</v>
      </c>
      <c r="D42" s="257">
        <f>+D25-D40</f>
        <v>0</v>
      </c>
      <c r="E42" s="258">
        <f t="shared" si="6"/>
        <v>2287210000</v>
      </c>
      <c r="F42" s="259">
        <f t="shared" si="6"/>
        <v>2447333000</v>
      </c>
      <c r="G42" s="259">
        <f t="shared" si="6"/>
        <v>219793762</v>
      </c>
      <c r="H42" s="259">
        <f t="shared" si="6"/>
        <v>-34594277</v>
      </c>
      <c r="I42" s="259">
        <f t="shared" si="6"/>
        <v>-25177775</v>
      </c>
      <c r="J42" s="259">
        <f t="shared" si="6"/>
        <v>-25177775</v>
      </c>
      <c r="K42" s="259">
        <f t="shared" si="6"/>
        <v>-23310654</v>
      </c>
      <c r="L42" s="259">
        <f t="shared" si="6"/>
        <v>-24588782</v>
      </c>
      <c r="M42" s="259">
        <f t="shared" si="6"/>
        <v>-11458837</v>
      </c>
      <c r="N42" s="259">
        <f t="shared" si="6"/>
        <v>-11458837</v>
      </c>
      <c r="O42" s="259">
        <f t="shared" si="6"/>
        <v>2364620457</v>
      </c>
      <c r="P42" s="259">
        <f t="shared" si="6"/>
        <v>2350739841</v>
      </c>
      <c r="Q42" s="259">
        <f t="shared" si="6"/>
        <v>2335221761</v>
      </c>
      <c r="R42" s="259">
        <f t="shared" si="6"/>
        <v>2335221761</v>
      </c>
      <c r="S42" s="259">
        <f t="shared" si="6"/>
        <v>2317831722</v>
      </c>
      <c r="T42" s="259">
        <f t="shared" si="6"/>
        <v>2305816319</v>
      </c>
      <c r="U42" s="259">
        <f t="shared" si="6"/>
        <v>2264031823</v>
      </c>
      <c r="V42" s="259">
        <f t="shared" si="6"/>
        <v>2264031823</v>
      </c>
      <c r="W42" s="259">
        <f t="shared" si="6"/>
        <v>2264031823</v>
      </c>
      <c r="X42" s="259">
        <f t="shared" si="6"/>
        <v>2447333000</v>
      </c>
      <c r="Y42" s="259">
        <f t="shared" si="6"/>
        <v>-183301177</v>
      </c>
      <c r="Z42" s="260">
        <f>+IF(X42&lt;&gt;0,+(Y42/X42)*100,0)</f>
        <v>-7.4898339130800755</v>
      </c>
      <c r="AA42" s="261">
        <f>+AA25-AA40</f>
        <v>2447333000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2247857365</v>
      </c>
      <c r="D45" s="155"/>
      <c r="E45" s="59">
        <v>2284776000</v>
      </c>
      <c r="F45" s="60">
        <v>2270305000</v>
      </c>
      <c r="G45" s="60">
        <v>219510742</v>
      </c>
      <c r="H45" s="60">
        <v>-34603657</v>
      </c>
      <c r="I45" s="60">
        <v>-24913458</v>
      </c>
      <c r="J45" s="60">
        <v>-24913458</v>
      </c>
      <c r="K45" s="60">
        <v>-23319909</v>
      </c>
      <c r="L45" s="60">
        <v>-24598024</v>
      </c>
      <c r="M45" s="60">
        <v>-11468026</v>
      </c>
      <c r="N45" s="60">
        <v>-11468026</v>
      </c>
      <c r="O45" s="60">
        <v>2346379858</v>
      </c>
      <c r="P45" s="60">
        <v>2332490209</v>
      </c>
      <c r="Q45" s="60">
        <v>2316963151</v>
      </c>
      <c r="R45" s="60">
        <v>2316963151</v>
      </c>
      <c r="S45" s="60">
        <v>2299564190</v>
      </c>
      <c r="T45" s="60">
        <v>2287539919</v>
      </c>
      <c r="U45" s="60">
        <v>2245747130</v>
      </c>
      <c r="V45" s="60">
        <v>2245747130</v>
      </c>
      <c r="W45" s="60">
        <v>2245747130</v>
      </c>
      <c r="X45" s="60">
        <v>2270305000</v>
      </c>
      <c r="Y45" s="60">
        <v>-24557870</v>
      </c>
      <c r="Z45" s="139">
        <v>-1.08</v>
      </c>
      <c r="AA45" s="62">
        <v>2270305000</v>
      </c>
    </row>
    <row r="46" spans="1:27" ht="13.5">
      <c r="A46" s="249" t="s">
        <v>171</v>
      </c>
      <c r="B46" s="182"/>
      <c r="C46" s="155">
        <v>18175697</v>
      </c>
      <c r="D46" s="155"/>
      <c r="E46" s="59">
        <v>2434000</v>
      </c>
      <c r="F46" s="60">
        <v>177028000</v>
      </c>
      <c r="G46" s="60">
        <v>283020</v>
      </c>
      <c r="H46" s="60">
        <v>9380</v>
      </c>
      <c r="I46" s="60">
        <v>-264317</v>
      </c>
      <c r="J46" s="60">
        <v>-264317</v>
      </c>
      <c r="K46" s="60">
        <v>9255</v>
      </c>
      <c r="L46" s="60">
        <v>9242</v>
      </c>
      <c r="M46" s="60">
        <v>9189</v>
      </c>
      <c r="N46" s="60">
        <v>9189</v>
      </c>
      <c r="O46" s="60">
        <v>18240599</v>
      </c>
      <c r="P46" s="60">
        <v>18249632</v>
      </c>
      <c r="Q46" s="60">
        <v>18258610</v>
      </c>
      <c r="R46" s="60">
        <v>18258610</v>
      </c>
      <c r="S46" s="60">
        <v>18267532</v>
      </c>
      <c r="T46" s="60">
        <v>18276400</v>
      </c>
      <c r="U46" s="60">
        <v>18284693</v>
      </c>
      <c r="V46" s="60">
        <v>18284693</v>
      </c>
      <c r="W46" s="60">
        <v>18284693</v>
      </c>
      <c r="X46" s="60">
        <v>177028000</v>
      </c>
      <c r="Y46" s="60">
        <v>-158743307</v>
      </c>
      <c r="Z46" s="139">
        <v>-89.67</v>
      </c>
      <c r="AA46" s="62">
        <v>177028000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2266033062</v>
      </c>
      <c r="D48" s="217">
        <f>SUM(D45:D47)</f>
        <v>0</v>
      </c>
      <c r="E48" s="264">
        <f t="shared" si="7"/>
        <v>2287210000</v>
      </c>
      <c r="F48" s="219">
        <f t="shared" si="7"/>
        <v>2447333000</v>
      </c>
      <c r="G48" s="219">
        <f t="shared" si="7"/>
        <v>219793762</v>
      </c>
      <c r="H48" s="219">
        <f t="shared" si="7"/>
        <v>-34594277</v>
      </c>
      <c r="I48" s="219">
        <f t="shared" si="7"/>
        <v>-25177775</v>
      </c>
      <c r="J48" s="219">
        <f t="shared" si="7"/>
        <v>-25177775</v>
      </c>
      <c r="K48" s="219">
        <f t="shared" si="7"/>
        <v>-23310654</v>
      </c>
      <c r="L48" s="219">
        <f t="shared" si="7"/>
        <v>-24588782</v>
      </c>
      <c r="M48" s="219">
        <f t="shared" si="7"/>
        <v>-11458837</v>
      </c>
      <c r="N48" s="219">
        <f t="shared" si="7"/>
        <v>-11458837</v>
      </c>
      <c r="O48" s="219">
        <f t="shared" si="7"/>
        <v>2364620457</v>
      </c>
      <c r="P48" s="219">
        <f t="shared" si="7"/>
        <v>2350739841</v>
      </c>
      <c r="Q48" s="219">
        <f t="shared" si="7"/>
        <v>2335221761</v>
      </c>
      <c r="R48" s="219">
        <f t="shared" si="7"/>
        <v>2335221761</v>
      </c>
      <c r="S48" s="219">
        <f t="shared" si="7"/>
        <v>2317831722</v>
      </c>
      <c r="T48" s="219">
        <f t="shared" si="7"/>
        <v>2305816319</v>
      </c>
      <c r="U48" s="219">
        <f t="shared" si="7"/>
        <v>2264031823</v>
      </c>
      <c r="V48" s="219">
        <f t="shared" si="7"/>
        <v>2264031823</v>
      </c>
      <c r="W48" s="219">
        <f t="shared" si="7"/>
        <v>2264031823</v>
      </c>
      <c r="X48" s="219">
        <f t="shared" si="7"/>
        <v>2447333000</v>
      </c>
      <c r="Y48" s="219">
        <f t="shared" si="7"/>
        <v>-183301177</v>
      </c>
      <c r="Z48" s="265">
        <f>+IF(X48&lt;&gt;0,+(Y48/X48)*100,0)</f>
        <v>-7.4898339130800755</v>
      </c>
      <c r="AA48" s="232">
        <f>SUM(AA45:AA47)</f>
        <v>2447333000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530631743</v>
      </c>
      <c r="D6" s="155"/>
      <c r="E6" s="59">
        <v>596350506</v>
      </c>
      <c r="F6" s="60">
        <v>585772627</v>
      </c>
      <c r="G6" s="60">
        <v>44037012</v>
      </c>
      <c r="H6" s="60">
        <v>61152627</v>
      </c>
      <c r="I6" s="60">
        <v>65044812</v>
      </c>
      <c r="J6" s="60">
        <v>170234451</v>
      </c>
      <c r="K6" s="60">
        <v>53203982</v>
      </c>
      <c r="L6" s="60">
        <v>50108897</v>
      </c>
      <c r="M6" s="60">
        <v>46682474</v>
      </c>
      <c r="N6" s="60">
        <v>149995353</v>
      </c>
      <c r="O6" s="60">
        <v>59385807</v>
      </c>
      <c r="P6" s="60">
        <v>46684590</v>
      </c>
      <c r="Q6" s="60">
        <v>44762960</v>
      </c>
      <c r="R6" s="60">
        <v>150833357</v>
      </c>
      <c r="S6" s="60">
        <v>53507793</v>
      </c>
      <c r="T6" s="60">
        <v>52574196</v>
      </c>
      <c r="U6" s="60">
        <v>51823210</v>
      </c>
      <c r="V6" s="60">
        <v>157905199</v>
      </c>
      <c r="W6" s="60">
        <v>628968360</v>
      </c>
      <c r="X6" s="60">
        <v>585772627</v>
      </c>
      <c r="Y6" s="60">
        <v>43195733</v>
      </c>
      <c r="Z6" s="140">
        <v>7.37</v>
      </c>
      <c r="AA6" s="62">
        <v>585772627</v>
      </c>
    </row>
    <row r="7" spans="1:27" ht="13.5">
      <c r="A7" s="249" t="s">
        <v>178</v>
      </c>
      <c r="B7" s="182"/>
      <c r="C7" s="155">
        <v>37205933</v>
      </c>
      <c r="D7" s="155"/>
      <c r="E7" s="59">
        <v>63875000</v>
      </c>
      <c r="F7" s="60">
        <v>68990681</v>
      </c>
      <c r="G7" s="60">
        <v>23642482</v>
      </c>
      <c r="H7" s="60">
        <v>3178202</v>
      </c>
      <c r="I7" s="60">
        <v>989665</v>
      </c>
      <c r="J7" s="60">
        <v>27810349</v>
      </c>
      <c r="K7" s="60">
        <v>217666</v>
      </c>
      <c r="L7" s="60">
        <v>466000</v>
      </c>
      <c r="M7" s="60">
        <v>17795675</v>
      </c>
      <c r="N7" s="60">
        <v>18479341</v>
      </c>
      <c r="O7" s="60">
        <v>-212109</v>
      </c>
      <c r="P7" s="60"/>
      <c r="Q7" s="60">
        <v>11845173</v>
      </c>
      <c r="R7" s="60">
        <v>11633064</v>
      </c>
      <c r="S7" s="60">
        <v>66000</v>
      </c>
      <c r="T7" s="60">
        <v>60885</v>
      </c>
      <c r="U7" s="60">
        <v>33708</v>
      </c>
      <c r="V7" s="60">
        <v>160593</v>
      </c>
      <c r="W7" s="60">
        <v>58083347</v>
      </c>
      <c r="X7" s="60">
        <v>68990681</v>
      </c>
      <c r="Y7" s="60">
        <v>-10907334</v>
      </c>
      <c r="Z7" s="140">
        <v>-15.81</v>
      </c>
      <c r="AA7" s="62">
        <v>68990681</v>
      </c>
    </row>
    <row r="8" spans="1:27" ht="13.5">
      <c r="A8" s="249" t="s">
        <v>179</v>
      </c>
      <c r="B8" s="182"/>
      <c r="C8" s="155">
        <v>36224665</v>
      </c>
      <c r="D8" s="155"/>
      <c r="E8" s="59">
        <v>59347000</v>
      </c>
      <c r="F8" s="60">
        <v>52352489</v>
      </c>
      <c r="G8" s="60">
        <v>4415000</v>
      </c>
      <c r="H8" s="60">
        <v>1000</v>
      </c>
      <c r="I8" s="60"/>
      <c r="J8" s="60">
        <v>4416000</v>
      </c>
      <c r="K8" s="60">
        <v>6628037</v>
      </c>
      <c r="L8" s="60">
        <v>3666582</v>
      </c>
      <c r="M8" s="60"/>
      <c r="N8" s="60">
        <v>10294619</v>
      </c>
      <c r="O8" s="60">
        <v>4308266</v>
      </c>
      <c r="P8" s="60">
        <v>466000</v>
      </c>
      <c r="Q8" s="60">
        <v>29544109</v>
      </c>
      <c r="R8" s="60">
        <v>34318375</v>
      </c>
      <c r="S8" s="60">
        <v>2527458</v>
      </c>
      <c r="T8" s="60">
        <v>2801016</v>
      </c>
      <c r="U8" s="60"/>
      <c r="V8" s="60">
        <v>5328474</v>
      </c>
      <c r="W8" s="60">
        <v>54357468</v>
      </c>
      <c r="X8" s="60">
        <v>52352489</v>
      </c>
      <c r="Y8" s="60">
        <v>2004979</v>
      </c>
      <c r="Z8" s="140">
        <v>3.83</v>
      </c>
      <c r="AA8" s="62">
        <v>52352489</v>
      </c>
    </row>
    <row r="9" spans="1:27" ht="13.5">
      <c r="A9" s="249" t="s">
        <v>180</v>
      </c>
      <c r="B9" s="182"/>
      <c r="C9" s="155">
        <v>27475260</v>
      </c>
      <c r="D9" s="155"/>
      <c r="E9" s="59">
        <v>22698360</v>
      </c>
      <c r="F9" s="60">
        <v>22768860</v>
      </c>
      <c r="G9" s="60">
        <v>139495</v>
      </c>
      <c r="H9" s="60">
        <v>349727</v>
      </c>
      <c r="I9" s="60">
        <v>6107796</v>
      </c>
      <c r="J9" s="60">
        <v>6597018</v>
      </c>
      <c r="K9" s="60">
        <v>1080398</v>
      </c>
      <c r="L9" s="60">
        <v>3548950</v>
      </c>
      <c r="M9" s="60">
        <v>4355754</v>
      </c>
      <c r="N9" s="60">
        <v>8985102</v>
      </c>
      <c r="O9" s="60">
        <v>1278547</v>
      </c>
      <c r="P9" s="60">
        <v>639942</v>
      </c>
      <c r="Q9" s="60">
        <v>1852330</v>
      </c>
      <c r="R9" s="60">
        <v>3770819</v>
      </c>
      <c r="S9" s="60">
        <v>1388158</v>
      </c>
      <c r="T9" s="60">
        <v>2298707</v>
      </c>
      <c r="U9" s="60">
        <v>3197980</v>
      </c>
      <c r="V9" s="60">
        <v>6884845</v>
      </c>
      <c r="W9" s="60">
        <v>26237784</v>
      </c>
      <c r="X9" s="60">
        <v>22768860</v>
      </c>
      <c r="Y9" s="60">
        <v>3468924</v>
      </c>
      <c r="Z9" s="140">
        <v>15.24</v>
      </c>
      <c r="AA9" s="62">
        <v>22768860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-548845684</v>
      </c>
      <c r="D12" s="155"/>
      <c r="E12" s="59">
        <v>-598273200</v>
      </c>
      <c r="F12" s="60">
        <v>-540895182</v>
      </c>
      <c r="G12" s="60">
        <v>-61249470</v>
      </c>
      <c r="H12" s="60">
        <v>-54513635</v>
      </c>
      <c r="I12" s="60">
        <v>-58811325</v>
      </c>
      <c r="J12" s="60">
        <v>-174574430</v>
      </c>
      <c r="K12" s="60">
        <v>-56698476</v>
      </c>
      <c r="L12" s="60">
        <v>-59849570</v>
      </c>
      <c r="M12" s="60">
        <v>-57487255</v>
      </c>
      <c r="N12" s="60">
        <v>-174035301</v>
      </c>
      <c r="O12" s="60">
        <v>-44668057</v>
      </c>
      <c r="P12" s="60">
        <v>-38635193</v>
      </c>
      <c r="Q12" s="60">
        <v>-65842492</v>
      </c>
      <c r="R12" s="60">
        <v>-149145742</v>
      </c>
      <c r="S12" s="60">
        <v>-42854668</v>
      </c>
      <c r="T12" s="60">
        <v>-50905823</v>
      </c>
      <c r="U12" s="60">
        <v>-73225221</v>
      </c>
      <c r="V12" s="60">
        <v>-166985712</v>
      </c>
      <c r="W12" s="60">
        <v>-664741185</v>
      </c>
      <c r="X12" s="60">
        <v>-540895182</v>
      </c>
      <c r="Y12" s="60">
        <v>-123846003</v>
      </c>
      <c r="Z12" s="140">
        <v>22.9</v>
      </c>
      <c r="AA12" s="62">
        <v>-540895182</v>
      </c>
    </row>
    <row r="13" spans="1:27" ht="13.5">
      <c r="A13" s="249" t="s">
        <v>40</v>
      </c>
      <c r="B13" s="182"/>
      <c r="C13" s="155">
        <v>-11239369</v>
      </c>
      <c r="D13" s="155"/>
      <c r="E13" s="59">
        <v>-5949996</v>
      </c>
      <c r="F13" s="60">
        <v>-8412117</v>
      </c>
      <c r="G13" s="60"/>
      <c r="H13" s="60">
        <v>-6754</v>
      </c>
      <c r="I13" s="60">
        <v>-9820</v>
      </c>
      <c r="J13" s="60">
        <v>-16574</v>
      </c>
      <c r="K13" s="60">
        <v>-6216</v>
      </c>
      <c r="L13" s="60"/>
      <c r="M13" s="60">
        <v>-6306</v>
      </c>
      <c r="N13" s="60">
        <v>-12522</v>
      </c>
      <c r="O13" s="60"/>
      <c r="P13" s="60"/>
      <c r="Q13" s="60">
        <v>-2756</v>
      </c>
      <c r="R13" s="60">
        <v>-2756</v>
      </c>
      <c r="S13" s="60"/>
      <c r="T13" s="60"/>
      <c r="U13" s="60">
        <v>-3042535</v>
      </c>
      <c r="V13" s="60">
        <v>-3042535</v>
      </c>
      <c r="W13" s="60">
        <v>-3074387</v>
      </c>
      <c r="X13" s="60">
        <v>-8412117</v>
      </c>
      <c r="Y13" s="60">
        <v>5337730</v>
      </c>
      <c r="Z13" s="140">
        <v>-63.45</v>
      </c>
      <c r="AA13" s="62">
        <v>-8412117</v>
      </c>
    </row>
    <row r="14" spans="1:27" ht="13.5">
      <c r="A14" s="249" t="s">
        <v>42</v>
      </c>
      <c r="B14" s="182"/>
      <c r="C14" s="155">
        <v>-1896897</v>
      </c>
      <c r="D14" s="155"/>
      <c r="E14" s="59">
        <v>-26295000</v>
      </c>
      <c r="F14" s="60">
        <v>-2494426</v>
      </c>
      <c r="G14" s="60">
        <v>-51094</v>
      </c>
      <c r="H14" s="60">
        <v>-755943</v>
      </c>
      <c r="I14" s="60">
        <v>-845481</v>
      </c>
      <c r="J14" s="60">
        <v>-1652518</v>
      </c>
      <c r="K14" s="60">
        <v>-51593</v>
      </c>
      <c r="L14" s="60">
        <v>-314560</v>
      </c>
      <c r="M14" s="60">
        <v>-299857</v>
      </c>
      <c r="N14" s="60">
        <v>-666010</v>
      </c>
      <c r="O14" s="60">
        <v>-175493</v>
      </c>
      <c r="P14" s="60">
        <v>-153146</v>
      </c>
      <c r="Q14" s="60">
        <v>-132518</v>
      </c>
      <c r="R14" s="60">
        <v>-461157</v>
      </c>
      <c r="S14" s="60">
        <v>-31784</v>
      </c>
      <c r="T14" s="60">
        <v>-7691</v>
      </c>
      <c r="U14" s="60">
        <v>-27628</v>
      </c>
      <c r="V14" s="60">
        <v>-67103</v>
      </c>
      <c r="W14" s="60">
        <v>-2846788</v>
      </c>
      <c r="X14" s="60">
        <v>-2494426</v>
      </c>
      <c r="Y14" s="60">
        <v>-352362</v>
      </c>
      <c r="Z14" s="140">
        <v>14.13</v>
      </c>
      <c r="AA14" s="62">
        <v>-2494426</v>
      </c>
    </row>
    <row r="15" spans="1:27" ht="13.5">
      <c r="A15" s="250" t="s">
        <v>184</v>
      </c>
      <c r="B15" s="251"/>
      <c r="C15" s="168">
        <f aca="true" t="shared" si="0" ref="C15:Y15">SUM(C6:C14)</f>
        <v>69555651</v>
      </c>
      <c r="D15" s="168">
        <f>SUM(D6:D14)</f>
        <v>0</v>
      </c>
      <c r="E15" s="72">
        <f t="shared" si="0"/>
        <v>111752670</v>
      </c>
      <c r="F15" s="73">
        <f t="shared" si="0"/>
        <v>178082932</v>
      </c>
      <c r="G15" s="73">
        <f t="shared" si="0"/>
        <v>10933425</v>
      </c>
      <c r="H15" s="73">
        <f t="shared" si="0"/>
        <v>9405224</v>
      </c>
      <c r="I15" s="73">
        <f t="shared" si="0"/>
        <v>12475647</v>
      </c>
      <c r="J15" s="73">
        <f t="shared" si="0"/>
        <v>32814296</v>
      </c>
      <c r="K15" s="73">
        <f t="shared" si="0"/>
        <v>4373798</v>
      </c>
      <c r="L15" s="73">
        <f t="shared" si="0"/>
        <v>-2373701</v>
      </c>
      <c r="M15" s="73">
        <f t="shared" si="0"/>
        <v>11040485</v>
      </c>
      <c r="N15" s="73">
        <f t="shared" si="0"/>
        <v>13040582</v>
      </c>
      <c r="O15" s="73">
        <f t="shared" si="0"/>
        <v>19916961</v>
      </c>
      <c r="P15" s="73">
        <f t="shared" si="0"/>
        <v>9002193</v>
      </c>
      <c r="Q15" s="73">
        <f t="shared" si="0"/>
        <v>22026806</v>
      </c>
      <c r="R15" s="73">
        <f t="shared" si="0"/>
        <v>50945960</v>
      </c>
      <c r="S15" s="73">
        <f t="shared" si="0"/>
        <v>14602957</v>
      </c>
      <c r="T15" s="73">
        <f t="shared" si="0"/>
        <v>6821290</v>
      </c>
      <c r="U15" s="73">
        <f t="shared" si="0"/>
        <v>-21240486</v>
      </c>
      <c r="V15" s="73">
        <f t="shared" si="0"/>
        <v>183761</v>
      </c>
      <c r="W15" s="73">
        <f t="shared" si="0"/>
        <v>96984599</v>
      </c>
      <c r="X15" s="73">
        <f t="shared" si="0"/>
        <v>178082932</v>
      </c>
      <c r="Y15" s="73">
        <f t="shared" si="0"/>
        <v>-81098333</v>
      </c>
      <c r="Z15" s="170">
        <f>+IF(X15&lt;&gt;0,+(Y15/X15)*100,0)</f>
        <v>-45.53964385536959</v>
      </c>
      <c r="AA15" s="74">
        <f>SUM(AA6:AA14)</f>
        <v>178082932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6954379</v>
      </c>
      <c r="D19" s="155"/>
      <c r="E19" s="59">
        <v>500000</v>
      </c>
      <c r="F19" s="60">
        <v>500229</v>
      </c>
      <c r="G19" s="159"/>
      <c r="H19" s="159"/>
      <c r="I19" s="159">
        <v>1754386</v>
      </c>
      <c r="J19" s="60">
        <v>1754386</v>
      </c>
      <c r="K19" s="159"/>
      <c r="L19" s="159"/>
      <c r="M19" s="60"/>
      <c r="N19" s="159"/>
      <c r="O19" s="159">
        <v>239229</v>
      </c>
      <c r="P19" s="159"/>
      <c r="Q19" s="60"/>
      <c r="R19" s="159">
        <v>239229</v>
      </c>
      <c r="S19" s="159"/>
      <c r="T19" s="60"/>
      <c r="U19" s="159"/>
      <c r="V19" s="159"/>
      <c r="W19" s="159">
        <v>1993615</v>
      </c>
      <c r="X19" s="60">
        <v>500229</v>
      </c>
      <c r="Y19" s="159">
        <v>1493386</v>
      </c>
      <c r="Z19" s="141">
        <v>298.54</v>
      </c>
      <c r="AA19" s="225">
        <v>500229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>
        <v>-545</v>
      </c>
      <c r="G21" s="159"/>
      <c r="H21" s="159"/>
      <c r="I21" s="159"/>
      <c r="J21" s="60"/>
      <c r="K21" s="159"/>
      <c r="L21" s="159">
        <v>-39765</v>
      </c>
      <c r="M21" s="60">
        <v>-41090</v>
      </c>
      <c r="N21" s="159">
        <v>-80855</v>
      </c>
      <c r="O21" s="159">
        <v>-41090</v>
      </c>
      <c r="P21" s="159">
        <v>-37115</v>
      </c>
      <c r="Q21" s="60">
        <v>-41608</v>
      </c>
      <c r="R21" s="159">
        <v>-119813</v>
      </c>
      <c r="S21" s="159">
        <v>2760749</v>
      </c>
      <c r="T21" s="60">
        <v>2759408</v>
      </c>
      <c r="U21" s="159"/>
      <c r="V21" s="159">
        <v>5520157</v>
      </c>
      <c r="W21" s="159">
        <v>5319489</v>
      </c>
      <c r="X21" s="60">
        <v>-545</v>
      </c>
      <c r="Y21" s="159">
        <v>5320034</v>
      </c>
      <c r="Z21" s="141">
        <v>-976153.03</v>
      </c>
      <c r="AA21" s="225">
        <v>-545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-138367171</v>
      </c>
      <c r="D24" s="155"/>
      <c r="E24" s="59">
        <v>-188900000</v>
      </c>
      <c r="F24" s="60">
        <v>-208661363</v>
      </c>
      <c r="G24" s="60">
        <v>-3033564</v>
      </c>
      <c r="H24" s="60">
        <v>-3985687</v>
      </c>
      <c r="I24" s="60">
        <v>-4486715</v>
      </c>
      <c r="J24" s="60">
        <v>-11505966</v>
      </c>
      <c r="K24" s="60">
        <v>-2411493</v>
      </c>
      <c r="L24" s="60">
        <v>-15687656</v>
      </c>
      <c r="M24" s="60">
        <v>-16961770</v>
      </c>
      <c r="N24" s="60">
        <v>-35060919</v>
      </c>
      <c r="O24" s="60">
        <v>-6614420</v>
      </c>
      <c r="P24" s="60">
        <v>-14673513</v>
      </c>
      <c r="Q24" s="60">
        <v>-8801692</v>
      </c>
      <c r="R24" s="60">
        <v>-30089625</v>
      </c>
      <c r="S24" s="60">
        <v>-10593691</v>
      </c>
      <c r="T24" s="60">
        <v>-9214934</v>
      </c>
      <c r="U24" s="60">
        <v>-13423517</v>
      </c>
      <c r="V24" s="60">
        <v>-33232142</v>
      </c>
      <c r="W24" s="60">
        <v>-109888652</v>
      </c>
      <c r="X24" s="60">
        <v>-208661363</v>
      </c>
      <c r="Y24" s="60">
        <v>98772711</v>
      </c>
      <c r="Z24" s="140">
        <v>-47.34</v>
      </c>
      <c r="AA24" s="62">
        <v>-208661363</v>
      </c>
    </row>
    <row r="25" spans="1:27" ht="13.5">
      <c r="A25" s="250" t="s">
        <v>191</v>
      </c>
      <c r="B25" s="251"/>
      <c r="C25" s="168">
        <f aca="true" t="shared" si="1" ref="C25:Y25">SUM(C19:C24)</f>
        <v>-131412792</v>
      </c>
      <c r="D25" s="168">
        <f>SUM(D19:D24)</f>
        <v>0</v>
      </c>
      <c r="E25" s="72">
        <f t="shared" si="1"/>
        <v>-188400000</v>
      </c>
      <c r="F25" s="73">
        <f t="shared" si="1"/>
        <v>-208161679</v>
      </c>
      <c r="G25" s="73">
        <f t="shared" si="1"/>
        <v>-3033564</v>
      </c>
      <c r="H25" s="73">
        <f t="shared" si="1"/>
        <v>-3985687</v>
      </c>
      <c r="I25" s="73">
        <f t="shared" si="1"/>
        <v>-2732329</v>
      </c>
      <c r="J25" s="73">
        <f t="shared" si="1"/>
        <v>-9751580</v>
      </c>
      <c r="K25" s="73">
        <f t="shared" si="1"/>
        <v>-2411493</v>
      </c>
      <c r="L25" s="73">
        <f t="shared" si="1"/>
        <v>-15727421</v>
      </c>
      <c r="M25" s="73">
        <f t="shared" si="1"/>
        <v>-17002860</v>
      </c>
      <c r="N25" s="73">
        <f t="shared" si="1"/>
        <v>-35141774</v>
      </c>
      <c r="O25" s="73">
        <f t="shared" si="1"/>
        <v>-6416281</v>
      </c>
      <c r="P25" s="73">
        <f t="shared" si="1"/>
        <v>-14710628</v>
      </c>
      <c r="Q25" s="73">
        <f t="shared" si="1"/>
        <v>-8843300</v>
      </c>
      <c r="R25" s="73">
        <f t="shared" si="1"/>
        <v>-29970209</v>
      </c>
      <c r="S25" s="73">
        <f t="shared" si="1"/>
        <v>-7832942</v>
      </c>
      <c r="T25" s="73">
        <f t="shared" si="1"/>
        <v>-6455526</v>
      </c>
      <c r="U25" s="73">
        <f t="shared" si="1"/>
        <v>-13423517</v>
      </c>
      <c r="V25" s="73">
        <f t="shared" si="1"/>
        <v>-27711985</v>
      </c>
      <c r="W25" s="73">
        <f t="shared" si="1"/>
        <v>-102575548</v>
      </c>
      <c r="X25" s="73">
        <f t="shared" si="1"/>
        <v>-208161679</v>
      </c>
      <c r="Y25" s="73">
        <f t="shared" si="1"/>
        <v>105586131</v>
      </c>
      <c r="Z25" s="170">
        <f>+IF(X25&lt;&gt;0,+(Y25/X25)*100,0)</f>
        <v>-50.723135741040984</v>
      </c>
      <c r="AA25" s="74">
        <f>SUM(AA19:AA24)</f>
        <v>-208161679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635257</v>
      </c>
      <c r="D31" s="155"/>
      <c r="E31" s="59">
        <v>1500000</v>
      </c>
      <c r="F31" s="60">
        <v>1500093</v>
      </c>
      <c r="G31" s="60">
        <v>127751</v>
      </c>
      <c r="H31" s="159">
        <v>136359</v>
      </c>
      <c r="I31" s="159">
        <v>172499</v>
      </c>
      <c r="J31" s="159">
        <v>436609</v>
      </c>
      <c r="K31" s="60">
        <v>141647</v>
      </c>
      <c r="L31" s="60">
        <v>157636</v>
      </c>
      <c r="M31" s="60">
        <v>152613</v>
      </c>
      <c r="N31" s="60">
        <v>451896</v>
      </c>
      <c r="O31" s="159">
        <v>186090</v>
      </c>
      <c r="P31" s="159">
        <v>197366</v>
      </c>
      <c r="Q31" s="159">
        <v>167805</v>
      </c>
      <c r="R31" s="60">
        <v>551261</v>
      </c>
      <c r="S31" s="60">
        <v>191100</v>
      </c>
      <c r="T31" s="60">
        <v>156472</v>
      </c>
      <c r="U31" s="60">
        <v>174372</v>
      </c>
      <c r="V31" s="159">
        <v>521944</v>
      </c>
      <c r="W31" s="159">
        <v>1961710</v>
      </c>
      <c r="X31" s="159">
        <v>1500093</v>
      </c>
      <c r="Y31" s="60">
        <v>461617</v>
      </c>
      <c r="Z31" s="140">
        <v>30.77</v>
      </c>
      <c r="AA31" s="62">
        <v>1500093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-12179909</v>
      </c>
      <c r="D33" s="155"/>
      <c r="E33" s="59">
        <v>-10681985</v>
      </c>
      <c r="F33" s="60">
        <v>-12054351</v>
      </c>
      <c r="G33" s="60"/>
      <c r="H33" s="60"/>
      <c r="I33" s="60">
        <v>-11898</v>
      </c>
      <c r="J33" s="60">
        <v>-11898</v>
      </c>
      <c r="K33" s="60"/>
      <c r="L33" s="60"/>
      <c r="M33" s="60">
        <v>-5773953</v>
      </c>
      <c r="N33" s="60">
        <v>-5773953</v>
      </c>
      <c r="O33" s="60"/>
      <c r="P33" s="60"/>
      <c r="Q33" s="60">
        <v>-12386</v>
      </c>
      <c r="R33" s="60">
        <v>-12386</v>
      </c>
      <c r="S33" s="60"/>
      <c r="T33" s="60"/>
      <c r="U33" s="60">
        <v>-6069174</v>
      </c>
      <c r="V33" s="60">
        <v>-6069174</v>
      </c>
      <c r="W33" s="60">
        <v>-11867411</v>
      </c>
      <c r="X33" s="60">
        <v>-12054351</v>
      </c>
      <c r="Y33" s="60">
        <v>186940</v>
      </c>
      <c r="Z33" s="140">
        <v>-1.55</v>
      </c>
      <c r="AA33" s="62">
        <v>-12054351</v>
      </c>
    </row>
    <row r="34" spans="1:27" ht="13.5">
      <c r="A34" s="250" t="s">
        <v>197</v>
      </c>
      <c r="B34" s="251"/>
      <c r="C34" s="168">
        <f aca="true" t="shared" si="2" ref="C34:Y34">SUM(C29:C33)</f>
        <v>-11544652</v>
      </c>
      <c r="D34" s="168">
        <f>SUM(D29:D33)</f>
        <v>0</v>
      </c>
      <c r="E34" s="72">
        <f t="shared" si="2"/>
        <v>-9181985</v>
      </c>
      <c r="F34" s="73">
        <f t="shared" si="2"/>
        <v>-10554258</v>
      </c>
      <c r="G34" s="73">
        <f t="shared" si="2"/>
        <v>127751</v>
      </c>
      <c r="H34" s="73">
        <f t="shared" si="2"/>
        <v>136359</v>
      </c>
      <c r="I34" s="73">
        <f t="shared" si="2"/>
        <v>160601</v>
      </c>
      <c r="J34" s="73">
        <f t="shared" si="2"/>
        <v>424711</v>
      </c>
      <c r="K34" s="73">
        <f t="shared" si="2"/>
        <v>141647</v>
      </c>
      <c r="L34" s="73">
        <f t="shared" si="2"/>
        <v>157636</v>
      </c>
      <c r="M34" s="73">
        <f t="shared" si="2"/>
        <v>-5621340</v>
      </c>
      <c r="N34" s="73">
        <f t="shared" si="2"/>
        <v>-5322057</v>
      </c>
      <c r="O34" s="73">
        <f t="shared" si="2"/>
        <v>186090</v>
      </c>
      <c r="P34" s="73">
        <f t="shared" si="2"/>
        <v>197366</v>
      </c>
      <c r="Q34" s="73">
        <f t="shared" si="2"/>
        <v>155419</v>
      </c>
      <c r="R34" s="73">
        <f t="shared" si="2"/>
        <v>538875</v>
      </c>
      <c r="S34" s="73">
        <f t="shared" si="2"/>
        <v>191100</v>
      </c>
      <c r="T34" s="73">
        <f t="shared" si="2"/>
        <v>156472</v>
      </c>
      <c r="U34" s="73">
        <f t="shared" si="2"/>
        <v>-5894802</v>
      </c>
      <c r="V34" s="73">
        <f t="shared" si="2"/>
        <v>-5547230</v>
      </c>
      <c r="W34" s="73">
        <f t="shared" si="2"/>
        <v>-9905701</v>
      </c>
      <c r="X34" s="73">
        <f t="shared" si="2"/>
        <v>-10554258</v>
      </c>
      <c r="Y34" s="73">
        <f t="shared" si="2"/>
        <v>648557</v>
      </c>
      <c r="Z34" s="170">
        <f>+IF(X34&lt;&gt;0,+(Y34/X34)*100,0)</f>
        <v>-6.144979590227944</v>
      </c>
      <c r="AA34" s="74">
        <f>SUM(AA29:AA33)</f>
        <v>-10554258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-73401793</v>
      </c>
      <c r="D36" s="153">
        <f>+D15+D25+D34</f>
        <v>0</v>
      </c>
      <c r="E36" s="99">
        <f t="shared" si="3"/>
        <v>-85829315</v>
      </c>
      <c r="F36" s="100">
        <f t="shared" si="3"/>
        <v>-40633005</v>
      </c>
      <c r="G36" s="100">
        <f t="shared" si="3"/>
        <v>8027612</v>
      </c>
      <c r="H36" s="100">
        <f t="shared" si="3"/>
        <v>5555896</v>
      </c>
      <c r="I36" s="100">
        <f t="shared" si="3"/>
        <v>9903919</v>
      </c>
      <c r="J36" s="100">
        <f t="shared" si="3"/>
        <v>23487427</v>
      </c>
      <c r="K36" s="100">
        <f t="shared" si="3"/>
        <v>2103952</v>
      </c>
      <c r="L36" s="100">
        <f t="shared" si="3"/>
        <v>-17943486</v>
      </c>
      <c r="M36" s="100">
        <f t="shared" si="3"/>
        <v>-11583715</v>
      </c>
      <c r="N36" s="100">
        <f t="shared" si="3"/>
        <v>-27423249</v>
      </c>
      <c r="O36" s="100">
        <f t="shared" si="3"/>
        <v>13686770</v>
      </c>
      <c r="P36" s="100">
        <f t="shared" si="3"/>
        <v>-5511069</v>
      </c>
      <c r="Q36" s="100">
        <f t="shared" si="3"/>
        <v>13338925</v>
      </c>
      <c r="R36" s="100">
        <f t="shared" si="3"/>
        <v>21514626</v>
      </c>
      <c r="S36" s="100">
        <f t="shared" si="3"/>
        <v>6961115</v>
      </c>
      <c r="T36" s="100">
        <f t="shared" si="3"/>
        <v>522236</v>
      </c>
      <c r="U36" s="100">
        <f t="shared" si="3"/>
        <v>-40558805</v>
      </c>
      <c r="V36" s="100">
        <f t="shared" si="3"/>
        <v>-33075454</v>
      </c>
      <c r="W36" s="100">
        <f t="shared" si="3"/>
        <v>-15496650</v>
      </c>
      <c r="X36" s="100">
        <f t="shared" si="3"/>
        <v>-40633005</v>
      </c>
      <c r="Y36" s="100">
        <f t="shared" si="3"/>
        <v>25136355</v>
      </c>
      <c r="Z36" s="137">
        <f>+IF(X36&lt;&gt;0,+(Y36/X36)*100,0)</f>
        <v>-61.86191496297161</v>
      </c>
      <c r="AA36" s="102">
        <f>+AA15+AA25+AA34</f>
        <v>-40633005</v>
      </c>
    </row>
    <row r="37" spans="1:27" ht="13.5">
      <c r="A37" s="249" t="s">
        <v>199</v>
      </c>
      <c r="B37" s="182"/>
      <c r="C37" s="153">
        <v>499034885</v>
      </c>
      <c r="D37" s="153"/>
      <c r="E37" s="99">
        <v>369694000</v>
      </c>
      <c r="F37" s="100">
        <v>425633092</v>
      </c>
      <c r="G37" s="100">
        <v>425633092</v>
      </c>
      <c r="H37" s="100">
        <v>433660704</v>
      </c>
      <c r="I37" s="100">
        <v>439216600</v>
      </c>
      <c r="J37" s="100">
        <v>425633092</v>
      </c>
      <c r="K37" s="100">
        <v>449120519</v>
      </c>
      <c r="L37" s="100">
        <v>451224471</v>
      </c>
      <c r="M37" s="100">
        <v>433280985</v>
      </c>
      <c r="N37" s="100">
        <v>449120519</v>
      </c>
      <c r="O37" s="100">
        <v>421697270</v>
      </c>
      <c r="P37" s="100">
        <v>435384040</v>
      </c>
      <c r="Q37" s="100">
        <v>429872971</v>
      </c>
      <c r="R37" s="100">
        <v>421697270</v>
      </c>
      <c r="S37" s="100">
        <v>443211896</v>
      </c>
      <c r="T37" s="100">
        <v>450173011</v>
      </c>
      <c r="U37" s="100">
        <v>450695247</v>
      </c>
      <c r="V37" s="100">
        <v>443211896</v>
      </c>
      <c r="W37" s="100">
        <v>425633092</v>
      </c>
      <c r="X37" s="100">
        <v>425633092</v>
      </c>
      <c r="Y37" s="100"/>
      <c r="Z37" s="137"/>
      <c r="AA37" s="102">
        <v>425633092</v>
      </c>
    </row>
    <row r="38" spans="1:27" ht="13.5">
      <c r="A38" s="269" t="s">
        <v>200</v>
      </c>
      <c r="B38" s="256"/>
      <c r="C38" s="257">
        <v>425633092</v>
      </c>
      <c r="D38" s="257"/>
      <c r="E38" s="258">
        <v>283864685</v>
      </c>
      <c r="F38" s="259">
        <v>385000087</v>
      </c>
      <c r="G38" s="259">
        <v>433660704</v>
      </c>
      <c r="H38" s="259">
        <v>439216600</v>
      </c>
      <c r="I38" s="259">
        <v>449120519</v>
      </c>
      <c r="J38" s="259">
        <v>449120519</v>
      </c>
      <c r="K38" s="259">
        <v>451224471</v>
      </c>
      <c r="L38" s="259">
        <v>433280985</v>
      </c>
      <c r="M38" s="259">
        <v>421697270</v>
      </c>
      <c r="N38" s="259">
        <v>421697270</v>
      </c>
      <c r="O38" s="259">
        <v>435384040</v>
      </c>
      <c r="P38" s="259">
        <v>429872971</v>
      </c>
      <c r="Q38" s="259">
        <v>443211896</v>
      </c>
      <c r="R38" s="259">
        <v>435384040</v>
      </c>
      <c r="S38" s="259">
        <v>450173011</v>
      </c>
      <c r="T38" s="259">
        <v>450695247</v>
      </c>
      <c r="U38" s="259">
        <v>410136442</v>
      </c>
      <c r="V38" s="259">
        <v>410136442</v>
      </c>
      <c r="W38" s="259">
        <v>410136442</v>
      </c>
      <c r="X38" s="259">
        <v>385000087</v>
      </c>
      <c r="Y38" s="259">
        <v>25136355</v>
      </c>
      <c r="Z38" s="260">
        <v>6.53</v>
      </c>
      <c r="AA38" s="261">
        <v>385000087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100458111</v>
      </c>
      <c r="D5" s="200">
        <f t="shared" si="0"/>
        <v>0</v>
      </c>
      <c r="E5" s="106">
        <f t="shared" si="0"/>
        <v>150693017</v>
      </c>
      <c r="F5" s="106">
        <f t="shared" si="0"/>
        <v>165069625</v>
      </c>
      <c r="G5" s="106">
        <f t="shared" si="0"/>
        <v>1117666</v>
      </c>
      <c r="H5" s="106">
        <f t="shared" si="0"/>
        <v>4212519</v>
      </c>
      <c r="I5" s="106">
        <f t="shared" si="0"/>
        <v>9760235</v>
      </c>
      <c r="J5" s="106">
        <f t="shared" si="0"/>
        <v>15090420</v>
      </c>
      <c r="K5" s="106">
        <f t="shared" si="0"/>
        <v>7864703</v>
      </c>
      <c r="L5" s="106">
        <f t="shared" si="0"/>
        <v>14465405</v>
      </c>
      <c r="M5" s="106">
        <f t="shared" si="0"/>
        <v>13979327</v>
      </c>
      <c r="N5" s="106">
        <f t="shared" si="0"/>
        <v>36309435</v>
      </c>
      <c r="O5" s="106">
        <f t="shared" si="0"/>
        <v>5110522</v>
      </c>
      <c r="P5" s="106">
        <f t="shared" si="0"/>
        <v>10373577</v>
      </c>
      <c r="Q5" s="106">
        <f t="shared" si="0"/>
        <v>10168043</v>
      </c>
      <c r="R5" s="106">
        <f t="shared" si="0"/>
        <v>25652142</v>
      </c>
      <c r="S5" s="106">
        <f t="shared" si="0"/>
        <v>8670043</v>
      </c>
      <c r="T5" s="106">
        <f t="shared" si="0"/>
        <v>7633534</v>
      </c>
      <c r="U5" s="106">
        <f t="shared" si="0"/>
        <v>18430415</v>
      </c>
      <c r="V5" s="106">
        <f t="shared" si="0"/>
        <v>34733992</v>
      </c>
      <c r="W5" s="106">
        <f t="shared" si="0"/>
        <v>111785989</v>
      </c>
      <c r="X5" s="106">
        <f t="shared" si="0"/>
        <v>165069625</v>
      </c>
      <c r="Y5" s="106">
        <f t="shared" si="0"/>
        <v>-53283636</v>
      </c>
      <c r="Z5" s="201">
        <f>+IF(X5&lt;&gt;0,+(Y5/X5)*100,0)</f>
        <v>-32.27949175991646</v>
      </c>
      <c r="AA5" s="199">
        <f>SUM(AA11:AA18)</f>
        <v>165069625</v>
      </c>
    </row>
    <row r="6" spans="1:27" ht="13.5">
      <c r="A6" s="291" t="s">
        <v>204</v>
      </c>
      <c r="B6" s="142"/>
      <c r="C6" s="62">
        <v>10575401</v>
      </c>
      <c r="D6" s="156"/>
      <c r="E6" s="60">
        <v>35770849</v>
      </c>
      <c r="F6" s="60">
        <v>44702027</v>
      </c>
      <c r="G6" s="60">
        <v>346036</v>
      </c>
      <c r="H6" s="60">
        <v>1735914</v>
      </c>
      <c r="I6" s="60">
        <v>5587043</v>
      </c>
      <c r="J6" s="60">
        <v>7668993</v>
      </c>
      <c r="K6" s="60">
        <v>3436409</v>
      </c>
      <c r="L6" s="60">
        <v>4738022</v>
      </c>
      <c r="M6" s="60">
        <v>2531839</v>
      </c>
      <c r="N6" s="60">
        <v>10706270</v>
      </c>
      <c r="O6" s="60">
        <v>614783</v>
      </c>
      <c r="P6" s="60">
        <v>2205536</v>
      </c>
      <c r="Q6" s="60">
        <v>4365166</v>
      </c>
      <c r="R6" s="60">
        <v>7185485</v>
      </c>
      <c r="S6" s="60">
        <v>2169356</v>
      </c>
      <c r="T6" s="60">
        <v>2240125</v>
      </c>
      <c r="U6" s="60">
        <v>3507128</v>
      </c>
      <c r="V6" s="60">
        <v>7916609</v>
      </c>
      <c r="W6" s="60">
        <v>33477357</v>
      </c>
      <c r="X6" s="60">
        <v>44702027</v>
      </c>
      <c r="Y6" s="60">
        <v>-11224670</v>
      </c>
      <c r="Z6" s="140">
        <v>-25.11</v>
      </c>
      <c r="AA6" s="155">
        <v>44702027</v>
      </c>
    </row>
    <row r="7" spans="1:27" ht="13.5">
      <c r="A7" s="291" t="s">
        <v>205</v>
      </c>
      <c r="B7" s="142"/>
      <c r="C7" s="62">
        <v>7534394</v>
      </c>
      <c r="D7" s="156"/>
      <c r="E7" s="60">
        <v>16715600</v>
      </c>
      <c r="F7" s="60">
        <v>15011709</v>
      </c>
      <c r="G7" s="60"/>
      <c r="H7" s="60">
        <v>57615</v>
      </c>
      <c r="I7" s="60">
        <v>294294</v>
      </c>
      <c r="J7" s="60">
        <v>351909</v>
      </c>
      <c r="K7" s="60">
        <v>386766</v>
      </c>
      <c r="L7" s="60">
        <v>1362305</v>
      </c>
      <c r="M7" s="60">
        <v>3768982</v>
      </c>
      <c r="N7" s="60">
        <v>5518053</v>
      </c>
      <c r="O7" s="60">
        <v>807846</v>
      </c>
      <c r="P7" s="60">
        <v>1430853</v>
      </c>
      <c r="Q7" s="60">
        <v>1076441</v>
      </c>
      <c r="R7" s="60">
        <v>3315140</v>
      </c>
      <c r="S7" s="60">
        <v>284937</v>
      </c>
      <c r="T7" s="60">
        <v>639854</v>
      </c>
      <c r="U7" s="60">
        <v>1741781</v>
      </c>
      <c r="V7" s="60">
        <v>2666572</v>
      </c>
      <c r="W7" s="60">
        <v>11851674</v>
      </c>
      <c r="X7" s="60">
        <v>15011709</v>
      </c>
      <c r="Y7" s="60">
        <v>-3160035</v>
      </c>
      <c r="Z7" s="140">
        <v>-21.05</v>
      </c>
      <c r="AA7" s="155">
        <v>15011709</v>
      </c>
    </row>
    <row r="8" spans="1:27" ht="13.5">
      <c r="A8" s="291" t="s">
        <v>206</v>
      </c>
      <c r="B8" s="142"/>
      <c r="C8" s="62"/>
      <c r="D8" s="156"/>
      <c r="E8" s="60">
        <v>20705600</v>
      </c>
      <c r="F8" s="60">
        <v>21120199</v>
      </c>
      <c r="G8" s="60"/>
      <c r="H8" s="60">
        <v>1496434</v>
      </c>
      <c r="I8" s="60">
        <v>1437083</v>
      </c>
      <c r="J8" s="60">
        <v>2933517</v>
      </c>
      <c r="K8" s="60">
        <v>908308</v>
      </c>
      <c r="L8" s="60">
        <v>1322809</v>
      </c>
      <c r="M8" s="60">
        <v>1117032</v>
      </c>
      <c r="N8" s="60">
        <v>3348149</v>
      </c>
      <c r="O8" s="60">
        <v>409000</v>
      </c>
      <c r="P8" s="60">
        <v>1285250</v>
      </c>
      <c r="Q8" s="60">
        <v>1191643</v>
      </c>
      <c r="R8" s="60">
        <v>2885893</v>
      </c>
      <c r="S8" s="60">
        <v>681351</v>
      </c>
      <c r="T8" s="60">
        <v>562827</v>
      </c>
      <c r="U8" s="60">
        <v>5794379</v>
      </c>
      <c r="V8" s="60">
        <v>7038557</v>
      </c>
      <c r="W8" s="60">
        <v>16206116</v>
      </c>
      <c r="X8" s="60">
        <v>21120199</v>
      </c>
      <c r="Y8" s="60">
        <v>-4914083</v>
      </c>
      <c r="Z8" s="140">
        <v>-23.27</v>
      </c>
      <c r="AA8" s="155">
        <v>21120199</v>
      </c>
    </row>
    <row r="9" spans="1:27" ht="13.5">
      <c r="A9" s="291" t="s">
        <v>207</v>
      </c>
      <c r="B9" s="142"/>
      <c r="C9" s="62">
        <v>2882285</v>
      </c>
      <c r="D9" s="156"/>
      <c r="E9" s="60">
        <v>4165600</v>
      </c>
      <c r="F9" s="60">
        <v>7796545</v>
      </c>
      <c r="G9" s="60"/>
      <c r="H9" s="60"/>
      <c r="I9" s="60">
        <v>418139</v>
      </c>
      <c r="J9" s="60">
        <v>418139</v>
      </c>
      <c r="K9" s="60">
        <v>863871</v>
      </c>
      <c r="L9" s="60">
        <v>401707</v>
      </c>
      <c r="M9" s="60">
        <v>37228</v>
      </c>
      <c r="N9" s="60">
        <v>1302806</v>
      </c>
      <c r="O9" s="60">
        <v>817066</v>
      </c>
      <c r="P9" s="60">
        <v>421027</v>
      </c>
      <c r="Q9" s="60">
        <v>522319</v>
      </c>
      <c r="R9" s="60">
        <v>1760412</v>
      </c>
      <c r="S9" s="60">
        <v>148000</v>
      </c>
      <c r="T9" s="60">
        <v>542432</v>
      </c>
      <c r="U9" s="60">
        <v>564291</v>
      </c>
      <c r="V9" s="60">
        <v>1254723</v>
      </c>
      <c r="W9" s="60">
        <v>4736080</v>
      </c>
      <c r="X9" s="60">
        <v>7796545</v>
      </c>
      <c r="Y9" s="60">
        <v>-3060465</v>
      </c>
      <c r="Z9" s="140">
        <v>-39.25</v>
      </c>
      <c r="AA9" s="155">
        <v>7796545</v>
      </c>
    </row>
    <row r="10" spans="1:27" ht="13.5">
      <c r="A10" s="291" t="s">
        <v>208</v>
      </c>
      <c r="B10" s="142"/>
      <c r="C10" s="62">
        <v>1807130</v>
      </c>
      <c r="D10" s="156"/>
      <c r="E10" s="60">
        <v>7110000</v>
      </c>
      <c r="F10" s="60">
        <v>11668708</v>
      </c>
      <c r="G10" s="60">
        <v>496838</v>
      </c>
      <c r="H10" s="60">
        <v>330436</v>
      </c>
      <c r="I10" s="60">
        <v>209800</v>
      </c>
      <c r="J10" s="60">
        <v>1037074</v>
      </c>
      <c r="K10" s="60">
        <v>577352</v>
      </c>
      <c r="L10" s="60">
        <v>640065</v>
      </c>
      <c r="M10" s="60">
        <v>913266</v>
      </c>
      <c r="N10" s="60">
        <v>2130683</v>
      </c>
      <c r="O10" s="60">
        <v>207821</v>
      </c>
      <c r="P10" s="60">
        <v>307303</v>
      </c>
      <c r="Q10" s="60">
        <v>365356</v>
      </c>
      <c r="R10" s="60">
        <v>880480</v>
      </c>
      <c r="S10" s="60">
        <v>415261</v>
      </c>
      <c r="T10" s="60">
        <v>622332</v>
      </c>
      <c r="U10" s="60">
        <v>393654</v>
      </c>
      <c r="V10" s="60">
        <v>1431247</v>
      </c>
      <c r="W10" s="60">
        <v>5479484</v>
      </c>
      <c r="X10" s="60">
        <v>11668708</v>
      </c>
      <c r="Y10" s="60">
        <v>-6189224</v>
      </c>
      <c r="Z10" s="140">
        <v>-53.04</v>
      </c>
      <c r="AA10" s="155">
        <v>11668708</v>
      </c>
    </row>
    <row r="11" spans="1:27" ht="13.5">
      <c r="A11" s="292" t="s">
        <v>209</v>
      </c>
      <c r="B11" s="142"/>
      <c r="C11" s="293">
        <f aca="true" t="shared" si="1" ref="C11:Y11">SUM(C6:C10)</f>
        <v>22799210</v>
      </c>
      <c r="D11" s="294">
        <f t="shared" si="1"/>
        <v>0</v>
      </c>
      <c r="E11" s="295">
        <f t="shared" si="1"/>
        <v>84467649</v>
      </c>
      <c r="F11" s="295">
        <f t="shared" si="1"/>
        <v>100299188</v>
      </c>
      <c r="G11" s="295">
        <f t="shared" si="1"/>
        <v>842874</v>
      </c>
      <c r="H11" s="295">
        <f t="shared" si="1"/>
        <v>3620399</v>
      </c>
      <c r="I11" s="295">
        <f t="shared" si="1"/>
        <v>7946359</v>
      </c>
      <c r="J11" s="295">
        <f t="shared" si="1"/>
        <v>12409632</v>
      </c>
      <c r="K11" s="295">
        <f t="shared" si="1"/>
        <v>6172706</v>
      </c>
      <c r="L11" s="295">
        <f t="shared" si="1"/>
        <v>8464908</v>
      </c>
      <c r="M11" s="295">
        <f t="shared" si="1"/>
        <v>8368347</v>
      </c>
      <c r="N11" s="295">
        <f t="shared" si="1"/>
        <v>23005961</v>
      </c>
      <c r="O11" s="295">
        <f t="shared" si="1"/>
        <v>2856516</v>
      </c>
      <c r="P11" s="295">
        <f t="shared" si="1"/>
        <v>5649969</v>
      </c>
      <c r="Q11" s="295">
        <f t="shared" si="1"/>
        <v>7520925</v>
      </c>
      <c r="R11" s="295">
        <f t="shared" si="1"/>
        <v>16027410</v>
      </c>
      <c r="S11" s="295">
        <f t="shared" si="1"/>
        <v>3698905</v>
      </c>
      <c r="T11" s="295">
        <f t="shared" si="1"/>
        <v>4607570</v>
      </c>
      <c r="U11" s="295">
        <f t="shared" si="1"/>
        <v>12001233</v>
      </c>
      <c r="V11" s="295">
        <f t="shared" si="1"/>
        <v>20307708</v>
      </c>
      <c r="W11" s="295">
        <f t="shared" si="1"/>
        <v>71750711</v>
      </c>
      <c r="X11" s="295">
        <f t="shared" si="1"/>
        <v>100299188</v>
      </c>
      <c r="Y11" s="295">
        <f t="shared" si="1"/>
        <v>-28548477</v>
      </c>
      <c r="Z11" s="296">
        <f>+IF(X11&lt;&gt;0,+(Y11/X11)*100,0)</f>
        <v>-28.4633181676406</v>
      </c>
      <c r="AA11" s="297">
        <f>SUM(AA6:AA10)</f>
        <v>100299188</v>
      </c>
    </row>
    <row r="12" spans="1:27" ht="13.5">
      <c r="A12" s="298" t="s">
        <v>210</v>
      </c>
      <c r="B12" s="136"/>
      <c r="C12" s="62">
        <v>6575579</v>
      </c>
      <c r="D12" s="156"/>
      <c r="E12" s="60">
        <v>11578500</v>
      </c>
      <c r="F12" s="60">
        <v>7291091</v>
      </c>
      <c r="G12" s="60"/>
      <c r="H12" s="60">
        <v>481945</v>
      </c>
      <c r="I12" s="60">
        <v>169786</v>
      </c>
      <c r="J12" s="60">
        <v>651731</v>
      </c>
      <c r="K12" s="60">
        <v>227279</v>
      </c>
      <c r="L12" s="60">
        <v>370902</v>
      </c>
      <c r="M12" s="60">
        <v>420775</v>
      </c>
      <c r="N12" s="60">
        <v>1018956</v>
      </c>
      <c r="O12" s="60"/>
      <c r="P12" s="60">
        <v>224293</v>
      </c>
      <c r="Q12" s="60">
        <v>391680</v>
      </c>
      <c r="R12" s="60">
        <v>615973</v>
      </c>
      <c r="S12" s="60">
        <v>131777</v>
      </c>
      <c r="T12" s="60">
        <v>216196</v>
      </c>
      <c r="U12" s="60">
        <v>1000255</v>
      </c>
      <c r="V12" s="60">
        <v>1348228</v>
      </c>
      <c r="W12" s="60">
        <v>3634888</v>
      </c>
      <c r="X12" s="60">
        <v>7291091</v>
      </c>
      <c r="Y12" s="60">
        <v>-3656203</v>
      </c>
      <c r="Z12" s="140">
        <v>-50.15</v>
      </c>
      <c r="AA12" s="155">
        <v>7291091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69418705</v>
      </c>
      <c r="D15" s="156"/>
      <c r="E15" s="60">
        <v>52777868</v>
      </c>
      <c r="F15" s="60">
        <v>55849546</v>
      </c>
      <c r="G15" s="60">
        <v>274792</v>
      </c>
      <c r="H15" s="60">
        <v>110175</v>
      </c>
      <c r="I15" s="60">
        <v>546862</v>
      </c>
      <c r="J15" s="60">
        <v>931829</v>
      </c>
      <c r="K15" s="60">
        <v>1464718</v>
      </c>
      <c r="L15" s="60">
        <v>5627845</v>
      </c>
      <c r="M15" s="60">
        <v>5190205</v>
      </c>
      <c r="N15" s="60">
        <v>12282768</v>
      </c>
      <c r="O15" s="60">
        <v>2089651</v>
      </c>
      <c r="P15" s="60">
        <v>4499315</v>
      </c>
      <c r="Q15" s="60">
        <v>2251938</v>
      </c>
      <c r="R15" s="60">
        <v>8840904</v>
      </c>
      <c r="S15" s="60">
        <v>4841216</v>
      </c>
      <c r="T15" s="60">
        <v>2808018</v>
      </c>
      <c r="U15" s="60">
        <v>5086009</v>
      </c>
      <c r="V15" s="60">
        <v>12735243</v>
      </c>
      <c r="W15" s="60">
        <v>34790744</v>
      </c>
      <c r="X15" s="60">
        <v>55849546</v>
      </c>
      <c r="Y15" s="60">
        <v>-21058802</v>
      </c>
      <c r="Z15" s="140">
        <v>-37.71</v>
      </c>
      <c r="AA15" s="155">
        <v>55849546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1664617</v>
      </c>
      <c r="D18" s="276"/>
      <c r="E18" s="82">
        <v>1869000</v>
      </c>
      <c r="F18" s="82">
        <v>1629800</v>
      </c>
      <c r="G18" s="82"/>
      <c r="H18" s="82"/>
      <c r="I18" s="82">
        <v>1097228</v>
      </c>
      <c r="J18" s="82">
        <v>1097228</v>
      </c>
      <c r="K18" s="82"/>
      <c r="L18" s="82">
        <v>1750</v>
      </c>
      <c r="M18" s="82"/>
      <c r="N18" s="82">
        <v>1750</v>
      </c>
      <c r="O18" s="82">
        <v>164355</v>
      </c>
      <c r="P18" s="82"/>
      <c r="Q18" s="82">
        <v>3500</v>
      </c>
      <c r="R18" s="82">
        <v>167855</v>
      </c>
      <c r="S18" s="82">
        <v>-1855</v>
      </c>
      <c r="T18" s="82">
        <v>1750</v>
      </c>
      <c r="U18" s="82">
        <v>342918</v>
      </c>
      <c r="V18" s="82">
        <v>342813</v>
      </c>
      <c r="W18" s="82">
        <v>1609646</v>
      </c>
      <c r="X18" s="82">
        <v>1629800</v>
      </c>
      <c r="Y18" s="82">
        <v>-20154</v>
      </c>
      <c r="Z18" s="270">
        <v>-1.24</v>
      </c>
      <c r="AA18" s="278">
        <v>1629800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38514060</v>
      </c>
      <c r="D20" s="154">
        <f t="shared" si="2"/>
        <v>0</v>
      </c>
      <c r="E20" s="100">
        <f t="shared" si="2"/>
        <v>38207460</v>
      </c>
      <c r="F20" s="100">
        <f t="shared" si="2"/>
        <v>43591905</v>
      </c>
      <c r="G20" s="100">
        <f t="shared" si="2"/>
        <v>1588294</v>
      </c>
      <c r="H20" s="100">
        <f t="shared" si="2"/>
        <v>363600</v>
      </c>
      <c r="I20" s="100">
        <f t="shared" si="2"/>
        <v>522463</v>
      </c>
      <c r="J20" s="100">
        <f t="shared" si="2"/>
        <v>2474357</v>
      </c>
      <c r="K20" s="100">
        <f t="shared" si="2"/>
        <v>1742742</v>
      </c>
      <c r="L20" s="100">
        <f t="shared" si="2"/>
        <v>2427368</v>
      </c>
      <c r="M20" s="100">
        <f t="shared" si="2"/>
        <v>3815439</v>
      </c>
      <c r="N20" s="100">
        <f t="shared" si="2"/>
        <v>7985549</v>
      </c>
      <c r="O20" s="100">
        <f t="shared" si="2"/>
        <v>2698135</v>
      </c>
      <c r="P20" s="100">
        <f t="shared" si="2"/>
        <v>5510739</v>
      </c>
      <c r="Q20" s="100">
        <f t="shared" si="2"/>
        <v>2302748</v>
      </c>
      <c r="R20" s="100">
        <f t="shared" si="2"/>
        <v>10511622</v>
      </c>
      <c r="S20" s="100">
        <f t="shared" si="2"/>
        <v>3060873</v>
      </c>
      <c r="T20" s="100">
        <f t="shared" si="2"/>
        <v>3446507</v>
      </c>
      <c r="U20" s="100">
        <f t="shared" si="2"/>
        <v>3272470</v>
      </c>
      <c r="V20" s="100">
        <f t="shared" si="2"/>
        <v>9779850</v>
      </c>
      <c r="W20" s="100">
        <f t="shared" si="2"/>
        <v>30751378</v>
      </c>
      <c r="X20" s="100">
        <f t="shared" si="2"/>
        <v>43591905</v>
      </c>
      <c r="Y20" s="100">
        <f t="shared" si="2"/>
        <v>-12840527</v>
      </c>
      <c r="Z20" s="137">
        <f>+IF(X20&lt;&gt;0,+(Y20/X20)*100,0)</f>
        <v>-29.456218992952937</v>
      </c>
      <c r="AA20" s="153">
        <f>SUM(AA26:AA33)</f>
        <v>43591905</v>
      </c>
    </row>
    <row r="21" spans="1:27" ht="13.5">
      <c r="A21" s="291" t="s">
        <v>204</v>
      </c>
      <c r="B21" s="142"/>
      <c r="C21" s="62">
        <v>5144482</v>
      </c>
      <c r="D21" s="156"/>
      <c r="E21" s="60">
        <v>13354783</v>
      </c>
      <c r="F21" s="60">
        <v>16139161</v>
      </c>
      <c r="G21" s="60">
        <v>802071</v>
      </c>
      <c r="H21" s="60">
        <v>46191</v>
      </c>
      <c r="I21" s="60">
        <v>279735</v>
      </c>
      <c r="J21" s="60">
        <v>1127997</v>
      </c>
      <c r="K21" s="60">
        <v>872360</v>
      </c>
      <c r="L21" s="60">
        <v>603733</v>
      </c>
      <c r="M21" s="60">
        <v>1980078</v>
      </c>
      <c r="N21" s="60">
        <v>3456171</v>
      </c>
      <c r="O21" s="60">
        <v>2210801</v>
      </c>
      <c r="P21" s="60">
        <v>1445908</v>
      </c>
      <c r="Q21" s="60">
        <v>835247</v>
      </c>
      <c r="R21" s="60">
        <v>4491956</v>
      </c>
      <c r="S21" s="60">
        <v>926696</v>
      </c>
      <c r="T21" s="60">
        <v>1177441</v>
      </c>
      <c r="U21" s="60">
        <v>537470</v>
      </c>
      <c r="V21" s="60">
        <v>2641607</v>
      </c>
      <c r="W21" s="60">
        <v>11717731</v>
      </c>
      <c r="X21" s="60">
        <v>16139161</v>
      </c>
      <c r="Y21" s="60">
        <v>-4421430</v>
      </c>
      <c r="Z21" s="140">
        <v>-27.4</v>
      </c>
      <c r="AA21" s="155">
        <v>16139161</v>
      </c>
    </row>
    <row r="22" spans="1:27" ht="13.5">
      <c r="A22" s="291" t="s">
        <v>205</v>
      </c>
      <c r="B22" s="142"/>
      <c r="C22" s="62"/>
      <c r="D22" s="156"/>
      <c r="E22" s="60">
        <v>1900000</v>
      </c>
      <c r="F22" s="60">
        <v>2060406</v>
      </c>
      <c r="G22" s="60"/>
      <c r="H22" s="60"/>
      <c r="I22" s="60"/>
      <c r="J22" s="60"/>
      <c r="K22" s="60"/>
      <c r="L22" s="60">
        <v>197326</v>
      </c>
      <c r="M22" s="60">
        <v>180942</v>
      </c>
      <c r="N22" s="60">
        <v>378268</v>
      </c>
      <c r="O22" s="60"/>
      <c r="P22" s="60">
        <v>152016</v>
      </c>
      <c r="Q22" s="60">
        <v>251168</v>
      </c>
      <c r="R22" s="60">
        <v>403184</v>
      </c>
      <c r="S22" s="60">
        <v>272161</v>
      </c>
      <c r="T22" s="60">
        <v>417258</v>
      </c>
      <c r="U22" s="60">
        <v>230503</v>
      </c>
      <c r="V22" s="60">
        <v>919922</v>
      </c>
      <c r="W22" s="60">
        <v>1701374</v>
      </c>
      <c r="X22" s="60">
        <v>2060406</v>
      </c>
      <c r="Y22" s="60">
        <v>-359032</v>
      </c>
      <c r="Z22" s="140">
        <v>-17.43</v>
      </c>
      <c r="AA22" s="155">
        <v>2060406</v>
      </c>
    </row>
    <row r="23" spans="1:27" ht="13.5">
      <c r="A23" s="291" t="s">
        <v>206</v>
      </c>
      <c r="B23" s="142"/>
      <c r="C23" s="62"/>
      <c r="D23" s="156"/>
      <c r="E23" s="60">
        <v>7850000</v>
      </c>
      <c r="F23" s="60">
        <v>8523279</v>
      </c>
      <c r="G23" s="60">
        <v>69858</v>
      </c>
      <c r="H23" s="60">
        <v>56775</v>
      </c>
      <c r="I23" s="60">
        <v>43775</v>
      </c>
      <c r="J23" s="60">
        <v>170408</v>
      </c>
      <c r="K23" s="60">
        <v>429927</v>
      </c>
      <c r="L23" s="60">
        <v>949698</v>
      </c>
      <c r="M23" s="60">
        <v>1263200</v>
      </c>
      <c r="N23" s="60">
        <v>2642825</v>
      </c>
      <c r="O23" s="60">
        <v>243029</v>
      </c>
      <c r="P23" s="60">
        <v>1246452</v>
      </c>
      <c r="Q23" s="60">
        <v>689181</v>
      </c>
      <c r="R23" s="60">
        <v>2178662</v>
      </c>
      <c r="S23" s="60">
        <v>596570</v>
      </c>
      <c r="T23" s="60">
        <v>720714</v>
      </c>
      <c r="U23" s="60">
        <v>999064</v>
      </c>
      <c r="V23" s="60">
        <v>2316348</v>
      </c>
      <c r="W23" s="60">
        <v>7308243</v>
      </c>
      <c r="X23" s="60">
        <v>8523279</v>
      </c>
      <c r="Y23" s="60">
        <v>-1215036</v>
      </c>
      <c r="Z23" s="140">
        <v>-14.26</v>
      </c>
      <c r="AA23" s="155">
        <v>8523279</v>
      </c>
    </row>
    <row r="24" spans="1:27" ht="13.5">
      <c r="A24" s="291" t="s">
        <v>207</v>
      </c>
      <c r="B24" s="142"/>
      <c r="C24" s="62">
        <v>6797891</v>
      </c>
      <c r="D24" s="156"/>
      <c r="E24" s="60">
        <v>11052077</v>
      </c>
      <c r="F24" s="60">
        <v>11746347</v>
      </c>
      <c r="G24" s="60">
        <v>716365</v>
      </c>
      <c r="H24" s="60">
        <v>260634</v>
      </c>
      <c r="I24" s="60">
        <v>198953</v>
      </c>
      <c r="J24" s="60">
        <v>1175952</v>
      </c>
      <c r="K24" s="60">
        <v>440455</v>
      </c>
      <c r="L24" s="60">
        <v>510045</v>
      </c>
      <c r="M24" s="60">
        <v>391219</v>
      </c>
      <c r="N24" s="60">
        <v>1341719</v>
      </c>
      <c r="O24" s="60">
        <v>244305</v>
      </c>
      <c r="P24" s="60">
        <v>2666363</v>
      </c>
      <c r="Q24" s="60">
        <v>518152</v>
      </c>
      <c r="R24" s="60">
        <v>3428820</v>
      </c>
      <c r="S24" s="60">
        <v>1235446</v>
      </c>
      <c r="T24" s="60">
        <v>1131094</v>
      </c>
      <c r="U24" s="60">
        <v>716729</v>
      </c>
      <c r="V24" s="60">
        <v>3083269</v>
      </c>
      <c r="W24" s="60">
        <v>9029760</v>
      </c>
      <c r="X24" s="60">
        <v>11746347</v>
      </c>
      <c r="Y24" s="60">
        <v>-2716587</v>
      </c>
      <c r="Z24" s="140">
        <v>-23.13</v>
      </c>
      <c r="AA24" s="155">
        <v>11746347</v>
      </c>
    </row>
    <row r="25" spans="1:27" ht="13.5">
      <c r="A25" s="291" t="s">
        <v>208</v>
      </c>
      <c r="B25" s="142"/>
      <c r="C25" s="62">
        <v>62650</v>
      </c>
      <c r="D25" s="156"/>
      <c r="E25" s="60">
        <v>900000</v>
      </c>
      <c r="F25" s="60">
        <v>900000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>
        <v>72000</v>
      </c>
      <c r="V25" s="60">
        <v>72000</v>
      </c>
      <c r="W25" s="60">
        <v>72000</v>
      </c>
      <c r="X25" s="60">
        <v>900000</v>
      </c>
      <c r="Y25" s="60">
        <v>-828000</v>
      </c>
      <c r="Z25" s="140">
        <v>-92</v>
      </c>
      <c r="AA25" s="155">
        <v>900000</v>
      </c>
    </row>
    <row r="26" spans="1:27" ht="13.5">
      <c r="A26" s="292" t="s">
        <v>209</v>
      </c>
      <c r="B26" s="302"/>
      <c r="C26" s="293">
        <f aca="true" t="shared" si="3" ref="C26:Y26">SUM(C21:C25)</f>
        <v>12005023</v>
      </c>
      <c r="D26" s="294">
        <f t="shared" si="3"/>
        <v>0</v>
      </c>
      <c r="E26" s="295">
        <f t="shared" si="3"/>
        <v>35056860</v>
      </c>
      <c r="F26" s="295">
        <f t="shared" si="3"/>
        <v>39369193</v>
      </c>
      <c r="G26" s="295">
        <f t="shared" si="3"/>
        <v>1588294</v>
      </c>
      <c r="H26" s="295">
        <f t="shared" si="3"/>
        <v>363600</v>
      </c>
      <c r="I26" s="295">
        <f t="shared" si="3"/>
        <v>522463</v>
      </c>
      <c r="J26" s="295">
        <f t="shared" si="3"/>
        <v>2474357</v>
      </c>
      <c r="K26" s="295">
        <f t="shared" si="3"/>
        <v>1742742</v>
      </c>
      <c r="L26" s="295">
        <f t="shared" si="3"/>
        <v>2260802</v>
      </c>
      <c r="M26" s="295">
        <f t="shared" si="3"/>
        <v>3815439</v>
      </c>
      <c r="N26" s="295">
        <f t="shared" si="3"/>
        <v>7818983</v>
      </c>
      <c r="O26" s="295">
        <f t="shared" si="3"/>
        <v>2698135</v>
      </c>
      <c r="P26" s="295">
        <f t="shared" si="3"/>
        <v>5510739</v>
      </c>
      <c r="Q26" s="295">
        <f t="shared" si="3"/>
        <v>2293748</v>
      </c>
      <c r="R26" s="295">
        <f t="shared" si="3"/>
        <v>10502622</v>
      </c>
      <c r="S26" s="295">
        <f t="shared" si="3"/>
        <v>3030873</v>
      </c>
      <c r="T26" s="295">
        <f t="shared" si="3"/>
        <v>3446507</v>
      </c>
      <c r="U26" s="295">
        <f t="shared" si="3"/>
        <v>2555766</v>
      </c>
      <c r="V26" s="295">
        <f t="shared" si="3"/>
        <v>9033146</v>
      </c>
      <c r="W26" s="295">
        <f t="shared" si="3"/>
        <v>29829108</v>
      </c>
      <c r="X26" s="295">
        <f t="shared" si="3"/>
        <v>39369193</v>
      </c>
      <c r="Y26" s="295">
        <f t="shared" si="3"/>
        <v>-9540085</v>
      </c>
      <c r="Z26" s="296">
        <f>+IF(X26&lt;&gt;0,+(Y26/X26)*100,0)</f>
        <v>-24.23236107481299</v>
      </c>
      <c r="AA26" s="297">
        <f>SUM(AA21:AA25)</f>
        <v>39369193</v>
      </c>
    </row>
    <row r="27" spans="1:27" ht="13.5">
      <c r="A27" s="298" t="s">
        <v>210</v>
      </c>
      <c r="B27" s="147"/>
      <c r="C27" s="62">
        <v>780521</v>
      </c>
      <c r="D27" s="156"/>
      <c r="E27" s="60">
        <v>1610600</v>
      </c>
      <c r="F27" s="60">
        <v>2916146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>
        <v>254266</v>
      </c>
      <c r="V27" s="60">
        <v>254266</v>
      </c>
      <c r="W27" s="60">
        <v>254266</v>
      </c>
      <c r="X27" s="60">
        <v>2916146</v>
      </c>
      <c r="Y27" s="60">
        <v>-2661880</v>
      </c>
      <c r="Z27" s="140">
        <v>-91.28</v>
      </c>
      <c r="AA27" s="155">
        <v>2916146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25728516</v>
      </c>
      <c r="D30" s="156"/>
      <c r="E30" s="60">
        <v>1540000</v>
      </c>
      <c r="F30" s="60">
        <v>1306566</v>
      </c>
      <c r="G30" s="60"/>
      <c r="H30" s="60"/>
      <c r="I30" s="60"/>
      <c r="J30" s="60"/>
      <c r="K30" s="60"/>
      <c r="L30" s="60">
        <v>166566</v>
      </c>
      <c r="M30" s="60"/>
      <c r="N30" s="60">
        <v>166566</v>
      </c>
      <c r="O30" s="60"/>
      <c r="P30" s="60"/>
      <c r="Q30" s="60">
        <v>9000</v>
      </c>
      <c r="R30" s="60">
        <v>9000</v>
      </c>
      <c r="S30" s="60">
        <v>30000</v>
      </c>
      <c r="T30" s="60"/>
      <c r="U30" s="60">
        <v>462438</v>
      </c>
      <c r="V30" s="60">
        <v>492438</v>
      </c>
      <c r="W30" s="60">
        <v>668004</v>
      </c>
      <c r="X30" s="60">
        <v>1306566</v>
      </c>
      <c r="Y30" s="60">
        <v>-638562</v>
      </c>
      <c r="Z30" s="140">
        <v>-48.87</v>
      </c>
      <c r="AA30" s="155">
        <v>1306566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15719883</v>
      </c>
      <c r="D36" s="156">
        <f t="shared" si="4"/>
        <v>0</v>
      </c>
      <c r="E36" s="60">
        <f t="shared" si="4"/>
        <v>49125632</v>
      </c>
      <c r="F36" s="60">
        <f t="shared" si="4"/>
        <v>60841188</v>
      </c>
      <c r="G36" s="60">
        <f t="shared" si="4"/>
        <v>1148107</v>
      </c>
      <c r="H36" s="60">
        <f t="shared" si="4"/>
        <v>1782105</v>
      </c>
      <c r="I36" s="60">
        <f t="shared" si="4"/>
        <v>5866778</v>
      </c>
      <c r="J36" s="60">
        <f t="shared" si="4"/>
        <v>8796990</v>
      </c>
      <c r="K36" s="60">
        <f t="shared" si="4"/>
        <v>4308769</v>
      </c>
      <c r="L36" s="60">
        <f t="shared" si="4"/>
        <v>5341755</v>
      </c>
      <c r="M36" s="60">
        <f t="shared" si="4"/>
        <v>4511917</v>
      </c>
      <c r="N36" s="60">
        <f t="shared" si="4"/>
        <v>14162441</v>
      </c>
      <c r="O36" s="60">
        <f t="shared" si="4"/>
        <v>2825584</v>
      </c>
      <c r="P36" s="60">
        <f t="shared" si="4"/>
        <v>3651444</v>
      </c>
      <c r="Q36" s="60">
        <f t="shared" si="4"/>
        <v>5200413</v>
      </c>
      <c r="R36" s="60">
        <f t="shared" si="4"/>
        <v>11677441</v>
      </c>
      <c r="S36" s="60">
        <f t="shared" si="4"/>
        <v>3096052</v>
      </c>
      <c r="T36" s="60">
        <f t="shared" si="4"/>
        <v>3417566</v>
      </c>
      <c r="U36" s="60">
        <f t="shared" si="4"/>
        <v>4044598</v>
      </c>
      <c r="V36" s="60">
        <f t="shared" si="4"/>
        <v>10558216</v>
      </c>
      <c r="W36" s="60">
        <f t="shared" si="4"/>
        <v>45195088</v>
      </c>
      <c r="X36" s="60">
        <f t="shared" si="4"/>
        <v>60841188</v>
      </c>
      <c r="Y36" s="60">
        <f t="shared" si="4"/>
        <v>-15646100</v>
      </c>
      <c r="Z36" s="140">
        <f aca="true" t="shared" si="5" ref="Z36:Z49">+IF(X36&lt;&gt;0,+(Y36/X36)*100,0)</f>
        <v>-25.71629600658028</v>
      </c>
      <c r="AA36" s="155">
        <f>AA6+AA21</f>
        <v>60841188</v>
      </c>
    </row>
    <row r="37" spans="1:27" ht="13.5">
      <c r="A37" s="291" t="s">
        <v>205</v>
      </c>
      <c r="B37" s="142"/>
      <c r="C37" s="62">
        <f t="shared" si="4"/>
        <v>7534394</v>
      </c>
      <c r="D37" s="156">
        <f t="shared" si="4"/>
        <v>0</v>
      </c>
      <c r="E37" s="60">
        <f t="shared" si="4"/>
        <v>18615600</v>
      </c>
      <c r="F37" s="60">
        <f t="shared" si="4"/>
        <v>17072115</v>
      </c>
      <c r="G37" s="60">
        <f t="shared" si="4"/>
        <v>0</v>
      </c>
      <c r="H37" s="60">
        <f t="shared" si="4"/>
        <v>57615</v>
      </c>
      <c r="I37" s="60">
        <f t="shared" si="4"/>
        <v>294294</v>
      </c>
      <c r="J37" s="60">
        <f t="shared" si="4"/>
        <v>351909</v>
      </c>
      <c r="K37" s="60">
        <f t="shared" si="4"/>
        <v>386766</v>
      </c>
      <c r="L37" s="60">
        <f t="shared" si="4"/>
        <v>1559631</v>
      </c>
      <c r="M37" s="60">
        <f t="shared" si="4"/>
        <v>3949924</v>
      </c>
      <c r="N37" s="60">
        <f t="shared" si="4"/>
        <v>5896321</v>
      </c>
      <c r="O37" s="60">
        <f t="shared" si="4"/>
        <v>807846</v>
      </c>
      <c r="P37" s="60">
        <f t="shared" si="4"/>
        <v>1582869</v>
      </c>
      <c r="Q37" s="60">
        <f t="shared" si="4"/>
        <v>1327609</v>
      </c>
      <c r="R37" s="60">
        <f t="shared" si="4"/>
        <v>3718324</v>
      </c>
      <c r="S37" s="60">
        <f t="shared" si="4"/>
        <v>557098</v>
      </c>
      <c r="T37" s="60">
        <f t="shared" si="4"/>
        <v>1057112</v>
      </c>
      <c r="U37" s="60">
        <f t="shared" si="4"/>
        <v>1972284</v>
      </c>
      <c r="V37" s="60">
        <f t="shared" si="4"/>
        <v>3586494</v>
      </c>
      <c r="W37" s="60">
        <f t="shared" si="4"/>
        <v>13553048</v>
      </c>
      <c r="X37" s="60">
        <f t="shared" si="4"/>
        <v>17072115</v>
      </c>
      <c r="Y37" s="60">
        <f t="shared" si="4"/>
        <v>-3519067</v>
      </c>
      <c r="Z37" s="140">
        <f t="shared" si="5"/>
        <v>-20.612952759514567</v>
      </c>
      <c r="AA37" s="155">
        <f>AA7+AA22</f>
        <v>17072115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28555600</v>
      </c>
      <c r="F38" s="60">
        <f t="shared" si="4"/>
        <v>29643478</v>
      </c>
      <c r="G38" s="60">
        <f t="shared" si="4"/>
        <v>69858</v>
      </c>
      <c r="H38" s="60">
        <f t="shared" si="4"/>
        <v>1553209</v>
      </c>
      <c r="I38" s="60">
        <f t="shared" si="4"/>
        <v>1480858</v>
      </c>
      <c r="J38" s="60">
        <f t="shared" si="4"/>
        <v>3103925</v>
      </c>
      <c r="K38" s="60">
        <f t="shared" si="4"/>
        <v>1338235</v>
      </c>
      <c r="L38" s="60">
        <f t="shared" si="4"/>
        <v>2272507</v>
      </c>
      <c r="M38" s="60">
        <f t="shared" si="4"/>
        <v>2380232</v>
      </c>
      <c r="N38" s="60">
        <f t="shared" si="4"/>
        <v>5990974</v>
      </c>
      <c r="O38" s="60">
        <f t="shared" si="4"/>
        <v>652029</v>
      </c>
      <c r="P38" s="60">
        <f t="shared" si="4"/>
        <v>2531702</v>
      </c>
      <c r="Q38" s="60">
        <f t="shared" si="4"/>
        <v>1880824</v>
      </c>
      <c r="R38" s="60">
        <f t="shared" si="4"/>
        <v>5064555</v>
      </c>
      <c r="S38" s="60">
        <f t="shared" si="4"/>
        <v>1277921</v>
      </c>
      <c r="T38" s="60">
        <f t="shared" si="4"/>
        <v>1283541</v>
      </c>
      <c r="U38" s="60">
        <f t="shared" si="4"/>
        <v>6793443</v>
      </c>
      <c r="V38" s="60">
        <f t="shared" si="4"/>
        <v>9354905</v>
      </c>
      <c r="W38" s="60">
        <f t="shared" si="4"/>
        <v>23514359</v>
      </c>
      <c r="X38" s="60">
        <f t="shared" si="4"/>
        <v>29643478</v>
      </c>
      <c r="Y38" s="60">
        <f t="shared" si="4"/>
        <v>-6129119</v>
      </c>
      <c r="Z38" s="140">
        <f t="shared" si="5"/>
        <v>-20.67611297162904</v>
      </c>
      <c r="AA38" s="155">
        <f>AA8+AA23</f>
        <v>29643478</v>
      </c>
    </row>
    <row r="39" spans="1:27" ht="13.5">
      <c r="A39" s="291" t="s">
        <v>207</v>
      </c>
      <c r="B39" s="142"/>
      <c r="C39" s="62">
        <f t="shared" si="4"/>
        <v>9680176</v>
      </c>
      <c r="D39" s="156">
        <f t="shared" si="4"/>
        <v>0</v>
      </c>
      <c r="E39" s="60">
        <f t="shared" si="4"/>
        <v>15217677</v>
      </c>
      <c r="F39" s="60">
        <f t="shared" si="4"/>
        <v>19542892</v>
      </c>
      <c r="G39" s="60">
        <f t="shared" si="4"/>
        <v>716365</v>
      </c>
      <c r="H39" s="60">
        <f t="shared" si="4"/>
        <v>260634</v>
      </c>
      <c r="I39" s="60">
        <f t="shared" si="4"/>
        <v>617092</v>
      </c>
      <c r="J39" s="60">
        <f t="shared" si="4"/>
        <v>1594091</v>
      </c>
      <c r="K39" s="60">
        <f t="shared" si="4"/>
        <v>1304326</v>
      </c>
      <c r="L39" s="60">
        <f t="shared" si="4"/>
        <v>911752</v>
      </c>
      <c r="M39" s="60">
        <f t="shared" si="4"/>
        <v>428447</v>
      </c>
      <c r="N39" s="60">
        <f t="shared" si="4"/>
        <v>2644525</v>
      </c>
      <c r="O39" s="60">
        <f t="shared" si="4"/>
        <v>1061371</v>
      </c>
      <c r="P39" s="60">
        <f t="shared" si="4"/>
        <v>3087390</v>
      </c>
      <c r="Q39" s="60">
        <f t="shared" si="4"/>
        <v>1040471</v>
      </c>
      <c r="R39" s="60">
        <f t="shared" si="4"/>
        <v>5189232</v>
      </c>
      <c r="S39" s="60">
        <f t="shared" si="4"/>
        <v>1383446</v>
      </c>
      <c r="T39" s="60">
        <f t="shared" si="4"/>
        <v>1673526</v>
      </c>
      <c r="U39" s="60">
        <f t="shared" si="4"/>
        <v>1281020</v>
      </c>
      <c r="V39" s="60">
        <f t="shared" si="4"/>
        <v>4337992</v>
      </c>
      <c r="W39" s="60">
        <f t="shared" si="4"/>
        <v>13765840</v>
      </c>
      <c r="X39" s="60">
        <f t="shared" si="4"/>
        <v>19542892</v>
      </c>
      <c r="Y39" s="60">
        <f t="shared" si="4"/>
        <v>-5777052</v>
      </c>
      <c r="Z39" s="140">
        <f t="shared" si="5"/>
        <v>-29.560885870934555</v>
      </c>
      <c r="AA39" s="155">
        <f>AA9+AA24</f>
        <v>19542892</v>
      </c>
    </row>
    <row r="40" spans="1:27" ht="13.5">
      <c r="A40" s="291" t="s">
        <v>208</v>
      </c>
      <c r="B40" s="142"/>
      <c r="C40" s="62">
        <f t="shared" si="4"/>
        <v>1869780</v>
      </c>
      <c r="D40" s="156">
        <f t="shared" si="4"/>
        <v>0</v>
      </c>
      <c r="E40" s="60">
        <f t="shared" si="4"/>
        <v>8010000</v>
      </c>
      <c r="F40" s="60">
        <f t="shared" si="4"/>
        <v>12568708</v>
      </c>
      <c r="G40" s="60">
        <f t="shared" si="4"/>
        <v>496838</v>
      </c>
      <c r="H40" s="60">
        <f t="shared" si="4"/>
        <v>330436</v>
      </c>
      <c r="I40" s="60">
        <f t="shared" si="4"/>
        <v>209800</v>
      </c>
      <c r="J40" s="60">
        <f t="shared" si="4"/>
        <v>1037074</v>
      </c>
      <c r="K40" s="60">
        <f t="shared" si="4"/>
        <v>577352</v>
      </c>
      <c r="L40" s="60">
        <f t="shared" si="4"/>
        <v>640065</v>
      </c>
      <c r="M40" s="60">
        <f t="shared" si="4"/>
        <v>913266</v>
      </c>
      <c r="N40" s="60">
        <f t="shared" si="4"/>
        <v>2130683</v>
      </c>
      <c r="O40" s="60">
        <f t="shared" si="4"/>
        <v>207821</v>
      </c>
      <c r="P40" s="60">
        <f t="shared" si="4"/>
        <v>307303</v>
      </c>
      <c r="Q40" s="60">
        <f t="shared" si="4"/>
        <v>365356</v>
      </c>
      <c r="R40" s="60">
        <f t="shared" si="4"/>
        <v>880480</v>
      </c>
      <c r="S40" s="60">
        <f t="shared" si="4"/>
        <v>415261</v>
      </c>
      <c r="T40" s="60">
        <f t="shared" si="4"/>
        <v>622332</v>
      </c>
      <c r="U40" s="60">
        <f t="shared" si="4"/>
        <v>465654</v>
      </c>
      <c r="V40" s="60">
        <f t="shared" si="4"/>
        <v>1503247</v>
      </c>
      <c r="W40" s="60">
        <f t="shared" si="4"/>
        <v>5551484</v>
      </c>
      <c r="X40" s="60">
        <f t="shared" si="4"/>
        <v>12568708</v>
      </c>
      <c r="Y40" s="60">
        <f t="shared" si="4"/>
        <v>-7017224</v>
      </c>
      <c r="Z40" s="140">
        <f t="shared" si="5"/>
        <v>-55.83090958911608</v>
      </c>
      <c r="AA40" s="155">
        <f>AA10+AA25</f>
        <v>12568708</v>
      </c>
    </row>
    <row r="41" spans="1:27" ht="13.5">
      <c r="A41" s="292" t="s">
        <v>209</v>
      </c>
      <c r="B41" s="142"/>
      <c r="C41" s="293">
        <f aca="true" t="shared" si="6" ref="C41:Y41">SUM(C36:C40)</f>
        <v>34804233</v>
      </c>
      <c r="D41" s="294">
        <f t="shared" si="6"/>
        <v>0</v>
      </c>
      <c r="E41" s="295">
        <f t="shared" si="6"/>
        <v>119524509</v>
      </c>
      <c r="F41" s="295">
        <f t="shared" si="6"/>
        <v>139668381</v>
      </c>
      <c r="G41" s="295">
        <f t="shared" si="6"/>
        <v>2431168</v>
      </c>
      <c r="H41" s="295">
        <f t="shared" si="6"/>
        <v>3983999</v>
      </c>
      <c r="I41" s="295">
        <f t="shared" si="6"/>
        <v>8468822</v>
      </c>
      <c r="J41" s="295">
        <f t="shared" si="6"/>
        <v>14883989</v>
      </c>
      <c r="K41" s="295">
        <f t="shared" si="6"/>
        <v>7915448</v>
      </c>
      <c r="L41" s="295">
        <f t="shared" si="6"/>
        <v>10725710</v>
      </c>
      <c r="M41" s="295">
        <f t="shared" si="6"/>
        <v>12183786</v>
      </c>
      <c r="N41" s="295">
        <f t="shared" si="6"/>
        <v>30824944</v>
      </c>
      <c r="O41" s="295">
        <f t="shared" si="6"/>
        <v>5554651</v>
      </c>
      <c r="P41" s="295">
        <f t="shared" si="6"/>
        <v>11160708</v>
      </c>
      <c r="Q41" s="295">
        <f t="shared" si="6"/>
        <v>9814673</v>
      </c>
      <c r="R41" s="295">
        <f t="shared" si="6"/>
        <v>26530032</v>
      </c>
      <c r="S41" s="295">
        <f t="shared" si="6"/>
        <v>6729778</v>
      </c>
      <c r="T41" s="295">
        <f t="shared" si="6"/>
        <v>8054077</v>
      </c>
      <c r="U41" s="295">
        <f t="shared" si="6"/>
        <v>14556999</v>
      </c>
      <c r="V41" s="295">
        <f t="shared" si="6"/>
        <v>29340854</v>
      </c>
      <c r="W41" s="295">
        <f t="shared" si="6"/>
        <v>101579819</v>
      </c>
      <c r="X41" s="295">
        <f t="shared" si="6"/>
        <v>139668381</v>
      </c>
      <c r="Y41" s="295">
        <f t="shared" si="6"/>
        <v>-38088562</v>
      </c>
      <c r="Z41" s="296">
        <f t="shared" si="5"/>
        <v>-27.270712044696786</v>
      </c>
      <c r="AA41" s="297">
        <f>SUM(AA36:AA40)</f>
        <v>139668381</v>
      </c>
    </row>
    <row r="42" spans="1:27" ht="13.5">
      <c r="A42" s="298" t="s">
        <v>210</v>
      </c>
      <c r="B42" s="136"/>
      <c r="C42" s="95">
        <f aca="true" t="shared" si="7" ref="C42:Y48">C12+C27</f>
        <v>7356100</v>
      </c>
      <c r="D42" s="129">
        <f t="shared" si="7"/>
        <v>0</v>
      </c>
      <c r="E42" s="54">
        <f t="shared" si="7"/>
        <v>13189100</v>
      </c>
      <c r="F42" s="54">
        <f t="shared" si="7"/>
        <v>10207237</v>
      </c>
      <c r="G42" s="54">
        <f t="shared" si="7"/>
        <v>0</v>
      </c>
      <c r="H42" s="54">
        <f t="shared" si="7"/>
        <v>481945</v>
      </c>
      <c r="I42" s="54">
        <f t="shared" si="7"/>
        <v>169786</v>
      </c>
      <c r="J42" s="54">
        <f t="shared" si="7"/>
        <v>651731</v>
      </c>
      <c r="K42" s="54">
        <f t="shared" si="7"/>
        <v>227279</v>
      </c>
      <c r="L42" s="54">
        <f t="shared" si="7"/>
        <v>370902</v>
      </c>
      <c r="M42" s="54">
        <f t="shared" si="7"/>
        <v>420775</v>
      </c>
      <c r="N42" s="54">
        <f t="shared" si="7"/>
        <v>1018956</v>
      </c>
      <c r="O42" s="54">
        <f t="shared" si="7"/>
        <v>0</v>
      </c>
      <c r="P42" s="54">
        <f t="shared" si="7"/>
        <v>224293</v>
      </c>
      <c r="Q42" s="54">
        <f t="shared" si="7"/>
        <v>391680</v>
      </c>
      <c r="R42" s="54">
        <f t="shared" si="7"/>
        <v>615973</v>
      </c>
      <c r="S42" s="54">
        <f t="shared" si="7"/>
        <v>131777</v>
      </c>
      <c r="T42" s="54">
        <f t="shared" si="7"/>
        <v>216196</v>
      </c>
      <c r="U42" s="54">
        <f t="shared" si="7"/>
        <v>1254521</v>
      </c>
      <c r="V42" s="54">
        <f t="shared" si="7"/>
        <v>1602494</v>
      </c>
      <c r="W42" s="54">
        <f t="shared" si="7"/>
        <v>3889154</v>
      </c>
      <c r="X42" s="54">
        <f t="shared" si="7"/>
        <v>10207237</v>
      </c>
      <c r="Y42" s="54">
        <f t="shared" si="7"/>
        <v>-6318083</v>
      </c>
      <c r="Z42" s="184">
        <f t="shared" si="5"/>
        <v>-61.898072906507416</v>
      </c>
      <c r="AA42" s="130">
        <f aca="true" t="shared" si="8" ref="AA42:AA48">AA12+AA27</f>
        <v>10207237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95147221</v>
      </c>
      <c r="D45" s="129">
        <f t="shared" si="7"/>
        <v>0</v>
      </c>
      <c r="E45" s="54">
        <f t="shared" si="7"/>
        <v>54317868</v>
      </c>
      <c r="F45" s="54">
        <f t="shared" si="7"/>
        <v>57156112</v>
      </c>
      <c r="G45" s="54">
        <f t="shared" si="7"/>
        <v>274792</v>
      </c>
      <c r="H45" s="54">
        <f t="shared" si="7"/>
        <v>110175</v>
      </c>
      <c r="I45" s="54">
        <f t="shared" si="7"/>
        <v>546862</v>
      </c>
      <c r="J45" s="54">
        <f t="shared" si="7"/>
        <v>931829</v>
      </c>
      <c r="K45" s="54">
        <f t="shared" si="7"/>
        <v>1464718</v>
      </c>
      <c r="L45" s="54">
        <f t="shared" si="7"/>
        <v>5794411</v>
      </c>
      <c r="M45" s="54">
        <f t="shared" si="7"/>
        <v>5190205</v>
      </c>
      <c r="N45" s="54">
        <f t="shared" si="7"/>
        <v>12449334</v>
      </c>
      <c r="O45" s="54">
        <f t="shared" si="7"/>
        <v>2089651</v>
      </c>
      <c r="P45" s="54">
        <f t="shared" si="7"/>
        <v>4499315</v>
      </c>
      <c r="Q45" s="54">
        <f t="shared" si="7"/>
        <v>2260938</v>
      </c>
      <c r="R45" s="54">
        <f t="shared" si="7"/>
        <v>8849904</v>
      </c>
      <c r="S45" s="54">
        <f t="shared" si="7"/>
        <v>4871216</v>
      </c>
      <c r="T45" s="54">
        <f t="shared" si="7"/>
        <v>2808018</v>
      </c>
      <c r="U45" s="54">
        <f t="shared" si="7"/>
        <v>5548447</v>
      </c>
      <c r="V45" s="54">
        <f t="shared" si="7"/>
        <v>13227681</v>
      </c>
      <c r="W45" s="54">
        <f t="shared" si="7"/>
        <v>35458748</v>
      </c>
      <c r="X45" s="54">
        <f t="shared" si="7"/>
        <v>57156112</v>
      </c>
      <c r="Y45" s="54">
        <f t="shared" si="7"/>
        <v>-21697364</v>
      </c>
      <c r="Z45" s="184">
        <f t="shared" si="5"/>
        <v>-37.96158143157113</v>
      </c>
      <c r="AA45" s="130">
        <f t="shared" si="8"/>
        <v>57156112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1664617</v>
      </c>
      <c r="D48" s="129">
        <f t="shared" si="7"/>
        <v>0</v>
      </c>
      <c r="E48" s="54">
        <f t="shared" si="7"/>
        <v>1869000</v>
      </c>
      <c r="F48" s="54">
        <f t="shared" si="7"/>
        <v>1629800</v>
      </c>
      <c r="G48" s="54">
        <f t="shared" si="7"/>
        <v>0</v>
      </c>
      <c r="H48" s="54">
        <f t="shared" si="7"/>
        <v>0</v>
      </c>
      <c r="I48" s="54">
        <f t="shared" si="7"/>
        <v>1097228</v>
      </c>
      <c r="J48" s="54">
        <f t="shared" si="7"/>
        <v>1097228</v>
      </c>
      <c r="K48" s="54">
        <f t="shared" si="7"/>
        <v>0</v>
      </c>
      <c r="L48" s="54">
        <f t="shared" si="7"/>
        <v>1750</v>
      </c>
      <c r="M48" s="54">
        <f t="shared" si="7"/>
        <v>0</v>
      </c>
      <c r="N48" s="54">
        <f t="shared" si="7"/>
        <v>1750</v>
      </c>
      <c r="O48" s="54">
        <f t="shared" si="7"/>
        <v>164355</v>
      </c>
      <c r="P48" s="54">
        <f t="shared" si="7"/>
        <v>0</v>
      </c>
      <c r="Q48" s="54">
        <f t="shared" si="7"/>
        <v>3500</v>
      </c>
      <c r="R48" s="54">
        <f t="shared" si="7"/>
        <v>167855</v>
      </c>
      <c r="S48" s="54">
        <f t="shared" si="7"/>
        <v>-1855</v>
      </c>
      <c r="T48" s="54">
        <f t="shared" si="7"/>
        <v>1750</v>
      </c>
      <c r="U48" s="54">
        <f t="shared" si="7"/>
        <v>342918</v>
      </c>
      <c r="V48" s="54">
        <f t="shared" si="7"/>
        <v>342813</v>
      </c>
      <c r="W48" s="54">
        <f t="shared" si="7"/>
        <v>1609646</v>
      </c>
      <c r="X48" s="54">
        <f t="shared" si="7"/>
        <v>1629800</v>
      </c>
      <c r="Y48" s="54">
        <f t="shared" si="7"/>
        <v>-20154</v>
      </c>
      <c r="Z48" s="184">
        <f t="shared" si="5"/>
        <v>-1.2365934470487177</v>
      </c>
      <c r="AA48" s="130">
        <f t="shared" si="8"/>
        <v>1629800</v>
      </c>
    </row>
    <row r="49" spans="1:27" ht="13.5">
      <c r="A49" s="308" t="s">
        <v>219</v>
      </c>
      <c r="B49" s="149"/>
      <c r="C49" s="239">
        <f aca="true" t="shared" si="9" ref="C49:Y49">SUM(C41:C48)</f>
        <v>138972171</v>
      </c>
      <c r="D49" s="218">
        <f t="shared" si="9"/>
        <v>0</v>
      </c>
      <c r="E49" s="220">
        <f t="shared" si="9"/>
        <v>188900477</v>
      </c>
      <c r="F49" s="220">
        <f t="shared" si="9"/>
        <v>208661530</v>
      </c>
      <c r="G49" s="220">
        <f t="shared" si="9"/>
        <v>2705960</v>
      </c>
      <c r="H49" s="220">
        <f t="shared" si="9"/>
        <v>4576119</v>
      </c>
      <c r="I49" s="220">
        <f t="shared" si="9"/>
        <v>10282698</v>
      </c>
      <c r="J49" s="220">
        <f t="shared" si="9"/>
        <v>17564777</v>
      </c>
      <c r="K49" s="220">
        <f t="shared" si="9"/>
        <v>9607445</v>
      </c>
      <c r="L49" s="220">
        <f t="shared" si="9"/>
        <v>16892773</v>
      </c>
      <c r="M49" s="220">
        <f t="shared" si="9"/>
        <v>17794766</v>
      </c>
      <c r="N49" s="220">
        <f t="shared" si="9"/>
        <v>44294984</v>
      </c>
      <c r="O49" s="220">
        <f t="shared" si="9"/>
        <v>7808657</v>
      </c>
      <c r="P49" s="220">
        <f t="shared" si="9"/>
        <v>15884316</v>
      </c>
      <c r="Q49" s="220">
        <f t="shared" si="9"/>
        <v>12470791</v>
      </c>
      <c r="R49" s="220">
        <f t="shared" si="9"/>
        <v>36163764</v>
      </c>
      <c r="S49" s="220">
        <f t="shared" si="9"/>
        <v>11730916</v>
      </c>
      <c r="T49" s="220">
        <f t="shared" si="9"/>
        <v>11080041</v>
      </c>
      <c r="U49" s="220">
        <f t="shared" si="9"/>
        <v>21702885</v>
      </c>
      <c r="V49" s="220">
        <f t="shared" si="9"/>
        <v>44513842</v>
      </c>
      <c r="W49" s="220">
        <f t="shared" si="9"/>
        <v>142537367</v>
      </c>
      <c r="X49" s="220">
        <f t="shared" si="9"/>
        <v>208661530</v>
      </c>
      <c r="Y49" s="220">
        <f t="shared" si="9"/>
        <v>-66124163</v>
      </c>
      <c r="Z49" s="221">
        <f t="shared" si="5"/>
        <v>-31.689676098895664</v>
      </c>
      <c r="AA49" s="222">
        <f>SUM(AA41:AA48)</f>
        <v>208661530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27668607</v>
      </c>
      <c r="D51" s="129">
        <f t="shared" si="10"/>
        <v>0</v>
      </c>
      <c r="E51" s="54">
        <f t="shared" si="10"/>
        <v>44617000</v>
      </c>
      <c r="F51" s="54">
        <f t="shared" si="10"/>
        <v>44239000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44239000</v>
      </c>
      <c r="Y51" s="54">
        <f t="shared" si="10"/>
        <v>-44239000</v>
      </c>
      <c r="Z51" s="184">
        <f>+IF(X51&lt;&gt;0,+(Y51/X51)*100,0)</f>
        <v>-100</v>
      </c>
      <c r="AA51" s="130">
        <f>SUM(AA57:AA61)</f>
        <v>44239000</v>
      </c>
    </row>
    <row r="52" spans="1:27" ht="13.5">
      <c r="A52" s="310" t="s">
        <v>204</v>
      </c>
      <c r="B52" s="142"/>
      <c r="C52" s="62">
        <v>2000000</v>
      </c>
      <c r="D52" s="156"/>
      <c r="E52" s="60">
        <v>3880000</v>
      </c>
      <c r="F52" s="60">
        <v>3680000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3680000</v>
      </c>
      <c r="Y52" s="60">
        <v>-3680000</v>
      </c>
      <c r="Z52" s="140">
        <v>-100</v>
      </c>
      <c r="AA52" s="155">
        <v>3680000</v>
      </c>
    </row>
    <row r="53" spans="1:27" ht="13.5">
      <c r="A53" s="310" t="s">
        <v>205</v>
      </c>
      <c r="B53" s="142"/>
      <c r="C53" s="62"/>
      <c r="D53" s="156"/>
      <c r="E53" s="60">
        <v>5461000</v>
      </c>
      <c r="F53" s="60">
        <v>5461000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5461000</v>
      </c>
      <c r="Y53" s="60">
        <v>-5461000</v>
      </c>
      <c r="Z53" s="140">
        <v>-100</v>
      </c>
      <c r="AA53" s="155">
        <v>5461000</v>
      </c>
    </row>
    <row r="54" spans="1:27" ht="13.5">
      <c r="A54" s="310" t="s">
        <v>206</v>
      </c>
      <c r="B54" s="142"/>
      <c r="C54" s="62"/>
      <c r="D54" s="156"/>
      <c r="E54" s="60">
        <v>3782000</v>
      </c>
      <c r="F54" s="60">
        <v>1462000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1462000</v>
      </c>
      <c r="Y54" s="60">
        <v>-1462000</v>
      </c>
      <c r="Z54" s="140">
        <v>-100</v>
      </c>
      <c r="AA54" s="155">
        <v>1462000</v>
      </c>
    </row>
    <row r="55" spans="1:27" ht="13.5">
      <c r="A55" s="310" t="s">
        <v>207</v>
      </c>
      <c r="B55" s="142"/>
      <c r="C55" s="62">
        <v>1000000</v>
      </c>
      <c r="D55" s="156"/>
      <c r="E55" s="60"/>
      <c r="F55" s="60">
        <v>2320000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2320000</v>
      </c>
      <c r="Y55" s="60">
        <v>-2320000</v>
      </c>
      <c r="Z55" s="140">
        <v>-100</v>
      </c>
      <c r="AA55" s="155">
        <v>2320000</v>
      </c>
    </row>
    <row r="56" spans="1:27" ht="13.5">
      <c r="A56" s="310" t="s">
        <v>208</v>
      </c>
      <c r="B56" s="142"/>
      <c r="C56" s="62">
        <v>57194</v>
      </c>
      <c r="D56" s="156"/>
      <c r="E56" s="60">
        <v>1242000</v>
      </c>
      <c r="F56" s="60">
        <v>2976000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2976000</v>
      </c>
      <c r="Y56" s="60">
        <v>-2976000</v>
      </c>
      <c r="Z56" s="140">
        <v>-100</v>
      </c>
      <c r="AA56" s="155">
        <v>2976000</v>
      </c>
    </row>
    <row r="57" spans="1:27" ht="13.5">
      <c r="A57" s="138" t="s">
        <v>209</v>
      </c>
      <c r="B57" s="142"/>
      <c r="C57" s="293">
        <f aca="true" t="shared" si="11" ref="C57:Y57">SUM(C52:C56)</f>
        <v>3057194</v>
      </c>
      <c r="D57" s="294">
        <f t="shared" si="11"/>
        <v>0</v>
      </c>
      <c r="E57" s="295">
        <f t="shared" si="11"/>
        <v>14365000</v>
      </c>
      <c r="F57" s="295">
        <f t="shared" si="11"/>
        <v>15899000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15899000</v>
      </c>
      <c r="Y57" s="295">
        <f t="shared" si="11"/>
        <v>-15899000</v>
      </c>
      <c r="Z57" s="296">
        <f>+IF(X57&lt;&gt;0,+(Y57/X57)*100,0)</f>
        <v>-100</v>
      </c>
      <c r="AA57" s="297">
        <f>SUM(AA52:AA56)</f>
        <v>15899000</v>
      </c>
    </row>
    <row r="58" spans="1:27" ht="13.5">
      <c r="A58" s="311" t="s">
        <v>210</v>
      </c>
      <c r="B58" s="136"/>
      <c r="C58" s="62">
        <v>2000000</v>
      </c>
      <c r="D58" s="156"/>
      <c r="E58" s="60">
        <v>366000</v>
      </c>
      <c r="F58" s="60">
        <v>196000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196000</v>
      </c>
      <c r="Y58" s="60">
        <v>-196000</v>
      </c>
      <c r="Z58" s="140">
        <v>-100</v>
      </c>
      <c r="AA58" s="155">
        <v>196000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22611413</v>
      </c>
      <c r="D61" s="156"/>
      <c r="E61" s="60">
        <v>29886000</v>
      </c>
      <c r="F61" s="60">
        <v>28144000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28144000</v>
      </c>
      <c r="Y61" s="60">
        <v>-28144000</v>
      </c>
      <c r="Z61" s="140">
        <v>-100</v>
      </c>
      <c r="AA61" s="155">
        <v>28144000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77960</v>
      </c>
      <c r="H66" s="275">
        <v>3005780</v>
      </c>
      <c r="I66" s="275">
        <v>1272028</v>
      </c>
      <c r="J66" s="275">
        <v>4355768</v>
      </c>
      <c r="K66" s="275">
        <v>1977988</v>
      </c>
      <c r="L66" s="275">
        <v>1976596</v>
      </c>
      <c r="M66" s="275">
        <v>1566133</v>
      </c>
      <c r="N66" s="275">
        <v>5520717</v>
      </c>
      <c r="O66" s="275">
        <v>1555701</v>
      </c>
      <c r="P66" s="275">
        <v>1390052</v>
      </c>
      <c r="Q66" s="275">
        <v>1162566</v>
      </c>
      <c r="R66" s="275">
        <v>4108319</v>
      </c>
      <c r="S66" s="275"/>
      <c r="T66" s="275"/>
      <c r="U66" s="275"/>
      <c r="V66" s="275"/>
      <c r="W66" s="275">
        <v>13984804</v>
      </c>
      <c r="X66" s="275"/>
      <c r="Y66" s="275">
        <v>13984804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237217</v>
      </c>
      <c r="H67" s="60">
        <v>369943</v>
      </c>
      <c r="I67" s="60">
        <v>536295</v>
      </c>
      <c r="J67" s="60">
        <v>1143455</v>
      </c>
      <c r="K67" s="60">
        <v>800973</v>
      </c>
      <c r="L67" s="60">
        <v>759854</v>
      </c>
      <c r="M67" s="60">
        <v>1103635</v>
      </c>
      <c r="N67" s="60">
        <v>2664462</v>
      </c>
      <c r="O67" s="60">
        <v>849460</v>
      </c>
      <c r="P67" s="60">
        <v>759011</v>
      </c>
      <c r="Q67" s="60">
        <v>2206685</v>
      </c>
      <c r="R67" s="60">
        <v>3815156</v>
      </c>
      <c r="S67" s="60">
        <v>1219021</v>
      </c>
      <c r="T67" s="60">
        <v>1628821</v>
      </c>
      <c r="U67" s="60">
        <v>2158358</v>
      </c>
      <c r="V67" s="60">
        <v>5006200</v>
      </c>
      <c r="W67" s="60">
        <v>12629273</v>
      </c>
      <c r="X67" s="60"/>
      <c r="Y67" s="60">
        <v>12629273</v>
      </c>
      <c r="Z67" s="140"/>
      <c r="AA67" s="155"/>
    </row>
    <row r="68" spans="1:27" ht="13.5">
      <c r="A68" s="311" t="s">
        <v>43</v>
      </c>
      <c r="B68" s="316"/>
      <c r="C68" s="62">
        <v>27668607</v>
      </c>
      <c r="D68" s="156">
        <v>37873869</v>
      </c>
      <c r="E68" s="60">
        <v>44616716</v>
      </c>
      <c r="F68" s="60">
        <v>37873869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>
        <v>789680</v>
      </c>
      <c r="T68" s="60">
        <v>1055148</v>
      </c>
      <c r="U68" s="60">
        <v>1398181</v>
      </c>
      <c r="V68" s="60">
        <v>3243009</v>
      </c>
      <c r="W68" s="60">
        <v>3243009</v>
      </c>
      <c r="X68" s="60">
        <v>37873869</v>
      </c>
      <c r="Y68" s="60">
        <v>-34630860</v>
      </c>
      <c r="Z68" s="140">
        <v>-91.44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27668607</v>
      </c>
      <c r="D69" s="218">
        <f t="shared" si="12"/>
        <v>37873869</v>
      </c>
      <c r="E69" s="220">
        <f t="shared" si="12"/>
        <v>44616716</v>
      </c>
      <c r="F69" s="220">
        <f t="shared" si="12"/>
        <v>37873869</v>
      </c>
      <c r="G69" s="220">
        <f t="shared" si="12"/>
        <v>315177</v>
      </c>
      <c r="H69" s="220">
        <f t="shared" si="12"/>
        <v>3375723</v>
      </c>
      <c r="I69" s="220">
        <f t="shared" si="12"/>
        <v>1808323</v>
      </c>
      <c r="J69" s="220">
        <f t="shared" si="12"/>
        <v>5499223</v>
      </c>
      <c r="K69" s="220">
        <f t="shared" si="12"/>
        <v>2778961</v>
      </c>
      <c r="L69" s="220">
        <f t="shared" si="12"/>
        <v>2736450</v>
      </c>
      <c r="M69" s="220">
        <f t="shared" si="12"/>
        <v>2669768</v>
      </c>
      <c r="N69" s="220">
        <f t="shared" si="12"/>
        <v>8185179</v>
      </c>
      <c r="O69" s="220">
        <f t="shared" si="12"/>
        <v>2405161</v>
      </c>
      <c r="P69" s="220">
        <f t="shared" si="12"/>
        <v>2149063</v>
      </c>
      <c r="Q69" s="220">
        <f t="shared" si="12"/>
        <v>3369251</v>
      </c>
      <c r="R69" s="220">
        <f t="shared" si="12"/>
        <v>7923475</v>
      </c>
      <c r="S69" s="220">
        <f t="shared" si="12"/>
        <v>2008701</v>
      </c>
      <c r="T69" s="220">
        <f t="shared" si="12"/>
        <v>2683969</v>
      </c>
      <c r="U69" s="220">
        <f t="shared" si="12"/>
        <v>3556539</v>
      </c>
      <c r="V69" s="220">
        <f t="shared" si="12"/>
        <v>8249209</v>
      </c>
      <c r="W69" s="220">
        <f t="shared" si="12"/>
        <v>29857086</v>
      </c>
      <c r="X69" s="220">
        <f t="shared" si="12"/>
        <v>37873869</v>
      </c>
      <c r="Y69" s="220">
        <f t="shared" si="12"/>
        <v>-8016783</v>
      </c>
      <c r="Z69" s="221">
        <f>+IF(X69&lt;&gt;0,+(Y69/X69)*100,0)</f>
        <v>-21.167055840004092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22799210</v>
      </c>
      <c r="D5" s="357">
        <f t="shared" si="0"/>
        <v>0</v>
      </c>
      <c r="E5" s="356">
        <f t="shared" si="0"/>
        <v>84467649</v>
      </c>
      <c r="F5" s="358">
        <f t="shared" si="0"/>
        <v>100299188</v>
      </c>
      <c r="G5" s="358">
        <f t="shared" si="0"/>
        <v>842874</v>
      </c>
      <c r="H5" s="356">
        <f t="shared" si="0"/>
        <v>3620399</v>
      </c>
      <c r="I5" s="356">
        <f t="shared" si="0"/>
        <v>7946359</v>
      </c>
      <c r="J5" s="358">
        <f t="shared" si="0"/>
        <v>12409632</v>
      </c>
      <c r="K5" s="358">
        <f t="shared" si="0"/>
        <v>6172706</v>
      </c>
      <c r="L5" s="356">
        <f t="shared" si="0"/>
        <v>8464908</v>
      </c>
      <c r="M5" s="356">
        <f t="shared" si="0"/>
        <v>8368347</v>
      </c>
      <c r="N5" s="358">
        <f t="shared" si="0"/>
        <v>23005961</v>
      </c>
      <c r="O5" s="358">
        <f t="shared" si="0"/>
        <v>2856516</v>
      </c>
      <c r="P5" s="356">
        <f t="shared" si="0"/>
        <v>5649969</v>
      </c>
      <c r="Q5" s="356">
        <f t="shared" si="0"/>
        <v>7520925</v>
      </c>
      <c r="R5" s="358">
        <f t="shared" si="0"/>
        <v>16027410</v>
      </c>
      <c r="S5" s="358">
        <f t="shared" si="0"/>
        <v>3698905</v>
      </c>
      <c r="T5" s="356">
        <f t="shared" si="0"/>
        <v>4607570</v>
      </c>
      <c r="U5" s="356">
        <f t="shared" si="0"/>
        <v>12001233</v>
      </c>
      <c r="V5" s="358">
        <f t="shared" si="0"/>
        <v>20307708</v>
      </c>
      <c r="W5" s="358">
        <f t="shared" si="0"/>
        <v>71750711</v>
      </c>
      <c r="X5" s="356">
        <f t="shared" si="0"/>
        <v>100299188</v>
      </c>
      <c r="Y5" s="358">
        <f t="shared" si="0"/>
        <v>-28548477</v>
      </c>
      <c r="Z5" s="359">
        <f>+IF(X5&lt;&gt;0,+(Y5/X5)*100,0)</f>
        <v>-28.4633181676406</v>
      </c>
      <c r="AA5" s="360">
        <f>+AA6+AA8+AA11+AA13+AA15</f>
        <v>100299188</v>
      </c>
    </row>
    <row r="6" spans="1:27" ht="13.5">
      <c r="A6" s="361" t="s">
        <v>204</v>
      </c>
      <c r="B6" s="142"/>
      <c r="C6" s="60">
        <f>+C7</f>
        <v>10575401</v>
      </c>
      <c r="D6" s="340">
        <f aca="true" t="shared" si="1" ref="D6:AA6">+D7</f>
        <v>0</v>
      </c>
      <c r="E6" s="60">
        <f t="shared" si="1"/>
        <v>35770849</v>
      </c>
      <c r="F6" s="59">
        <f t="shared" si="1"/>
        <v>44702027</v>
      </c>
      <c r="G6" s="59">
        <f t="shared" si="1"/>
        <v>346036</v>
      </c>
      <c r="H6" s="60">
        <f t="shared" si="1"/>
        <v>1735914</v>
      </c>
      <c r="I6" s="60">
        <f t="shared" si="1"/>
        <v>5587043</v>
      </c>
      <c r="J6" s="59">
        <f t="shared" si="1"/>
        <v>7668993</v>
      </c>
      <c r="K6" s="59">
        <f t="shared" si="1"/>
        <v>3436409</v>
      </c>
      <c r="L6" s="60">
        <f t="shared" si="1"/>
        <v>4738022</v>
      </c>
      <c r="M6" s="60">
        <f t="shared" si="1"/>
        <v>2531839</v>
      </c>
      <c r="N6" s="59">
        <f t="shared" si="1"/>
        <v>10706270</v>
      </c>
      <c r="O6" s="59">
        <f t="shared" si="1"/>
        <v>614783</v>
      </c>
      <c r="P6" s="60">
        <f t="shared" si="1"/>
        <v>2205536</v>
      </c>
      <c r="Q6" s="60">
        <f t="shared" si="1"/>
        <v>4365166</v>
      </c>
      <c r="R6" s="59">
        <f t="shared" si="1"/>
        <v>7185485</v>
      </c>
      <c r="S6" s="59">
        <f t="shared" si="1"/>
        <v>2169356</v>
      </c>
      <c r="T6" s="60">
        <f t="shared" si="1"/>
        <v>2240125</v>
      </c>
      <c r="U6" s="60">
        <f t="shared" si="1"/>
        <v>3507128</v>
      </c>
      <c r="V6" s="59">
        <f t="shared" si="1"/>
        <v>7916609</v>
      </c>
      <c r="W6" s="59">
        <f t="shared" si="1"/>
        <v>33477357</v>
      </c>
      <c r="X6" s="60">
        <f t="shared" si="1"/>
        <v>44702027</v>
      </c>
      <c r="Y6" s="59">
        <f t="shared" si="1"/>
        <v>-11224670</v>
      </c>
      <c r="Z6" s="61">
        <f>+IF(X6&lt;&gt;0,+(Y6/X6)*100,0)</f>
        <v>-25.109979912096602</v>
      </c>
      <c r="AA6" s="62">
        <f t="shared" si="1"/>
        <v>44702027</v>
      </c>
    </row>
    <row r="7" spans="1:27" ht="13.5">
      <c r="A7" s="291" t="s">
        <v>228</v>
      </c>
      <c r="B7" s="142"/>
      <c r="C7" s="60">
        <v>10575401</v>
      </c>
      <c r="D7" s="340"/>
      <c r="E7" s="60">
        <v>35770849</v>
      </c>
      <c r="F7" s="59">
        <v>44702027</v>
      </c>
      <c r="G7" s="59">
        <v>346036</v>
      </c>
      <c r="H7" s="60">
        <v>1735914</v>
      </c>
      <c r="I7" s="60">
        <v>5587043</v>
      </c>
      <c r="J7" s="59">
        <v>7668993</v>
      </c>
      <c r="K7" s="59">
        <v>3436409</v>
      </c>
      <c r="L7" s="60">
        <v>4738022</v>
      </c>
      <c r="M7" s="60">
        <v>2531839</v>
      </c>
      <c r="N7" s="59">
        <v>10706270</v>
      </c>
      <c r="O7" s="59">
        <v>614783</v>
      </c>
      <c r="P7" s="60">
        <v>2205536</v>
      </c>
      <c r="Q7" s="60">
        <v>4365166</v>
      </c>
      <c r="R7" s="59">
        <v>7185485</v>
      </c>
      <c r="S7" s="59">
        <v>2169356</v>
      </c>
      <c r="T7" s="60">
        <v>2240125</v>
      </c>
      <c r="U7" s="60">
        <v>3507128</v>
      </c>
      <c r="V7" s="59">
        <v>7916609</v>
      </c>
      <c r="W7" s="59">
        <v>33477357</v>
      </c>
      <c r="X7" s="60">
        <v>44702027</v>
      </c>
      <c r="Y7" s="59">
        <v>-11224670</v>
      </c>
      <c r="Z7" s="61">
        <v>-25.11</v>
      </c>
      <c r="AA7" s="62">
        <v>44702027</v>
      </c>
    </row>
    <row r="8" spans="1:27" ht="13.5">
      <c r="A8" s="361" t="s">
        <v>205</v>
      </c>
      <c r="B8" s="142"/>
      <c r="C8" s="60">
        <f aca="true" t="shared" si="2" ref="C8:Y8">SUM(C9:C10)</f>
        <v>7534394</v>
      </c>
      <c r="D8" s="340">
        <f t="shared" si="2"/>
        <v>0</v>
      </c>
      <c r="E8" s="60">
        <f t="shared" si="2"/>
        <v>16715600</v>
      </c>
      <c r="F8" s="59">
        <f t="shared" si="2"/>
        <v>15011709</v>
      </c>
      <c r="G8" s="59">
        <f t="shared" si="2"/>
        <v>0</v>
      </c>
      <c r="H8" s="60">
        <f t="shared" si="2"/>
        <v>57615</v>
      </c>
      <c r="I8" s="60">
        <f t="shared" si="2"/>
        <v>294294</v>
      </c>
      <c r="J8" s="59">
        <f t="shared" si="2"/>
        <v>351909</v>
      </c>
      <c r="K8" s="59">
        <f t="shared" si="2"/>
        <v>386766</v>
      </c>
      <c r="L8" s="60">
        <f t="shared" si="2"/>
        <v>1362305</v>
      </c>
      <c r="M8" s="60">
        <f t="shared" si="2"/>
        <v>3768982</v>
      </c>
      <c r="N8" s="59">
        <f t="shared" si="2"/>
        <v>5518053</v>
      </c>
      <c r="O8" s="59">
        <f t="shared" si="2"/>
        <v>807846</v>
      </c>
      <c r="P8" s="60">
        <f t="shared" si="2"/>
        <v>1430853</v>
      </c>
      <c r="Q8" s="60">
        <f t="shared" si="2"/>
        <v>1076441</v>
      </c>
      <c r="R8" s="59">
        <f t="shared" si="2"/>
        <v>3315140</v>
      </c>
      <c r="S8" s="59">
        <f t="shared" si="2"/>
        <v>284937</v>
      </c>
      <c r="T8" s="60">
        <f t="shared" si="2"/>
        <v>639854</v>
      </c>
      <c r="U8" s="60">
        <f t="shared" si="2"/>
        <v>1741781</v>
      </c>
      <c r="V8" s="59">
        <f t="shared" si="2"/>
        <v>2666572</v>
      </c>
      <c r="W8" s="59">
        <f t="shared" si="2"/>
        <v>11851674</v>
      </c>
      <c r="X8" s="60">
        <f t="shared" si="2"/>
        <v>15011709</v>
      </c>
      <c r="Y8" s="59">
        <f t="shared" si="2"/>
        <v>-3160035</v>
      </c>
      <c r="Z8" s="61">
        <f>+IF(X8&lt;&gt;0,+(Y8/X8)*100,0)</f>
        <v>-21.05046800467555</v>
      </c>
      <c r="AA8" s="62">
        <f>SUM(AA9:AA10)</f>
        <v>15011709</v>
      </c>
    </row>
    <row r="9" spans="1:27" ht="13.5">
      <c r="A9" s="291" t="s">
        <v>229</v>
      </c>
      <c r="B9" s="142"/>
      <c r="C9" s="60">
        <v>7534394</v>
      </c>
      <c r="D9" s="340"/>
      <c r="E9" s="60">
        <v>16715600</v>
      </c>
      <c r="F9" s="59">
        <v>15011709</v>
      </c>
      <c r="G9" s="59"/>
      <c r="H9" s="60">
        <v>57615</v>
      </c>
      <c r="I9" s="60">
        <v>294294</v>
      </c>
      <c r="J9" s="59">
        <v>351909</v>
      </c>
      <c r="K9" s="59">
        <v>386766</v>
      </c>
      <c r="L9" s="60">
        <v>1362305</v>
      </c>
      <c r="M9" s="60">
        <v>3768982</v>
      </c>
      <c r="N9" s="59">
        <v>5518053</v>
      </c>
      <c r="O9" s="59">
        <v>807846</v>
      </c>
      <c r="P9" s="60">
        <v>903435</v>
      </c>
      <c r="Q9" s="60">
        <v>842269</v>
      </c>
      <c r="R9" s="59">
        <v>2553550</v>
      </c>
      <c r="S9" s="59">
        <v>254659</v>
      </c>
      <c r="T9" s="60">
        <v>406924</v>
      </c>
      <c r="U9" s="60">
        <v>1394409</v>
      </c>
      <c r="V9" s="59">
        <v>2055992</v>
      </c>
      <c r="W9" s="59">
        <v>10479504</v>
      </c>
      <c r="X9" s="60">
        <v>15011709</v>
      </c>
      <c r="Y9" s="59">
        <v>-4532205</v>
      </c>
      <c r="Z9" s="61">
        <v>-30.19</v>
      </c>
      <c r="AA9" s="62">
        <v>15011709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527418</v>
      </c>
      <c r="Q10" s="60">
        <v>234172</v>
      </c>
      <c r="R10" s="59">
        <v>761590</v>
      </c>
      <c r="S10" s="59">
        <v>30278</v>
      </c>
      <c r="T10" s="60">
        <v>232930</v>
      </c>
      <c r="U10" s="60">
        <v>347372</v>
      </c>
      <c r="V10" s="59">
        <v>610580</v>
      </c>
      <c r="W10" s="59">
        <v>1372170</v>
      </c>
      <c r="X10" s="60"/>
      <c r="Y10" s="59">
        <v>1372170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20705600</v>
      </c>
      <c r="F11" s="364">
        <f t="shared" si="3"/>
        <v>21120199</v>
      </c>
      <c r="G11" s="364">
        <f t="shared" si="3"/>
        <v>0</v>
      </c>
      <c r="H11" s="362">
        <f t="shared" si="3"/>
        <v>1496434</v>
      </c>
      <c r="I11" s="362">
        <f t="shared" si="3"/>
        <v>1437083</v>
      </c>
      <c r="J11" s="364">
        <f t="shared" si="3"/>
        <v>2933517</v>
      </c>
      <c r="K11" s="364">
        <f t="shared" si="3"/>
        <v>908308</v>
      </c>
      <c r="L11" s="362">
        <f t="shared" si="3"/>
        <v>1322809</v>
      </c>
      <c r="M11" s="362">
        <f t="shared" si="3"/>
        <v>1117032</v>
      </c>
      <c r="N11" s="364">
        <f t="shared" si="3"/>
        <v>3348149</v>
      </c>
      <c r="O11" s="364">
        <f t="shared" si="3"/>
        <v>409000</v>
      </c>
      <c r="P11" s="362">
        <f t="shared" si="3"/>
        <v>1285250</v>
      </c>
      <c r="Q11" s="362">
        <f t="shared" si="3"/>
        <v>1191643</v>
      </c>
      <c r="R11" s="364">
        <f t="shared" si="3"/>
        <v>2885893</v>
      </c>
      <c r="S11" s="364">
        <f t="shared" si="3"/>
        <v>681351</v>
      </c>
      <c r="T11" s="362">
        <f t="shared" si="3"/>
        <v>562827</v>
      </c>
      <c r="U11" s="362">
        <f t="shared" si="3"/>
        <v>5794379</v>
      </c>
      <c r="V11" s="364">
        <f t="shared" si="3"/>
        <v>7038557</v>
      </c>
      <c r="W11" s="364">
        <f t="shared" si="3"/>
        <v>16206116</v>
      </c>
      <c r="X11" s="362">
        <f t="shared" si="3"/>
        <v>21120199</v>
      </c>
      <c r="Y11" s="364">
        <f t="shared" si="3"/>
        <v>-4914083</v>
      </c>
      <c r="Z11" s="365">
        <f>+IF(X11&lt;&gt;0,+(Y11/X11)*100,0)</f>
        <v>-23.26721921512198</v>
      </c>
      <c r="AA11" s="366">
        <f t="shared" si="3"/>
        <v>21120199</v>
      </c>
    </row>
    <row r="12" spans="1:27" ht="13.5">
      <c r="A12" s="291" t="s">
        <v>231</v>
      </c>
      <c r="B12" s="136"/>
      <c r="C12" s="60"/>
      <c r="D12" s="340"/>
      <c r="E12" s="60">
        <v>20705600</v>
      </c>
      <c r="F12" s="59">
        <v>21120199</v>
      </c>
      <c r="G12" s="59"/>
      <c r="H12" s="60">
        <v>1496434</v>
      </c>
      <c r="I12" s="60">
        <v>1437083</v>
      </c>
      <c r="J12" s="59">
        <v>2933517</v>
      </c>
      <c r="K12" s="59">
        <v>908308</v>
      </c>
      <c r="L12" s="60">
        <v>1322809</v>
      </c>
      <c r="M12" s="60">
        <v>1117032</v>
      </c>
      <c r="N12" s="59">
        <v>3348149</v>
      </c>
      <c r="O12" s="59">
        <v>409000</v>
      </c>
      <c r="P12" s="60">
        <v>1285250</v>
      </c>
      <c r="Q12" s="60">
        <v>1191643</v>
      </c>
      <c r="R12" s="59">
        <v>2885893</v>
      </c>
      <c r="S12" s="59">
        <v>681351</v>
      </c>
      <c r="T12" s="60">
        <v>562827</v>
      </c>
      <c r="U12" s="60">
        <v>5794379</v>
      </c>
      <c r="V12" s="59">
        <v>7038557</v>
      </c>
      <c r="W12" s="59">
        <v>16206116</v>
      </c>
      <c r="X12" s="60">
        <v>21120199</v>
      </c>
      <c r="Y12" s="59">
        <v>-4914083</v>
      </c>
      <c r="Z12" s="61">
        <v>-23.27</v>
      </c>
      <c r="AA12" s="62">
        <v>21120199</v>
      </c>
    </row>
    <row r="13" spans="1:27" ht="13.5">
      <c r="A13" s="361" t="s">
        <v>207</v>
      </c>
      <c r="B13" s="136"/>
      <c r="C13" s="275">
        <f>+C14</f>
        <v>2882285</v>
      </c>
      <c r="D13" s="341">
        <f aca="true" t="shared" si="4" ref="D13:AA13">+D14</f>
        <v>0</v>
      </c>
      <c r="E13" s="275">
        <f t="shared" si="4"/>
        <v>4165600</v>
      </c>
      <c r="F13" s="342">
        <f t="shared" si="4"/>
        <v>7796545</v>
      </c>
      <c r="G13" s="342">
        <f t="shared" si="4"/>
        <v>0</v>
      </c>
      <c r="H13" s="275">
        <f t="shared" si="4"/>
        <v>0</v>
      </c>
      <c r="I13" s="275">
        <f t="shared" si="4"/>
        <v>418139</v>
      </c>
      <c r="J13" s="342">
        <f t="shared" si="4"/>
        <v>418139</v>
      </c>
      <c r="K13" s="342">
        <f t="shared" si="4"/>
        <v>863871</v>
      </c>
      <c r="L13" s="275">
        <f t="shared" si="4"/>
        <v>401707</v>
      </c>
      <c r="M13" s="275">
        <f t="shared" si="4"/>
        <v>37228</v>
      </c>
      <c r="N13" s="342">
        <f t="shared" si="4"/>
        <v>1302806</v>
      </c>
      <c r="O13" s="342">
        <f t="shared" si="4"/>
        <v>817066</v>
      </c>
      <c r="P13" s="275">
        <f t="shared" si="4"/>
        <v>421027</v>
      </c>
      <c r="Q13" s="275">
        <f t="shared" si="4"/>
        <v>522319</v>
      </c>
      <c r="R13" s="342">
        <f t="shared" si="4"/>
        <v>1760412</v>
      </c>
      <c r="S13" s="342">
        <f t="shared" si="4"/>
        <v>148000</v>
      </c>
      <c r="T13" s="275">
        <f t="shared" si="4"/>
        <v>542432</v>
      </c>
      <c r="U13" s="275">
        <f t="shared" si="4"/>
        <v>564291</v>
      </c>
      <c r="V13" s="342">
        <f t="shared" si="4"/>
        <v>1254723</v>
      </c>
      <c r="W13" s="342">
        <f t="shared" si="4"/>
        <v>4736080</v>
      </c>
      <c r="X13" s="275">
        <f t="shared" si="4"/>
        <v>7796545</v>
      </c>
      <c r="Y13" s="342">
        <f t="shared" si="4"/>
        <v>-3060465</v>
      </c>
      <c r="Z13" s="335">
        <f>+IF(X13&lt;&gt;0,+(Y13/X13)*100,0)</f>
        <v>-39.25411833061953</v>
      </c>
      <c r="AA13" s="273">
        <f t="shared" si="4"/>
        <v>7796545</v>
      </c>
    </row>
    <row r="14" spans="1:27" ht="13.5">
      <c r="A14" s="291" t="s">
        <v>232</v>
      </c>
      <c r="B14" s="136"/>
      <c r="C14" s="60">
        <v>2882285</v>
      </c>
      <c r="D14" s="340"/>
      <c r="E14" s="60">
        <v>4165600</v>
      </c>
      <c r="F14" s="59">
        <v>7796545</v>
      </c>
      <c r="G14" s="59"/>
      <c r="H14" s="60"/>
      <c r="I14" s="60">
        <v>418139</v>
      </c>
      <c r="J14" s="59">
        <v>418139</v>
      </c>
      <c r="K14" s="59">
        <v>863871</v>
      </c>
      <c r="L14" s="60">
        <v>401707</v>
      </c>
      <c r="M14" s="60">
        <v>37228</v>
      </c>
      <c r="N14" s="59">
        <v>1302806</v>
      </c>
      <c r="O14" s="59">
        <v>817066</v>
      </c>
      <c r="P14" s="60">
        <v>421027</v>
      </c>
      <c r="Q14" s="60">
        <v>522319</v>
      </c>
      <c r="R14" s="59">
        <v>1760412</v>
      </c>
      <c r="S14" s="59">
        <v>148000</v>
      </c>
      <c r="T14" s="60">
        <v>542432</v>
      </c>
      <c r="U14" s="60">
        <v>564291</v>
      </c>
      <c r="V14" s="59">
        <v>1254723</v>
      </c>
      <c r="W14" s="59">
        <v>4736080</v>
      </c>
      <c r="X14" s="60">
        <v>7796545</v>
      </c>
      <c r="Y14" s="59">
        <v>-3060465</v>
      </c>
      <c r="Z14" s="61">
        <v>-39.25</v>
      </c>
      <c r="AA14" s="62">
        <v>7796545</v>
      </c>
    </row>
    <row r="15" spans="1:27" ht="13.5">
      <c r="A15" s="361" t="s">
        <v>208</v>
      </c>
      <c r="B15" s="136"/>
      <c r="C15" s="60">
        <f aca="true" t="shared" si="5" ref="C15:Y15">SUM(C16:C20)</f>
        <v>1807130</v>
      </c>
      <c r="D15" s="340">
        <f t="shared" si="5"/>
        <v>0</v>
      </c>
      <c r="E15" s="60">
        <f t="shared" si="5"/>
        <v>7110000</v>
      </c>
      <c r="F15" s="59">
        <f t="shared" si="5"/>
        <v>11668708</v>
      </c>
      <c r="G15" s="59">
        <f t="shared" si="5"/>
        <v>496838</v>
      </c>
      <c r="H15" s="60">
        <f t="shared" si="5"/>
        <v>330436</v>
      </c>
      <c r="I15" s="60">
        <f t="shared" si="5"/>
        <v>209800</v>
      </c>
      <c r="J15" s="59">
        <f t="shared" si="5"/>
        <v>1037074</v>
      </c>
      <c r="K15" s="59">
        <f t="shared" si="5"/>
        <v>577352</v>
      </c>
      <c r="L15" s="60">
        <f t="shared" si="5"/>
        <v>640065</v>
      </c>
      <c r="M15" s="60">
        <f t="shared" si="5"/>
        <v>913266</v>
      </c>
      <c r="N15" s="59">
        <f t="shared" si="5"/>
        <v>2130683</v>
      </c>
      <c r="O15" s="59">
        <f t="shared" si="5"/>
        <v>207821</v>
      </c>
      <c r="P15" s="60">
        <f t="shared" si="5"/>
        <v>307303</v>
      </c>
      <c r="Q15" s="60">
        <f t="shared" si="5"/>
        <v>365356</v>
      </c>
      <c r="R15" s="59">
        <f t="shared" si="5"/>
        <v>880480</v>
      </c>
      <c r="S15" s="59">
        <f t="shared" si="5"/>
        <v>415261</v>
      </c>
      <c r="T15" s="60">
        <f t="shared" si="5"/>
        <v>622332</v>
      </c>
      <c r="U15" s="60">
        <f t="shared" si="5"/>
        <v>393654</v>
      </c>
      <c r="V15" s="59">
        <f t="shared" si="5"/>
        <v>1431247</v>
      </c>
      <c r="W15" s="59">
        <f t="shared" si="5"/>
        <v>5479484</v>
      </c>
      <c r="X15" s="60">
        <f t="shared" si="5"/>
        <v>11668708</v>
      </c>
      <c r="Y15" s="59">
        <f t="shared" si="5"/>
        <v>-6189224</v>
      </c>
      <c r="Z15" s="61">
        <f>+IF(X15&lt;&gt;0,+(Y15/X15)*100,0)</f>
        <v>-53.041210732156465</v>
      </c>
      <c r="AA15" s="62">
        <f>SUM(AA16:AA20)</f>
        <v>11668708</v>
      </c>
    </row>
    <row r="16" spans="1:27" ht="13.5">
      <c r="A16" s="291" t="s">
        <v>233</v>
      </c>
      <c r="B16" s="300"/>
      <c r="C16" s="60">
        <v>1602076</v>
      </c>
      <c r="D16" s="340"/>
      <c r="E16" s="60">
        <v>1470000</v>
      </c>
      <c r="F16" s="59">
        <v>3389901</v>
      </c>
      <c r="G16" s="59">
        <v>273558</v>
      </c>
      <c r="H16" s="60">
        <v>46000</v>
      </c>
      <c r="I16" s="60">
        <v>-273558</v>
      </c>
      <c r="J16" s="59">
        <v>46000</v>
      </c>
      <c r="K16" s="59"/>
      <c r="L16" s="60"/>
      <c r="M16" s="60"/>
      <c r="N16" s="59"/>
      <c r="O16" s="59"/>
      <c r="P16" s="60"/>
      <c r="Q16" s="60">
        <v>29206</v>
      </c>
      <c r="R16" s="59">
        <v>29206</v>
      </c>
      <c r="S16" s="59"/>
      <c r="T16" s="60">
        <v>254918</v>
      </c>
      <c r="U16" s="60">
        <v>109816</v>
      </c>
      <c r="V16" s="59">
        <v>364734</v>
      </c>
      <c r="W16" s="59">
        <v>439940</v>
      </c>
      <c r="X16" s="60">
        <v>3389901</v>
      </c>
      <c r="Y16" s="59">
        <v>-2949961</v>
      </c>
      <c r="Z16" s="61">
        <v>-87.02</v>
      </c>
      <c r="AA16" s="62">
        <v>3389901</v>
      </c>
    </row>
    <row r="17" spans="1:27" ht="13.5">
      <c r="A17" s="291" t="s">
        <v>234</v>
      </c>
      <c r="B17" s="136"/>
      <c r="C17" s="60">
        <v>205054</v>
      </c>
      <c r="D17" s="340"/>
      <c r="E17" s="60"/>
      <c r="F17" s="59">
        <v>564484</v>
      </c>
      <c r="G17" s="59"/>
      <c r="H17" s="60">
        <v>3000</v>
      </c>
      <c r="I17" s="60">
        <v>240345</v>
      </c>
      <c r="J17" s="59">
        <v>243345</v>
      </c>
      <c r="K17" s="59">
        <v>60287</v>
      </c>
      <c r="L17" s="60">
        <v>60806</v>
      </c>
      <c r="M17" s="60">
        <v>33143</v>
      </c>
      <c r="N17" s="59">
        <v>154236</v>
      </c>
      <c r="O17" s="59"/>
      <c r="P17" s="60"/>
      <c r="Q17" s="60"/>
      <c r="R17" s="59"/>
      <c r="S17" s="59">
        <v>81405</v>
      </c>
      <c r="T17" s="60"/>
      <c r="U17" s="60">
        <v>35500</v>
      </c>
      <c r="V17" s="59">
        <v>116905</v>
      </c>
      <c r="W17" s="59">
        <v>514486</v>
      </c>
      <c r="X17" s="60">
        <v>564484</v>
      </c>
      <c r="Y17" s="59">
        <v>-49998</v>
      </c>
      <c r="Z17" s="61">
        <v>-8.86</v>
      </c>
      <c r="AA17" s="62">
        <v>564484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5640000</v>
      </c>
      <c r="F20" s="59">
        <v>7714323</v>
      </c>
      <c r="G20" s="59">
        <v>223280</v>
      </c>
      <c r="H20" s="60">
        <v>281436</v>
      </c>
      <c r="I20" s="60">
        <v>243013</v>
      </c>
      <c r="J20" s="59">
        <v>747729</v>
      </c>
      <c r="K20" s="59">
        <v>517065</v>
      </c>
      <c r="L20" s="60">
        <v>579259</v>
      </c>
      <c r="M20" s="60">
        <v>880123</v>
      </c>
      <c r="N20" s="59">
        <v>1976447</v>
      </c>
      <c r="O20" s="59">
        <v>207821</v>
      </c>
      <c r="P20" s="60">
        <v>307303</v>
      </c>
      <c r="Q20" s="60">
        <v>336150</v>
      </c>
      <c r="R20" s="59">
        <v>851274</v>
      </c>
      <c r="S20" s="59">
        <v>333856</v>
      </c>
      <c r="T20" s="60">
        <v>367414</v>
      </c>
      <c r="U20" s="60">
        <v>248338</v>
      </c>
      <c r="V20" s="59">
        <v>949608</v>
      </c>
      <c r="W20" s="59">
        <v>4525058</v>
      </c>
      <c r="X20" s="60">
        <v>7714323</v>
      </c>
      <c r="Y20" s="59">
        <v>-3189265</v>
      </c>
      <c r="Z20" s="61">
        <v>-41.34</v>
      </c>
      <c r="AA20" s="62">
        <v>7714323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6575579</v>
      </c>
      <c r="D22" s="344">
        <f t="shared" si="6"/>
        <v>0</v>
      </c>
      <c r="E22" s="343">
        <f t="shared" si="6"/>
        <v>11578500</v>
      </c>
      <c r="F22" s="345">
        <f t="shared" si="6"/>
        <v>7291091</v>
      </c>
      <c r="G22" s="345">
        <f t="shared" si="6"/>
        <v>0</v>
      </c>
      <c r="H22" s="343">
        <f t="shared" si="6"/>
        <v>481945</v>
      </c>
      <c r="I22" s="343">
        <f t="shared" si="6"/>
        <v>169786</v>
      </c>
      <c r="J22" s="345">
        <f t="shared" si="6"/>
        <v>651731</v>
      </c>
      <c r="K22" s="345">
        <f t="shared" si="6"/>
        <v>227279</v>
      </c>
      <c r="L22" s="343">
        <f t="shared" si="6"/>
        <v>370902</v>
      </c>
      <c r="M22" s="343">
        <f t="shared" si="6"/>
        <v>420775</v>
      </c>
      <c r="N22" s="345">
        <f t="shared" si="6"/>
        <v>1018956</v>
      </c>
      <c r="O22" s="345">
        <f t="shared" si="6"/>
        <v>0</v>
      </c>
      <c r="P22" s="343">
        <f t="shared" si="6"/>
        <v>224293</v>
      </c>
      <c r="Q22" s="343">
        <f t="shared" si="6"/>
        <v>391680</v>
      </c>
      <c r="R22" s="345">
        <f t="shared" si="6"/>
        <v>615973</v>
      </c>
      <c r="S22" s="345">
        <f t="shared" si="6"/>
        <v>131777</v>
      </c>
      <c r="T22" s="343">
        <f t="shared" si="6"/>
        <v>216196</v>
      </c>
      <c r="U22" s="343">
        <f t="shared" si="6"/>
        <v>1000255</v>
      </c>
      <c r="V22" s="345">
        <f t="shared" si="6"/>
        <v>1348228</v>
      </c>
      <c r="W22" s="345">
        <f t="shared" si="6"/>
        <v>3634888</v>
      </c>
      <c r="X22" s="343">
        <f t="shared" si="6"/>
        <v>7291091</v>
      </c>
      <c r="Y22" s="345">
        <f t="shared" si="6"/>
        <v>-3656203</v>
      </c>
      <c r="Z22" s="336">
        <f>+IF(X22&lt;&gt;0,+(Y22/X22)*100,0)</f>
        <v>-50.14617154003427</v>
      </c>
      <c r="AA22" s="350">
        <f>SUM(AA23:AA32)</f>
        <v>7291091</v>
      </c>
    </row>
    <row r="23" spans="1:27" ht="13.5">
      <c r="A23" s="361" t="s">
        <v>236</v>
      </c>
      <c r="B23" s="142"/>
      <c r="C23" s="60">
        <v>47661</v>
      </c>
      <c r="D23" s="340"/>
      <c r="E23" s="60">
        <v>160000</v>
      </c>
      <c r="F23" s="59">
        <v>156000</v>
      </c>
      <c r="G23" s="59"/>
      <c r="H23" s="60"/>
      <c r="I23" s="60"/>
      <c r="J23" s="59"/>
      <c r="K23" s="59"/>
      <c r="L23" s="60"/>
      <c r="M23" s="60">
        <v>16578</v>
      </c>
      <c r="N23" s="59">
        <v>16578</v>
      </c>
      <c r="O23" s="59"/>
      <c r="P23" s="60">
        <v>45429</v>
      </c>
      <c r="Q23" s="60">
        <v>24906</v>
      </c>
      <c r="R23" s="59">
        <v>70335</v>
      </c>
      <c r="S23" s="59"/>
      <c r="T23" s="60">
        <v>7833</v>
      </c>
      <c r="U23" s="60"/>
      <c r="V23" s="59">
        <v>7833</v>
      </c>
      <c r="W23" s="59">
        <v>94746</v>
      </c>
      <c r="X23" s="60">
        <v>156000</v>
      </c>
      <c r="Y23" s="59">
        <v>-61254</v>
      </c>
      <c r="Z23" s="61">
        <v>-39.27</v>
      </c>
      <c r="AA23" s="62">
        <v>156000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</v>
      </c>
      <c r="F25" s="59">
        <v>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1950</v>
      </c>
      <c r="U25" s="60"/>
      <c r="V25" s="59">
        <v>1950</v>
      </c>
      <c r="W25" s="59">
        <v>1950</v>
      </c>
      <c r="X25" s="60">
        <v>5000</v>
      </c>
      <c r="Y25" s="59">
        <v>-3050</v>
      </c>
      <c r="Z25" s="61">
        <v>-61</v>
      </c>
      <c r="AA25" s="62">
        <v>5000</v>
      </c>
    </row>
    <row r="26" spans="1:27" ht="13.5">
      <c r="A26" s="361" t="s">
        <v>239</v>
      </c>
      <c r="B26" s="302"/>
      <c r="C26" s="362">
        <v>5397713</v>
      </c>
      <c r="D26" s="363"/>
      <c r="E26" s="362"/>
      <c r="F26" s="364">
        <v>157663</v>
      </c>
      <c r="G26" s="364"/>
      <c r="H26" s="362"/>
      <c r="I26" s="362">
        <v>15800</v>
      </c>
      <c r="J26" s="364">
        <v>15800</v>
      </c>
      <c r="K26" s="364"/>
      <c r="L26" s="362">
        <v>7500</v>
      </c>
      <c r="M26" s="362">
        <v>8340</v>
      </c>
      <c r="N26" s="364">
        <v>15840</v>
      </c>
      <c r="O26" s="364"/>
      <c r="P26" s="362">
        <v>27500</v>
      </c>
      <c r="Q26" s="362"/>
      <c r="R26" s="364">
        <v>27500</v>
      </c>
      <c r="S26" s="364">
        <v>8336</v>
      </c>
      <c r="T26" s="362">
        <v>2300</v>
      </c>
      <c r="U26" s="362">
        <v>10187</v>
      </c>
      <c r="V26" s="364">
        <v>20823</v>
      </c>
      <c r="W26" s="364">
        <v>79963</v>
      </c>
      <c r="X26" s="362">
        <v>157663</v>
      </c>
      <c r="Y26" s="364">
        <v>-77700</v>
      </c>
      <c r="Z26" s="365">
        <v>-49.28</v>
      </c>
      <c r="AA26" s="366">
        <v>157663</v>
      </c>
    </row>
    <row r="27" spans="1:27" ht="13.5">
      <c r="A27" s="361" t="s">
        <v>240</v>
      </c>
      <c r="B27" s="147"/>
      <c r="C27" s="60"/>
      <c r="D27" s="340"/>
      <c r="E27" s="60">
        <v>5809450</v>
      </c>
      <c r="F27" s="59">
        <v>2705111</v>
      </c>
      <c r="G27" s="59"/>
      <c r="H27" s="60">
        <v>25802</v>
      </c>
      <c r="I27" s="60">
        <v>79750</v>
      </c>
      <c r="J27" s="59">
        <v>105552</v>
      </c>
      <c r="K27" s="59"/>
      <c r="L27" s="60"/>
      <c r="M27" s="60">
        <v>323882</v>
      </c>
      <c r="N27" s="59">
        <v>323882</v>
      </c>
      <c r="O27" s="59"/>
      <c r="P27" s="60">
        <v>124331</v>
      </c>
      <c r="Q27" s="60">
        <v>337637</v>
      </c>
      <c r="R27" s="59">
        <v>461968</v>
      </c>
      <c r="S27" s="59">
        <v>22600</v>
      </c>
      <c r="T27" s="60">
        <v>63276</v>
      </c>
      <c r="U27" s="60">
        <v>559835</v>
      </c>
      <c r="V27" s="59">
        <v>645711</v>
      </c>
      <c r="W27" s="59">
        <v>1537113</v>
      </c>
      <c r="X27" s="60">
        <v>2705111</v>
      </c>
      <c r="Y27" s="59">
        <v>-1167998</v>
      </c>
      <c r="Z27" s="61">
        <v>-43.18</v>
      </c>
      <c r="AA27" s="62">
        <v>2705111</v>
      </c>
    </row>
    <row r="28" spans="1:27" ht="13.5">
      <c r="A28" s="361" t="s">
        <v>241</v>
      </c>
      <c r="B28" s="147"/>
      <c r="C28" s="275">
        <v>712004</v>
      </c>
      <c r="D28" s="341"/>
      <c r="E28" s="275">
        <v>1942500</v>
      </c>
      <c r="F28" s="342">
        <v>1824950</v>
      </c>
      <c r="G28" s="342"/>
      <c r="H28" s="275">
        <v>234205</v>
      </c>
      <c r="I28" s="275">
        <v>47556</v>
      </c>
      <c r="J28" s="342">
        <v>281761</v>
      </c>
      <c r="K28" s="342">
        <v>2910</v>
      </c>
      <c r="L28" s="275">
        <v>287271</v>
      </c>
      <c r="M28" s="275">
        <v>25175</v>
      </c>
      <c r="N28" s="342">
        <v>315356</v>
      </c>
      <c r="O28" s="342"/>
      <c r="P28" s="275">
        <v>23000</v>
      </c>
      <c r="Q28" s="275">
        <v>-47556</v>
      </c>
      <c r="R28" s="342">
        <v>-24556</v>
      </c>
      <c r="S28" s="342">
        <v>100841</v>
      </c>
      <c r="T28" s="275">
        <v>122489</v>
      </c>
      <c r="U28" s="275">
        <v>430233</v>
      </c>
      <c r="V28" s="342">
        <v>653563</v>
      </c>
      <c r="W28" s="342">
        <v>1226124</v>
      </c>
      <c r="X28" s="275">
        <v>1824950</v>
      </c>
      <c r="Y28" s="342">
        <v>-598826</v>
      </c>
      <c r="Z28" s="335">
        <v>-32.81</v>
      </c>
      <c r="AA28" s="273">
        <v>1824950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>
        <v>325000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325000</v>
      </c>
      <c r="Y30" s="59">
        <v>-325000</v>
      </c>
      <c r="Z30" s="61">
        <v>-100</v>
      </c>
      <c r="AA30" s="62">
        <v>325000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418201</v>
      </c>
      <c r="D32" s="340"/>
      <c r="E32" s="60">
        <v>3661550</v>
      </c>
      <c r="F32" s="59">
        <v>2117367</v>
      </c>
      <c r="G32" s="59"/>
      <c r="H32" s="60">
        <v>221938</v>
      </c>
      <c r="I32" s="60">
        <v>26680</v>
      </c>
      <c r="J32" s="59">
        <v>248618</v>
      </c>
      <c r="K32" s="59">
        <v>224369</v>
      </c>
      <c r="L32" s="60">
        <v>76131</v>
      </c>
      <c r="M32" s="60">
        <v>46800</v>
      </c>
      <c r="N32" s="59">
        <v>347300</v>
      </c>
      <c r="O32" s="59"/>
      <c r="P32" s="60">
        <v>4033</v>
      </c>
      <c r="Q32" s="60">
        <v>76693</v>
      </c>
      <c r="R32" s="59">
        <v>80726</v>
      </c>
      <c r="S32" s="59"/>
      <c r="T32" s="60">
        <v>18348</v>
      </c>
      <c r="U32" s="60"/>
      <c r="V32" s="59">
        <v>18348</v>
      </c>
      <c r="W32" s="59">
        <v>694992</v>
      </c>
      <c r="X32" s="60">
        <v>2117367</v>
      </c>
      <c r="Y32" s="59">
        <v>-1422375</v>
      </c>
      <c r="Z32" s="61">
        <v>-67.18</v>
      </c>
      <c r="AA32" s="62">
        <v>2117367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69418705</v>
      </c>
      <c r="D40" s="344">
        <f t="shared" si="9"/>
        <v>0</v>
      </c>
      <c r="E40" s="343">
        <f t="shared" si="9"/>
        <v>52777868</v>
      </c>
      <c r="F40" s="345">
        <f t="shared" si="9"/>
        <v>55849546</v>
      </c>
      <c r="G40" s="345">
        <f t="shared" si="9"/>
        <v>274792</v>
      </c>
      <c r="H40" s="343">
        <f t="shared" si="9"/>
        <v>110175</v>
      </c>
      <c r="I40" s="343">
        <f t="shared" si="9"/>
        <v>546862</v>
      </c>
      <c r="J40" s="345">
        <f t="shared" si="9"/>
        <v>931829</v>
      </c>
      <c r="K40" s="345">
        <f t="shared" si="9"/>
        <v>1464718</v>
      </c>
      <c r="L40" s="343">
        <f t="shared" si="9"/>
        <v>5627845</v>
      </c>
      <c r="M40" s="343">
        <f t="shared" si="9"/>
        <v>5190205</v>
      </c>
      <c r="N40" s="345">
        <f t="shared" si="9"/>
        <v>12282768</v>
      </c>
      <c r="O40" s="345">
        <f t="shared" si="9"/>
        <v>2089651</v>
      </c>
      <c r="P40" s="343">
        <f t="shared" si="9"/>
        <v>4499315</v>
      </c>
      <c r="Q40" s="343">
        <f t="shared" si="9"/>
        <v>2251938</v>
      </c>
      <c r="R40" s="345">
        <f t="shared" si="9"/>
        <v>8840904</v>
      </c>
      <c r="S40" s="345">
        <f t="shared" si="9"/>
        <v>4841216</v>
      </c>
      <c r="T40" s="343">
        <f t="shared" si="9"/>
        <v>2808018</v>
      </c>
      <c r="U40" s="343">
        <f t="shared" si="9"/>
        <v>5086009</v>
      </c>
      <c r="V40" s="345">
        <f t="shared" si="9"/>
        <v>12735243</v>
      </c>
      <c r="W40" s="345">
        <f t="shared" si="9"/>
        <v>34790744</v>
      </c>
      <c r="X40" s="343">
        <f t="shared" si="9"/>
        <v>55849546</v>
      </c>
      <c r="Y40" s="345">
        <f t="shared" si="9"/>
        <v>-21058802</v>
      </c>
      <c r="Z40" s="336">
        <f>+IF(X40&lt;&gt;0,+(Y40/X40)*100,0)</f>
        <v>-37.706308301951104</v>
      </c>
      <c r="AA40" s="350">
        <f>SUM(AA41:AA49)</f>
        <v>55849546</v>
      </c>
    </row>
    <row r="41" spans="1:27" ht="13.5">
      <c r="A41" s="361" t="s">
        <v>247</v>
      </c>
      <c r="B41" s="142"/>
      <c r="C41" s="362">
        <v>11603377</v>
      </c>
      <c r="D41" s="363"/>
      <c r="E41" s="362">
        <v>14035000</v>
      </c>
      <c r="F41" s="364">
        <v>13846435</v>
      </c>
      <c r="G41" s="364"/>
      <c r="H41" s="362"/>
      <c r="I41" s="362"/>
      <c r="J41" s="364"/>
      <c r="K41" s="364"/>
      <c r="L41" s="362">
        <v>3579676</v>
      </c>
      <c r="M41" s="362">
        <v>96900</v>
      </c>
      <c r="N41" s="364">
        <v>3676576</v>
      </c>
      <c r="O41" s="364">
        <v>1309611</v>
      </c>
      <c r="P41" s="362">
        <v>3142412</v>
      </c>
      <c r="Q41" s="362">
        <v>340667</v>
      </c>
      <c r="R41" s="364">
        <v>4792690</v>
      </c>
      <c r="S41" s="364">
        <v>3422926</v>
      </c>
      <c r="T41" s="362">
        <v>1283252</v>
      </c>
      <c r="U41" s="362">
        <v>539147</v>
      </c>
      <c r="V41" s="364">
        <v>5245325</v>
      </c>
      <c r="W41" s="364">
        <v>13714591</v>
      </c>
      <c r="X41" s="362">
        <v>13846435</v>
      </c>
      <c r="Y41" s="364">
        <v>-131844</v>
      </c>
      <c r="Z41" s="365">
        <v>-0.95</v>
      </c>
      <c r="AA41" s="366">
        <v>13846435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2000000</v>
      </c>
      <c r="F42" s="53">
        <f t="shared" si="10"/>
        <v>2740000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2742158</v>
      </c>
      <c r="N42" s="53">
        <f t="shared" si="10"/>
        <v>2742158</v>
      </c>
      <c r="O42" s="53">
        <f t="shared" si="10"/>
        <v>0</v>
      </c>
      <c r="P42" s="54">
        <f t="shared" si="10"/>
        <v>8400</v>
      </c>
      <c r="Q42" s="54">
        <f t="shared" si="10"/>
        <v>0</v>
      </c>
      <c r="R42" s="53">
        <f t="shared" si="10"/>
        <v>8400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2750558</v>
      </c>
      <c r="X42" s="54">
        <f t="shared" si="10"/>
        <v>2740000</v>
      </c>
      <c r="Y42" s="53">
        <f t="shared" si="10"/>
        <v>10558</v>
      </c>
      <c r="Z42" s="94">
        <f>+IF(X42&lt;&gt;0,+(Y42/X42)*100,0)</f>
        <v>0.38532846715328467</v>
      </c>
      <c r="AA42" s="95">
        <f>+AA62</f>
        <v>2740000</v>
      </c>
    </row>
    <row r="43" spans="1:27" ht="13.5">
      <c r="A43" s="361" t="s">
        <v>249</v>
      </c>
      <c r="B43" s="136"/>
      <c r="C43" s="275">
        <v>1858801</v>
      </c>
      <c r="D43" s="369"/>
      <c r="E43" s="305">
        <v>2636250</v>
      </c>
      <c r="F43" s="370">
        <v>3676041</v>
      </c>
      <c r="G43" s="370"/>
      <c r="H43" s="305"/>
      <c r="I43" s="305">
        <v>350712</v>
      </c>
      <c r="J43" s="370">
        <v>350712</v>
      </c>
      <c r="K43" s="370">
        <v>102074</v>
      </c>
      <c r="L43" s="305">
        <v>363977</v>
      </c>
      <c r="M43" s="305">
        <v>539271</v>
      </c>
      <c r="N43" s="370">
        <v>1005322</v>
      </c>
      <c r="O43" s="370">
        <v>433456</v>
      </c>
      <c r="P43" s="305">
        <v>13188</v>
      </c>
      <c r="Q43" s="305">
        <v>85678</v>
      </c>
      <c r="R43" s="370">
        <v>532322</v>
      </c>
      <c r="S43" s="370">
        <v>656467</v>
      </c>
      <c r="T43" s="305">
        <v>13386</v>
      </c>
      <c r="U43" s="305">
        <v>317311</v>
      </c>
      <c r="V43" s="370">
        <v>987164</v>
      </c>
      <c r="W43" s="370">
        <v>2875520</v>
      </c>
      <c r="X43" s="305">
        <v>3676041</v>
      </c>
      <c r="Y43" s="370">
        <v>-800521</v>
      </c>
      <c r="Z43" s="371">
        <v>-21.78</v>
      </c>
      <c r="AA43" s="303">
        <v>3676041</v>
      </c>
    </row>
    <row r="44" spans="1:27" ht="13.5">
      <c r="A44" s="361" t="s">
        <v>250</v>
      </c>
      <c r="B44" s="136"/>
      <c r="C44" s="60">
        <v>4157412</v>
      </c>
      <c r="D44" s="368"/>
      <c r="E44" s="54">
        <v>6927718</v>
      </c>
      <c r="F44" s="53">
        <v>7046395</v>
      </c>
      <c r="G44" s="53">
        <v>274792</v>
      </c>
      <c r="H44" s="54">
        <v>86300</v>
      </c>
      <c r="I44" s="54">
        <v>50511</v>
      </c>
      <c r="J44" s="53">
        <v>411603</v>
      </c>
      <c r="K44" s="53">
        <v>621174</v>
      </c>
      <c r="L44" s="54">
        <v>304050</v>
      </c>
      <c r="M44" s="54">
        <v>917631</v>
      </c>
      <c r="N44" s="53">
        <v>1842855</v>
      </c>
      <c r="O44" s="53">
        <v>75518</v>
      </c>
      <c r="P44" s="54">
        <v>234776</v>
      </c>
      <c r="Q44" s="54">
        <v>345155</v>
      </c>
      <c r="R44" s="53">
        <v>655449</v>
      </c>
      <c r="S44" s="53">
        <v>229122</v>
      </c>
      <c r="T44" s="54">
        <v>270886</v>
      </c>
      <c r="U44" s="54">
        <v>1287836</v>
      </c>
      <c r="V44" s="53">
        <v>1787844</v>
      </c>
      <c r="W44" s="53">
        <v>4697751</v>
      </c>
      <c r="X44" s="54">
        <v>7046395</v>
      </c>
      <c r="Y44" s="53">
        <v>-2348644</v>
      </c>
      <c r="Z44" s="94">
        <v>-33.33</v>
      </c>
      <c r="AA44" s="95">
        <v>7046395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10563505</v>
      </c>
      <c r="D48" s="368"/>
      <c r="E48" s="54">
        <v>17380000</v>
      </c>
      <c r="F48" s="53">
        <v>17876620</v>
      </c>
      <c r="G48" s="53"/>
      <c r="H48" s="54">
        <v>19159</v>
      </c>
      <c r="I48" s="54">
        <v>86880</v>
      </c>
      <c r="J48" s="53">
        <v>106039</v>
      </c>
      <c r="K48" s="53">
        <v>186380</v>
      </c>
      <c r="L48" s="54">
        <v>360897</v>
      </c>
      <c r="M48" s="54">
        <v>539310</v>
      </c>
      <c r="N48" s="53">
        <v>1086587</v>
      </c>
      <c r="O48" s="53">
        <v>32233</v>
      </c>
      <c r="P48" s="54">
        <v>333256</v>
      </c>
      <c r="Q48" s="54">
        <v>-715168</v>
      </c>
      <c r="R48" s="53">
        <v>-349679</v>
      </c>
      <c r="S48" s="53">
        <v>100980</v>
      </c>
      <c r="T48" s="54">
        <v>209000</v>
      </c>
      <c r="U48" s="54">
        <v>934701</v>
      </c>
      <c r="V48" s="53">
        <v>1244681</v>
      </c>
      <c r="W48" s="53">
        <v>2087628</v>
      </c>
      <c r="X48" s="54">
        <v>17876620</v>
      </c>
      <c r="Y48" s="53">
        <v>-15788992</v>
      </c>
      <c r="Z48" s="94">
        <v>-88.32</v>
      </c>
      <c r="AA48" s="95">
        <v>17876620</v>
      </c>
    </row>
    <row r="49" spans="1:27" ht="13.5">
      <c r="A49" s="361" t="s">
        <v>93</v>
      </c>
      <c r="B49" s="136"/>
      <c r="C49" s="54">
        <v>41235610</v>
      </c>
      <c r="D49" s="368"/>
      <c r="E49" s="54">
        <v>9798900</v>
      </c>
      <c r="F49" s="53">
        <v>10664055</v>
      </c>
      <c r="G49" s="53"/>
      <c r="H49" s="54">
        <v>4716</v>
      </c>
      <c r="I49" s="54">
        <v>58759</v>
      </c>
      <c r="J49" s="53">
        <v>63475</v>
      </c>
      <c r="K49" s="53">
        <v>555090</v>
      </c>
      <c r="L49" s="54">
        <v>1019245</v>
      </c>
      <c r="M49" s="54">
        <v>354935</v>
      </c>
      <c r="N49" s="53">
        <v>1929270</v>
      </c>
      <c r="O49" s="53">
        <v>238833</v>
      </c>
      <c r="P49" s="54">
        <v>767283</v>
      </c>
      <c r="Q49" s="54">
        <v>2195606</v>
      </c>
      <c r="R49" s="53">
        <v>3201722</v>
      </c>
      <c r="S49" s="53">
        <v>431721</v>
      </c>
      <c r="T49" s="54">
        <v>1031494</v>
      </c>
      <c r="U49" s="54">
        <v>2007014</v>
      </c>
      <c r="V49" s="53">
        <v>3470229</v>
      </c>
      <c r="W49" s="53">
        <v>8664696</v>
      </c>
      <c r="X49" s="54">
        <v>10664055</v>
      </c>
      <c r="Y49" s="53">
        <v>-1999359</v>
      </c>
      <c r="Z49" s="94">
        <v>-18.75</v>
      </c>
      <c r="AA49" s="95">
        <v>10664055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1664617</v>
      </c>
      <c r="D57" s="344">
        <f aca="true" t="shared" si="13" ref="D57:AA57">+D58</f>
        <v>0</v>
      </c>
      <c r="E57" s="343">
        <f t="shared" si="13"/>
        <v>1869000</v>
      </c>
      <c r="F57" s="345">
        <f t="shared" si="13"/>
        <v>1629800</v>
      </c>
      <c r="G57" s="345">
        <f t="shared" si="13"/>
        <v>0</v>
      </c>
      <c r="H57" s="343">
        <f t="shared" si="13"/>
        <v>0</v>
      </c>
      <c r="I57" s="343">
        <f t="shared" si="13"/>
        <v>1097228</v>
      </c>
      <c r="J57" s="345">
        <f t="shared" si="13"/>
        <v>1097228</v>
      </c>
      <c r="K57" s="345">
        <f t="shared" si="13"/>
        <v>0</v>
      </c>
      <c r="L57" s="343">
        <f t="shared" si="13"/>
        <v>1750</v>
      </c>
      <c r="M57" s="343">
        <f t="shared" si="13"/>
        <v>0</v>
      </c>
      <c r="N57" s="345">
        <f t="shared" si="13"/>
        <v>1750</v>
      </c>
      <c r="O57" s="345">
        <f t="shared" si="13"/>
        <v>164355</v>
      </c>
      <c r="P57" s="343">
        <f t="shared" si="13"/>
        <v>0</v>
      </c>
      <c r="Q57" s="343">
        <f t="shared" si="13"/>
        <v>3500</v>
      </c>
      <c r="R57" s="345">
        <f t="shared" si="13"/>
        <v>167855</v>
      </c>
      <c r="S57" s="345">
        <f t="shared" si="13"/>
        <v>-1855</v>
      </c>
      <c r="T57" s="343">
        <f t="shared" si="13"/>
        <v>1750</v>
      </c>
      <c r="U57" s="343">
        <f t="shared" si="13"/>
        <v>342918</v>
      </c>
      <c r="V57" s="345">
        <f t="shared" si="13"/>
        <v>342813</v>
      </c>
      <c r="W57" s="345">
        <f t="shared" si="13"/>
        <v>1609646</v>
      </c>
      <c r="X57" s="343">
        <f t="shared" si="13"/>
        <v>1629800</v>
      </c>
      <c r="Y57" s="345">
        <f t="shared" si="13"/>
        <v>-20154</v>
      </c>
      <c r="Z57" s="336">
        <f>+IF(X57&lt;&gt;0,+(Y57/X57)*100,0)</f>
        <v>-1.2365934470487177</v>
      </c>
      <c r="AA57" s="350">
        <f t="shared" si="13"/>
        <v>1629800</v>
      </c>
    </row>
    <row r="58" spans="1:27" ht="13.5">
      <c r="A58" s="361" t="s">
        <v>216</v>
      </c>
      <c r="B58" s="136"/>
      <c r="C58" s="60">
        <v>1664617</v>
      </c>
      <c r="D58" s="340"/>
      <c r="E58" s="60">
        <v>1869000</v>
      </c>
      <c r="F58" s="59">
        <v>1629800</v>
      </c>
      <c r="G58" s="59"/>
      <c r="H58" s="60"/>
      <c r="I58" s="60">
        <v>1097228</v>
      </c>
      <c r="J58" s="59">
        <v>1097228</v>
      </c>
      <c r="K58" s="59"/>
      <c r="L58" s="60">
        <v>1750</v>
      </c>
      <c r="M58" s="60"/>
      <c r="N58" s="59">
        <v>1750</v>
      </c>
      <c r="O58" s="59">
        <v>164355</v>
      </c>
      <c r="P58" s="60"/>
      <c r="Q58" s="60">
        <v>3500</v>
      </c>
      <c r="R58" s="59">
        <v>167855</v>
      </c>
      <c r="S58" s="59">
        <v>-1855</v>
      </c>
      <c r="T58" s="60">
        <v>1750</v>
      </c>
      <c r="U58" s="60">
        <v>342918</v>
      </c>
      <c r="V58" s="59">
        <v>342813</v>
      </c>
      <c r="W58" s="59">
        <v>1609646</v>
      </c>
      <c r="X58" s="60">
        <v>1629800</v>
      </c>
      <c r="Y58" s="59">
        <v>-20154</v>
      </c>
      <c r="Z58" s="61">
        <v>-1.24</v>
      </c>
      <c r="AA58" s="62">
        <v>1629800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100458111</v>
      </c>
      <c r="D60" s="346">
        <f t="shared" si="14"/>
        <v>0</v>
      </c>
      <c r="E60" s="219">
        <f t="shared" si="14"/>
        <v>150693017</v>
      </c>
      <c r="F60" s="264">
        <f t="shared" si="14"/>
        <v>165069625</v>
      </c>
      <c r="G60" s="264">
        <f t="shared" si="14"/>
        <v>1117666</v>
      </c>
      <c r="H60" s="219">
        <f t="shared" si="14"/>
        <v>4212519</v>
      </c>
      <c r="I60" s="219">
        <f t="shared" si="14"/>
        <v>9760235</v>
      </c>
      <c r="J60" s="264">
        <f t="shared" si="14"/>
        <v>15090420</v>
      </c>
      <c r="K60" s="264">
        <f t="shared" si="14"/>
        <v>7864703</v>
      </c>
      <c r="L60" s="219">
        <f t="shared" si="14"/>
        <v>14465405</v>
      </c>
      <c r="M60" s="219">
        <f t="shared" si="14"/>
        <v>13979327</v>
      </c>
      <c r="N60" s="264">
        <f t="shared" si="14"/>
        <v>36309435</v>
      </c>
      <c r="O60" s="264">
        <f t="shared" si="14"/>
        <v>5110522</v>
      </c>
      <c r="P60" s="219">
        <f t="shared" si="14"/>
        <v>10373577</v>
      </c>
      <c r="Q60" s="219">
        <f t="shared" si="14"/>
        <v>10168043</v>
      </c>
      <c r="R60" s="264">
        <f t="shared" si="14"/>
        <v>25652142</v>
      </c>
      <c r="S60" s="264">
        <f t="shared" si="14"/>
        <v>8670043</v>
      </c>
      <c r="T60" s="219">
        <f t="shared" si="14"/>
        <v>7633534</v>
      </c>
      <c r="U60" s="219">
        <f t="shared" si="14"/>
        <v>18430415</v>
      </c>
      <c r="V60" s="264">
        <f t="shared" si="14"/>
        <v>34733992</v>
      </c>
      <c r="W60" s="264">
        <f t="shared" si="14"/>
        <v>111785989</v>
      </c>
      <c r="X60" s="219">
        <f t="shared" si="14"/>
        <v>165069625</v>
      </c>
      <c r="Y60" s="264">
        <f t="shared" si="14"/>
        <v>-53283636</v>
      </c>
      <c r="Z60" s="337">
        <f>+IF(X60&lt;&gt;0,+(Y60/X60)*100,0)</f>
        <v>-32.27949175991646</v>
      </c>
      <c r="AA60" s="232">
        <f>+AA57+AA54+AA51+AA40+AA37+AA34+AA22+AA5</f>
        <v>165069625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2000000</v>
      </c>
      <c r="F62" s="349">
        <f t="shared" si="15"/>
        <v>2740000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2742158</v>
      </c>
      <c r="N62" s="349">
        <f t="shared" si="15"/>
        <v>2742158</v>
      </c>
      <c r="O62" s="349">
        <f t="shared" si="15"/>
        <v>0</v>
      </c>
      <c r="P62" s="347">
        <f t="shared" si="15"/>
        <v>8400</v>
      </c>
      <c r="Q62" s="347">
        <f t="shared" si="15"/>
        <v>0</v>
      </c>
      <c r="R62" s="349">
        <f t="shared" si="15"/>
        <v>8400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2750558</v>
      </c>
      <c r="X62" s="347">
        <f t="shared" si="15"/>
        <v>2740000</v>
      </c>
      <c r="Y62" s="349">
        <f t="shared" si="15"/>
        <v>10558</v>
      </c>
      <c r="Z62" s="338">
        <f>+IF(X62&lt;&gt;0,+(Y62/X62)*100,0)</f>
        <v>0.38532846715328467</v>
      </c>
      <c r="AA62" s="351">
        <f>SUM(AA63:AA66)</f>
        <v>2740000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2000000</v>
      </c>
      <c r="F64" s="59">
        <v>2740000</v>
      </c>
      <c r="G64" s="59"/>
      <c r="H64" s="60"/>
      <c r="I64" s="60"/>
      <c r="J64" s="59"/>
      <c r="K64" s="59"/>
      <c r="L64" s="60"/>
      <c r="M64" s="60">
        <v>2742158</v>
      </c>
      <c r="N64" s="59">
        <v>2742158</v>
      </c>
      <c r="O64" s="59"/>
      <c r="P64" s="60">
        <v>8400</v>
      </c>
      <c r="Q64" s="60"/>
      <c r="R64" s="59">
        <v>8400</v>
      </c>
      <c r="S64" s="59"/>
      <c r="T64" s="60"/>
      <c r="U64" s="60"/>
      <c r="V64" s="59"/>
      <c r="W64" s="59">
        <v>2750558</v>
      </c>
      <c r="X64" s="60">
        <v>2740000</v>
      </c>
      <c r="Y64" s="59">
        <v>10558</v>
      </c>
      <c r="Z64" s="61">
        <v>0.39</v>
      </c>
      <c r="AA64" s="62">
        <v>2740000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12005023</v>
      </c>
      <c r="D5" s="357">
        <f t="shared" si="0"/>
        <v>0</v>
      </c>
      <c r="E5" s="356">
        <f t="shared" si="0"/>
        <v>35056860</v>
      </c>
      <c r="F5" s="358">
        <f t="shared" si="0"/>
        <v>39369193</v>
      </c>
      <c r="G5" s="358">
        <f t="shared" si="0"/>
        <v>1588294</v>
      </c>
      <c r="H5" s="356">
        <f t="shared" si="0"/>
        <v>363600</v>
      </c>
      <c r="I5" s="356">
        <f t="shared" si="0"/>
        <v>522463</v>
      </c>
      <c r="J5" s="358">
        <f t="shared" si="0"/>
        <v>2474357</v>
      </c>
      <c r="K5" s="358">
        <f t="shared" si="0"/>
        <v>1742742</v>
      </c>
      <c r="L5" s="356">
        <f t="shared" si="0"/>
        <v>2260802</v>
      </c>
      <c r="M5" s="356">
        <f t="shared" si="0"/>
        <v>3815439</v>
      </c>
      <c r="N5" s="358">
        <f t="shared" si="0"/>
        <v>7818983</v>
      </c>
      <c r="O5" s="358">
        <f t="shared" si="0"/>
        <v>2698135</v>
      </c>
      <c r="P5" s="356">
        <f t="shared" si="0"/>
        <v>5510739</v>
      </c>
      <c r="Q5" s="356">
        <f t="shared" si="0"/>
        <v>2293748</v>
      </c>
      <c r="R5" s="358">
        <f t="shared" si="0"/>
        <v>10502622</v>
      </c>
      <c r="S5" s="358">
        <f t="shared" si="0"/>
        <v>3030873</v>
      </c>
      <c r="T5" s="356">
        <f t="shared" si="0"/>
        <v>3446507</v>
      </c>
      <c r="U5" s="356">
        <f t="shared" si="0"/>
        <v>2555766</v>
      </c>
      <c r="V5" s="358">
        <f t="shared" si="0"/>
        <v>9033146</v>
      </c>
      <c r="W5" s="358">
        <f t="shared" si="0"/>
        <v>29829108</v>
      </c>
      <c r="X5" s="356">
        <f t="shared" si="0"/>
        <v>39369193</v>
      </c>
      <c r="Y5" s="358">
        <f t="shared" si="0"/>
        <v>-9540085</v>
      </c>
      <c r="Z5" s="359">
        <f>+IF(X5&lt;&gt;0,+(Y5/X5)*100,0)</f>
        <v>-24.23236107481299</v>
      </c>
      <c r="AA5" s="360">
        <f>+AA6+AA8+AA11+AA13+AA15</f>
        <v>39369193</v>
      </c>
    </row>
    <row r="6" spans="1:27" ht="13.5">
      <c r="A6" s="361" t="s">
        <v>204</v>
      </c>
      <c r="B6" s="142"/>
      <c r="C6" s="60">
        <f>+C7</f>
        <v>5144482</v>
      </c>
      <c r="D6" s="340">
        <f aca="true" t="shared" si="1" ref="D6:AA6">+D7</f>
        <v>0</v>
      </c>
      <c r="E6" s="60">
        <f t="shared" si="1"/>
        <v>13354783</v>
      </c>
      <c r="F6" s="59">
        <f t="shared" si="1"/>
        <v>16139161</v>
      </c>
      <c r="G6" s="59">
        <f t="shared" si="1"/>
        <v>802071</v>
      </c>
      <c r="H6" s="60">
        <f t="shared" si="1"/>
        <v>46191</v>
      </c>
      <c r="I6" s="60">
        <f t="shared" si="1"/>
        <v>279735</v>
      </c>
      <c r="J6" s="59">
        <f t="shared" si="1"/>
        <v>1127997</v>
      </c>
      <c r="K6" s="59">
        <f t="shared" si="1"/>
        <v>872360</v>
      </c>
      <c r="L6" s="60">
        <f t="shared" si="1"/>
        <v>603733</v>
      </c>
      <c r="M6" s="60">
        <f t="shared" si="1"/>
        <v>1980078</v>
      </c>
      <c r="N6" s="59">
        <f t="shared" si="1"/>
        <v>3456171</v>
      </c>
      <c r="O6" s="59">
        <f t="shared" si="1"/>
        <v>2210801</v>
      </c>
      <c r="P6" s="60">
        <f t="shared" si="1"/>
        <v>1445908</v>
      </c>
      <c r="Q6" s="60">
        <f t="shared" si="1"/>
        <v>835247</v>
      </c>
      <c r="R6" s="59">
        <f t="shared" si="1"/>
        <v>4491956</v>
      </c>
      <c r="S6" s="59">
        <f t="shared" si="1"/>
        <v>926696</v>
      </c>
      <c r="T6" s="60">
        <f t="shared" si="1"/>
        <v>1177441</v>
      </c>
      <c r="U6" s="60">
        <f t="shared" si="1"/>
        <v>537470</v>
      </c>
      <c r="V6" s="59">
        <f t="shared" si="1"/>
        <v>2641607</v>
      </c>
      <c r="W6" s="59">
        <f t="shared" si="1"/>
        <v>11717731</v>
      </c>
      <c r="X6" s="60">
        <f t="shared" si="1"/>
        <v>16139161</v>
      </c>
      <c r="Y6" s="59">
        <f t="shared" si="1"/>
        <v>-4421430</v>
      </c>
      <c r="Z6" s="61">
        <f>+IF(X6&lt;&gt;0,+(Y6/X6)*100,0)</f>
        <v>-27.395662017375006</v>
      </c>
      <c r="AA6" s="62">
        <f t="shared" si="1"/>
        <v>16139161</v>
      </c>
    </row>
    <row r="7" spans="1:27" ht="13.5">
      <c r="A7" s="291" t="s">
        <v>228</v>
      </c>
      <c r="B7" s="142"/>
      <c r="C7" s="60">
        <v>5144482</v>
      </c>
      <c r="D7" s="340"/>
      <c r="E7" s="60">
        <v>13354783</v>
      </c>
      <c r="F7" s="59">
        <v>16139161</v>
      </c>
      <c r="G7" s="59">
        <v>802071</v>
      </c>
      <c r="H7" s="60">
        <v>46191</v>
      </c>
      <c r="I7" s="60">
        <v>279735</v>
      </c>
      <c r="J7" s="59">
        <v>1127997</v>
      </c>
      <c r="K7" s="59">
        <v>872360</v>
      </c>
      <c r="L7" s="60">
        <v>603733</v>
      </c>
      <c r="M7" s="60">
        <v>1980078</v>
      </c>
      <c r="N7" s="59">
        <v>3456171</v>
      </c>
      <c r="O7" s="59">
        <v>2210801</v>
      </c>
      <c r="P7" s="60">
        <v>1445908</v>
      </c>
      <c r="Q7" s="60">
        <v>835247</v>
      </c>
      <c r="R7" s="59">
        <v>4491956</v>
      </c>
      <c r="S7" s="59">
        <v>926696</v>
      </c>
      <c r="T7" s="60">
        <v>1177441</v>
      </c>
      <c r="U7" s="60">
        <v>537470</v>
      </c>
      <c r="V7" s="59">
        <v>2641607</v>
      </c>
      <c r="W7" s="59">
        <v>11717731</v>
      </c>
      <c r="X7" s="60">
        <v>16139161</v>
      </c>
      <c r="Y7" s="59">
        <v>-4421430</v>
      </c>
      <c r="Z7" s="61">
        <v>-27.4</v>
      </c>
      <c r="AA7" s="62">
        <v>16139161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</v>
      </c>
      <c r="F8" s="59">
        <f t="shared" si="2"/>
        <v>2060406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197326</v>
      </c>
      <c r="M8" s="60">
        <f t="shared" si="2"/>
        <v>180942</v>
      </c>
      <c r="N8" s="59">
        <f t="shared" si="2"/>
        <v>378268</v>
      </c>
      <c r="O8" s="59">
        <f t="shared" si="2"/>
        <v>0</v>
      </c>
      <c r="P8" s="60">
        <f t="shared" si="2"/>
        <v>152016</v>
      </c>
      <c r="Q8" s="60">
        <f t="shared" si="2"/>
        <v>251168</v>
      </c>
      <c r="R8" s="59">
        <f t="shared" si="2"/>
        <v>403184</v>
      </c>
      <c r="S8" s="59">
        <f t="shared" si="2"/>
        <v>272161</v>
      </c>
      <c r="T8" s="60">
        <f t="shared" si="2"/>
        <v>417258</v>
      </c>
      <c r="U8" s="60">
        <f t="shared" si="2"/>
        <v>230503</v>
      </c>
      <c r="V8" s="59">
        <f t="shared" si="2"/>
        <v>919922</v>
      </c>
      <c r="W8" s="59">
        <f t="shared" si="2"/>
        <v>1701374</v>
      </c>
      <c r="X8" s="60">
        <f t="shared" si="2"/>
        <v>2060406</v>
      </c>
      <c r="Y8" s="59">
        <f t="shared" si="2"/>
        <v>-359032</v>
      </c>
      <c r="Z8" s="61">
        <f>+IF(X8&lt;&gt;0,+(Y8/X8)*100,0)</f>
        <v>-17.425303556677665</v>
      </c>
      <c r="AA8" s="62">
        <f>SUM(AA9:AA10)</f>
        <v>2060406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>
        <v>2060406</v>
      </c>
      <c r="G9" s="59"/>
      <c r="H9" s="60"/>
      <c r="I9" s="60"/>
      <c r="J9" s="59"/>
      <c r="K9" s="59"/>
      <c r="L9" s="60">
        <v>197326</v>
      </c>
      <c r="M9" s="60">
        <v>180942</v>
      </c>
      <c r="N9" s="59">
        <v>378268</v>
      </c>
      <c r="O9" s="59"/>
      <c r="P9" s="60">
        <v>152016</v>
      </c>
      <c r="Q9" s="60">
        <v>251168</v>
      </c>
      <c r="R9" s="59">
        <v>403184</v>
      </c>
      <c r="S9" s="59">
        <v>272161</v>
      </c>
      <c r="T9" s="60">
        <v>417258</v>
      </c>
      <c r="U9" s="60">
        <v>230503</v>
      </c>
      <c r="V9" s="59">
        <v>919922</v>
      </c>
      <c r="W9" s="59">
        <v>1701374</v>
      </c>
      <c r="X9" s="60">
        <v>2060406</v>
      </c>
      <c r="Y9" s="59">
        <v>-359032</v>
      </c>
      <c r="Z9" s="61">
        <v>-17.43</v>
      </c>
      <c r="AA9" s="62">
        <v>2060406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7850000</v>
      </c>
      <c r="F11" s="364">
        <f t="shared" si="3"/>
        <v>8523279</v>
      </c>
      <c r="G11" s="364">
        <f t="shared" si="3"/>
        <v>69858</v>
      </c>
      <c r="H11" s="362">
        <f t="shared" si="3"/>
        <v>56775</v>
      </c>
      <c r="I11" s="362">
        <f t="shared" si="3"/>
        <v>43775</v>
      </c>
      <c r="J11" s="364">
        <f t="shared" si="3"/>
        <v>170408</v>
      </c>
      <c r="K11" s="364">
        <f t="shared" si="3"/>
        <v>429927</v>
      </c>
      <c r="L11" s="362">
        <f t="shared" si="3"/>
        <v>949698</v>
      </c>
      <c r="M11" s="362">
        <f t="shared" si="3"/>
        <v>1263200</v>
      </c>
      <c r="N11" s="364">
        <f t="shared" si="3"/>
        <v>2642825</v>
      </c>
      <c r="O11" s="364">
        <f t="shared" si="3"/>
        <v>243029</v>
      </c>
      <c r="P11" s="362">
        <f t="shared" si="3"/>
        <v>1246452</v>
      </c>
      <c r="Q11" s="362">
        <f t="shared" si="3"/>
        <v>689181</v>
      </c>
      <c r="R11" s="364">
        <f t="shared" si="3"/>
        <v>2178662</v>
      </c>
      <c r="S11" s="364">
        <f t="shared" si="3"/>
        <v>596570</v>
      </c>
      <c r="T11" s="362">
        <f t="shared" si="3"/>
        <v>720714</v>
      </c>
      <c r="U11" s="362">
        <f t="shared" si="3"/>
        <v>999064</v>
      </c>
      <c r="V11" s="364">
        <f t="shared" si="3"/>
        <v>2316348</v>
      </c>
      <c r="W11" s="364">
        <f t="shared" si="3"/>
        <v>7308243</v>
      </c>
      <c r="X11" s="362">
        <f t="shared" si="3"/>
        <v>8523279</v>
      </c>
      <c r="Y11" s="364">
        <f t="shared" si="3"/>
        <v>-1215036</v>
      </c>
      <c r="Z11" s="365">
        <f>+IF(X11&lt;&gt;0,+(Y11/X11)*100,0)</f>
        <v>-14.255499555980744</v>
      </c>
      <c r="AA11" s="366">
        <f t="shared" si="3"/>
        <v>8523279</v>
      </c>
    </row>
    <row r="12" spans="1:27" ht="13.5">
      <c r="A12" s="291" t="s">
        <v>231</v>
      </c>
      <c r="B12" s="136"/>
      <c r="C12" s="60"/>
      <c r="D12" s="340"/>
      <c r="E12" s="60">
        <v>7850000</v>
      </c>
      <c r="F12" s="59">
        <v>8523279</v>
      </c>
      <c r="G12" s="59">
        <v>69858</v>
      </c>
      <c r="H12" s="60">
        <v>56775</v>
      </c>
      <c r="I12" s="60">
        <v>43775</v>
      </c>
      <c r="J12" s="59">
        <v>170408</v>
      </c>
      <c r="K12" s="59">
        <v>429927</v>
      </c>
      <c r="L12" s="60">
        <v>949698</v>
      </c>
      <c r="M12" s="60">
        <v>1263200</v>
      </c>
      <c r="N12" s="59">
        <v>2642825</v>
      </c>
      <c r="O12" s="59">
        <v>243029</v>
      </c>
      <c r="P12" s="60">
        <v>1246452</v>
      </c>
      <c r="Q12" s="60">
        <v>689181</v>
      </c>
      <c r="R12" s="59">
        <v>2178662</v>
      </c>
      <c r="S12" s="59">
        <v>596570</v>
      </c>
      <c r="T12" s="60">
        <v>720714</v>
      </c>
      <c r="U12" s="60">
        <v>999064</v>
      </c>
      <c r="V12" s="59">
        <v>2316348</v>
      </c>
      <c r="W12" s="59">
        <v>7308243</v>
      </c>
      <c r="X12" s="60">
        <v>8523279</v>
      </c>
      <c r="Y12" s="59">
        <v>-1215036</v>
      </c>
      <c r="Z12" s="61">
        <v>-14.26</v>
      </c>
      <c r="AA12" s="62">
        <v>8523279</v>
      </c>
    </row>
    <row r="13" spans="1:27" ht="13.5">
      <c r="A13" s="361" t="s">
        <v>207</v>
      </c>
      <c r="B13" s="136"/>
      <c r="C13" s="275">
        <f>+C14</f>
        <v>6797891</v>
      </c>
      <c r="D13" s="341">
        <f aca="true" t="shared" si="4" ref="D13:AA13">+D14</f>
        <v>0</v>
      </c>
      <c r="E13" s="275">
        <f t="shared" si="4"/>
        <v>11052077</v>
      </c>
      <c r="F13" s="342">
        <f t="shared" si="4"/>
        <v>11746347</v>
      </c>
      <c r="G13" s="342">
        <f t="shared" si="4"/>
        <v>716365</v>
      </c>
      <c r="H13" s="275">
        <f t="shared" si="4"/>
        <v>260634</v>
      </c>
      <c r="I13" s="275">
        <f t="shared" si="4"/>
        <v>198953</v>
      </c>
      <c r="J13" s="342">
        <f t="shared" si="4"/>
        <v>1175952</v>
      </c>
      <c r="K13" s="342">
        <f t="shared" si="4"/>
        <v>440455</v>
      </c>
      <c r="L13" s="275">
        <f t="shared" si="4"/>
        <v>510045</v>
      </c>
      <c r="M13" s="275">
        <f t="shared" si="4"/>
        <v>391219</v>
      </c>
      <c r="N13" s="342">
        <f t="shared" si="4"/>
        <v>1341719</v>
      </c>
      <c r="O13" s="342">
        <f t="shared" si="4"/>
        <v>244305</v>
      </c>
      <c r="P13" s="275">
        <f t="shared" si="4"/>
        <v>2666363</v>
      </c>
      <c r="Q13" s="275">
        <f t="shared" si="4"/>
        <v>518152</v>
      </c>
      <c r="R13" s="342">
        <f t="shared" si="4"/>
        <v>3428820</v>
      </c>
      <c r="S13" s="342">
        <f t="shared" si="4"/>
        <v>1235446</v>
      </c>
      <c r="T13" s="275">
        <f t="shared" si="4"/>
        <v>1131094</v>
      </c>
      <c r="U13" s="275">
        <f t="shared" si="4"/>
        <v>716729</v>
      </c>
      <c r="V13" s="342">
        <f t="shared" si="4"/>
        <v>3083269</v>
      </c>
      <c r="W13" s="342">
        <f t="shared" si="4"/>
        <v>9029760</v>
      </c>
      <c r="X13" s="275">
        <f t="shared" si="4"/>
        <v>11746347</v>
      </c>
      <c r="Y13" s="342">
        <f t="shared" si="4"/>
        <v>-2716587</v>
      </c>
      <c r="Z13" s="335">
        <f>+IF(X13&lt;&gt;0,+(Y13/X13)*100,0)</f>
        <v>-23.127079423075106</v>
      </c>
      <c r="AA13" s="273">
        <f t="shared" si="4"/>
        <v>11746347</v>
      </c>
    </row>
    <row r="14" spans="1:27" ht="13.5">
      <c r="A14" s="291" t="s">
        <v>232</v>
      </c>
      <c r="B14" s="136"/>
      <c r="C14" s="60">
        <v>6797891</v>
      </c>
      <c r="D14" s="340"/>
      <c r="E14" s="60">
        <v>11052077</v>
      </c>
      <c r="F14" s="59">
        <v>11746347</v>
      </c>
      <c r="G14" s="59">
        <v>716365</v>
      </c>
      <c r="H14" s="60">
        <v>260634</v>
      </c>
      <c r="I14" s="60">
        <v>198953</v>
      </c>
      <c r="J14" s="59">
        <v>1175952</v>
      </c>
      <c r="K14" s="59">
        <v>440455</v>
      </c>
      <c r="L14" s="60">
        <v>510045</v>
      </c>
      <c r="M14" s="60">
        <v>391219</v>
      </c>
      <c r="N14" s="59">
        <v>1341719</v>
      </c>
      <c r="O14" s="59">
        <v>244305</v>
      </c>
      <c r="P14" s="60">
        <v>2666363</v>
      </c>
      <c r="Q14" s="60">
        <v>518152</v>
      </c>
      <c r="R14" s="59">
        <v>3428820</v>
      </c>
      <c r="S14" s="59">
        <v>1235446</v>
      </c>
      <c r="T14" s="60">
        <v>1131094</v>
      </c>
      <c r="U14" s="60">
        <v>716729</v>
      </c>
      <c r="V14" s="59">
        <v>3083269</v>
      </c>
      <c r="W14" s="59">
        <v>9029760</v>
      </c>
      <c r="X14" s="60">
        <v>11746347</v>
      </c>
      <c r="Y14" s="59">
        <v>-2716587</v>
      </c>
      <c r="Z14" s="61">
        <v>-23.13</v>
      </c>
      <c r="AA14" s="62">
        <v>11746347</v>
      </c>
    </row>
    <row r="15" spans="1:27" ht="13.5">
      <c r="A15" s="361" t="s">
        <v>208</v>
      </c>
      <c r="B15" s="136"/>
      <c r="C15" s="60">
        <f aca="true" t="shared" si="5" ref="C15:Y15">SUM(C16:C20)</f>
        <v>62650</v>
      </c>
      <c r="D15" s="340">
        <f t="shared" si="5"/>
        <v>0</v>
      </c>
      <c r="E15" s="60">
        <f t="shared" si="5"/>
        <v>900000</v>
      </c>
      <c r="F15" s="59">
        <f t="shared" si="5"/>
        <v>900000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72000</v>
      </c>
      <c r="V15" s="59">
        <f t="shared" si="5"/>
        <v>72000</v>
      </c>
      <c r="W15" s="59">
        <f t="shared" si="5"/>
        <v>72000</v>
      </c>
      <c r="X15" s="60">
        <f t="shared" si="5"/>
        <v>900000</v>
      </c>
      <c r="Y15" s="59">
        <f t="shared" si="5"/>
        <v>-828000</v>
      </c>
      <c r="Z15" s="61">
        <f>+IF(X15&lt;&gt;0,+(Y15/X15)*100,0)</f>
        <v>-92</v>
      </c>
      <c r="AA15" s="62">
        <f>SUM(AA16:AA20)</f>
        <v>900000</v>
      </c>
    </row>
    <row r="16" spans="1:27" ht="13.5">
      <c r="A16" s="291" t="s">
        <v>233</v>
      </c>
      <c r="B16" s="300"/>
      <c r="C16" s="60">
        <v>62650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900000</v>
      </c>
      <c r="F20" s="59">
        <v>900000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72000</v>
      </c>
      <c r="V20" s="59">
        <v>72000</v>
      </c>
      <c r="W20" s="59">
        <v>72000</v>
      </c>
      <c r="X20" s="60">
        <v>900000</v>
      </c>
      <c r="Y20" s="59">
        <v>-828000</v>
      </c>
      <c r="Z20" s="61">
        <v>-92</v>
      </c>
      <c r="AA20" s="62">
        <v>900000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780521</v>
      </c>
      <c r="D22" s="344">
        <f t="shared" si="6"/>
        <v>0</v>
      </c>
      <c r="E22" s="343">
        <f t="shared" si="6"/>
        <v>1610600</v>
      </c>
      <c r="F22" s="345">
        <f t="shared" si="6"/>
        <v>2916146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254266</v>
      </c>
      <c r="V22" s="345">
        <f t="shared" si="6"/>
        <v>254266</v>
      </c>
      <c r="W22" s="345">
        <f t="shared" si="6"/>
        <v>254266</v>
      </c>
      <c r="X22" s="343">
        <f t="shared" si="6"/>
        <v>2916146</v>
      </c>
      <c r="Y22" s="345">
        <f t="shared" si="6"/>
        <v>-2661880</v>
      </c>
      <c r="Z22" s="336">
        <f>+IF(X22&lt;&gt;0,+(Y22/X22)*100,0)</f>
        <v>-91.28075206111079</v>
      </c>
      <c r="AA22" s="350">
        <f>SUM(AA23:AA32)</f>
        <v>2916146</v>
      </c>
    </row>
    <row r="23" spans="1:27" ht="13.5">
      <c r="A23" s="361" t="s">
        <v>236</v>
      </c>
      <c r="B23" s="142"/>
      <c r="C23" s="60"/>
      <c r="D23" s="340"/>
      <c r="E23" s="60">
        <v>90000</v>
      </c>
      <c r="F23" s="59">
        <v>90000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90000</v>
      </c>
      <c r="Y23" s="59">
        <v>-90000</v>
      </c>
      <c r="Z23" s="61">
        <v>-100</v>
      </c>
      <c r="AA23" s="62">
        <v>90000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195500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84649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500372</v>
      </c>
      <c r="D32" s="340"/>
      <c r="E32" s="60">
        <v>1520600</v>
      </c>
      <c r="F32" s="59">
        <v>2826146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254266</v>
      </c>
      <c r="V32" s="59">
        <v>254266</v>
      </c>
      <c r="W32" s="59">
        <v>254266</v>
      </c>
      <c r="X32" s="60">
        <v>2826146</v>
      </c>
      <c r="Y32" s="59">
        <v>-2571880</v>
      </c>
      <c r="Z32" s="61">
        <v>-91</v>
      </c>
      <c r="AA32" s="62">
        <v>2826146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25728516</v>
      </c>
      <c r="D40" s="344">
        <f t="shared" si="9"/>
        <v>0</v>
      </c>
      <c r="E40" s="343">
        <f t="shared" si="9"/>
        <v>1540000</v>
      </c>
      <c r="F40" s="345">
        <f t="shared" si="9"/>
        <v>1306566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166566</v>
      </c>
      <c r="M40" s="343">
        <f t="shared" si="9"/>
        <v>0</v>
      </c>
      <c r="N40" s="345">
        <f t="shared" si="9"/>
        <v>166566</v>
      </c>
      <c r="O40" s="345">
        <f t="shared" si="9"/>
        <v>0</v>
      </c>
      <c r="P40" s="343">
        <f t="shared" si="9"/>
        <v>0</v>
      </c>
      <c r="Q40" s="343">
        <f t="shared" si="9"/>
        <v>9000</v>
      </c>
      <c r="R40" s="345">
        <f t="shared" si="9"/>
        <v>9000</v>
      </c>
      <c r="S40" s="345">
        <f t="shared" si="9"/>
        <v>30000</v>
      </c>
      <c r="T40" s="343">
        <f t="shared" si="9"/>
        <v>0</v>
      </c>
      <c r="U40" s="343">
        <f t="shared" si="9"/>
        <v>462438</v>
      </c>
      <c r="V40" s="345">
        <f t="shared" si="9"/>
        <v>492438</v>
      </c>
      <c r="W40" s="345">
        <f t="shared" si="9"/>
        <v>668004</v>
      </c>
      <c r="X40" s="343">
        <f t="shared" si="9"/>
        <v>1306566</v>
      </c>
      <c r="Y40" s="345">
        <f t="shared" si="9"/>
        <v>-638562</v>
      </c>
      <c r="Z40" s="336">
        <f>+IF(X40&lt;&gt;0,+(Y40/X40)*100,0)</f>
        <v>-48.873306055721635</v>
      </c>
      <c r="AA40" s="350">
        <f>SUM(AA41:AA49)</f>
        <v>1306566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10000</v>
      </c>
      <c r="F44" s="53">
        <v>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10000</v>
      </c>
      <c r="Y44" s="53">
        <v>-10000</v>
      </c>
      <c r="Z44" s="94">
        <v>-100</v>
      </c>
      <c r="AA44" s="95">
        <v>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276597</v>
      </c>
      <c r="D48" s="368"/>
      <c r="E48" s="54">
        <v>1100000</v>
      </c>
      <c r="F48" s="53">
        <v>566566</v>
      </c>
      <c r="G48" s="53"/>
      <c r="H48" s="54"/>
      <c r="I48" s="54"/>
      <c r="J48" s="53"/>
      <c r="K48" s="53"/>
      <c r="L48" s="54">
        <v>166566</v>
      </c>
      <c r="M48" s="54"/>
      <c r="N48" s="53">
        <v>166566</v>
      </c>
      <c r="O48" s="53"/>
      <c r="P48" s="54"/>
      <c r="Q48" s="54">
        <v>9000</v>
      </c>
      <c r="R48" s="53">
        <v>9000</v>
      </c>
      <c r="S48" s="53">
        <v>30000</v>
      </c>
      <c r="T48" s="54"/>
      <c r="U48" s="54">
        <v>44038</v>
      </c>
      <c r="V48" s="53">
        <v>74038</v>
      </c>
      <c r="W48" s="53">
        <v>249604</v>
      </c>
      <c r="X48" s="54">
        <v>566566</v>
      </c>
      <c r="Y48" s="53">
        <v>-316962</v>
      </c>
      <c r="Z48" s="94">
        <v>-55.94</v>
      </c>
      <c r="AA48" s="95">
        <v>566566</v>
      </c>
    </row>
    <row r="49" spans="1:27" ht="13.5">
      <c r="A49" s="361" t="s">
        <v>93</v>
      </c>
      <c r="B49" s="136"/>
      <c r="C49" s="54">
        <v>25451919</v>
      </c>
      <c r="D49" s="368"/>
      <c r="E49" s="54">
        <v>430000</v>
      </c>
      <c r="F49" s="53">
        <v>730000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418400</v>
      </c>
      <c r="V49" s="53">
        <v>418400</v>
      </c>
      <c r="W49" s="53">
        <v>418400</v>
      </c>
      <c r="X49" s="54">
        <v>730000</v>
      </c>
      <c r="Y49" s="53">
        <v>-311600</v>
      </c>
      <c r="Z49" s="94">
        <v>-42.68</v>
      </c>
      <c r="AA49" s="95">
        <v>730000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38514060</v>
      </c>
      <c r="D60" s="346">
        <f t="shared" si="14"/>
        <v>0</v>
      </c>
      <c r="E60" s="219">
        <f t="shared" si="14"/>
        <v>38207460</v>
      </c>
      <c r="F60" s="264">
        <f t="shared" si="14"/>
        <v>43591905</v>
      </c>
      <c r="G60" s="264">
        <f t="shared" si="14"/>
        <v>1588294</v>
      </c>
      <c r="H60" s="219">
        <f t="shared" si="14"/>
        <v>363600</v>
      </c>
      <c r="I60" s="219">
        <f t="shared" si="14"/>
        <v>522463</v>
      </c>
      <c r="J60" s="264">
        <f t="shared" si="14"/>
        <v>2474357</v>
      </c>
      <c r="K60" s="264">
        <f t="shared" si="14"/>
        <v>1742742</v>
      </c>
      <c r="L60" s="219">
        <f t="shared" si="14"/>
        <v>2427368</v>
      </c>
      <c r="M60" s="219">
        <f t="shared" si="14"/>
        <v>3815439</v>
      </c>
      <c r="N60" s="264">
        <f t="shared" si="14"/>
        <v>7985549</v>
      </c>
      <c r="O60" s="264">
        <f t="shared" si="14"/>
        <v>2698135</v>
      </c>
      <c r="P60" s="219">
        <f t="shared" si="14"/>
        <v>5510739</v>
      </c>
      <c r="Q60" s="219">
        <f t="shared" si="14"/>
        <v>2302748</v>
      </c>
      <c r="R60" s="264">
        <f t="shared" si="14"/>
        <v>10511622</v>
      </c>
      <c r="S60" s="264">
        <f t="shared" si="14"/>
        <v>3060873</v>
      </c>
      <c r="T60" s="219">
        <f t="shared" si="14"/>
        <v>3446507</v>
      </c>
      <c r="U60" s="219">
        <f t="shared" si="14"/>
        <v>3272470</v>
      </c>
      <c r="V60" s="264">
        <f t="shared" si="14"/>
        <v>9779850</v>
      </c>
      <c r="W60" s="264">
        <f t="shared" si="14"/>
        <v>30751378</v>
      </c>
      <c r="X60" s="219">
        <f t="shared" si="14"/>
        <v>43591905</v>
      </c>
      <c r="Y60" s="264">
        <f t="shared" si="14"/>
        <v>-12840527</v>
      </c>
      <c r="Z60" s="337">
        <f>+IF(X60&lt;&gt;0,+(Y60/X60)*100,0)</f>
        <v>-29.456218992952937</v>
      </c>
      <c r="AA60" s="232">
        <f>+AA57+AA54+AA51+AA40+AA37+AA34+AA22+AA5</f>
        <v>43591905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2014-08-06T08:57:32Z</dcterms:created>
  <dcterms:modified xsi:type="dcterms:W3CDTF">2014-08-06T08:57:36Z</dcterms:modified>
  <cp:category/>
  <cp:version/>
  <cp:contentType/>
  <cp:contentStatus/>
</cp:coreProperties>
</file>