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<sst xmlns="http://schemas.openxmlformats.org/spreadsheetml/2006/main" count="855" uniqueCount="302">
  <si>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Witzenberg(WC022)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</si>
  <si>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</si>
  <si>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</si>
  <si>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</si>
  <si>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</si>
  <si>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</si>
  <si>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</si>
  <si>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</si>
  <si>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</si>
  <si>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</si>
  <si>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</si>
  <si>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</si>
  <si>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</si>
  <si>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</si>
  <si>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</si>
  <si>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</si>
  <si>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</si>
  <si>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</si>
  <si>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</si>
  <si>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</si>
  <si>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</si>
  <si>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</si>
  <si>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</si>
  <si>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</si>
  <si>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</si>
  <si>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</si>
  <si>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</si>
  <si>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</si>
  <si>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</si>
  <si>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</si>
  <si>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</si>
  <si>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</si>
  <si>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</si>
  <si>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</si>
  <si>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</si>
  <si>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</si>
  <si>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</si>
  <si>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</si>
  <si>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</si>
  <si>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</si>
  <si>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</si>
  <si>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</si>
  <si>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</si>
  <si>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</si>
  <si>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</si>
  <si>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</si>
  <si>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</si>
  <si>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</si>
  <si>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</si>
  <si>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</si>
  <si>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</si>
  <si>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</si>
  <si>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</si>
  <si>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</si>
  <si>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</si>
  <si>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</si>
  <si>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</si>
  <si>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</si>
  <si>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</si>
  <si>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</si>
  <si>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</si>
  <si>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</si>
  <si>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</si>
  <si>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</si>
  <si>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</si>
  <si>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</si>
  <si>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</si>
  <si>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</si>
  <si>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</si>
  <si>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</si>
  <si>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Witzenberg(WC022)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</si>
  <si>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</si>
  <si>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</si>
  <si>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</si>
  <si>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</si>
  <si>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</si>
  <si>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</si>
  <si>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</si>
  <si>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</si>
  <si>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</si>
  <si>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</si>
  <si>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</si>
  <si>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</si>
  <si>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</si>
  <si>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</si>
  <si>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</si>
  <si>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</si>
  <si>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</si>
  <si>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</si>
  <si>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</si>
  <si>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</si>
  <si>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</si>
  <si>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</si>
  <si>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</si>
  <si>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</si>
  <si>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</si>
  <si>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</si>
  <si>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</si>
  <si>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</si>
  <si>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</si>
  <si>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Witzenberg(WC022)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</si>
  <si>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</si>
  <si>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</si>
  <si>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</si>
  <si>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</si>
  <si>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</si>
  <si>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</si>
  <si>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</si>
  <si>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</si>
  <si>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</si>
  <si>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</si>
  <si>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</si>
  <si>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</si>
  <si>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</si>
  <si>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</si>
  <si>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</si>
  <si>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</si>
  <si>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</si>
  <si>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</si>
  <si>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</si>
  <si>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</si>
  <si>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</si>
  <si>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</si>
  <si>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</si>
  <si>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</si>
  <si>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</si>
  <si>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</si>
  <si>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</si>
  <si>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</si>
  <si>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Witzenberg(WC022)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</si>
  <si>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</si>
  <si>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</si>
  <si>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</si>
  <si>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</si>
  <si>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</si>
  <si>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</si>
  <si>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</si>
  <si>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</si>
  <si>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</si>
  <si>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</si>
  <si>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Witzenberg(WC022)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</si>
  <si>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</si>
  <si>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</si>
  <si>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</si>
  <si>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</si>
  <si>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</si>
  <si>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</si>
  <si>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</si>
  <si>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</si>
  <si>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</si>
  <si>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</si>
  <si>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</si>
  <si>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</si>
  <si>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</si>
  <si>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</si>
  <si>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</si>
  <si>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</si>
  <si>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</si>
  <si>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</si>
  <si>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</si>
  <si>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</si>
  <si>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</si>
  <si>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</si>
  <si>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</si>
  <si>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</si>
  <si>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</si>
  <si>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</si>
  <si>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</si>
  <si>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</si>
  <si>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</si>
  <si>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</si>
  <si>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</si>
  <si>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</si>
  <si>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</si>
  <si>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Witzenberg(WC022)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</si>
  <si>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</si>
  <si>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</si>
  <si>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</si>
  <si>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</si>
  <si>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</si>
  <si>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</si>
  <si>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</si>
  <si>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</si>
  <si>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</si>
  <si>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</si>
  <si>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</si>
  <si>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</si>
  <si>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</si>
  <si>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</si>
  <si>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</si>
  <si>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</si>
  <si>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</si>
  <si>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</si>
  <si>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</si>
  <si>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</si>
  <si>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</si>
  <si>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</si>
  <si>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</si>
  <si>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</si>
  <si>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</si>
  <si>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</si>
  <si>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Witzenberg(WC022)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</si>
  <si>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</si>
  <si>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</si>
  <si>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</si>
  <si>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</si>
  <si>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</si>
  <si>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</si>
  <si>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</si>
  <si>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</si>
  <si>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</si>
  <si>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</si>
  <si>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</si>
  <si>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</si>
  <si>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</si>
  <si>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</si>
  <si>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</si>
  <si>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</si>
  <si>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</si>
  <si>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</si>
  <si>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</si>
  <si>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</si>
  <si>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</si>
  <si>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</si>
  <si>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</si>
  <si>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</si>
  <si>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Witzenberg(WC022)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</si>
  <si>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</si>
  <si>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</si>
  <si>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</si>
  <si>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</si>
  <si>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</si>
  <si>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</si>
  <si>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</si>
  <si>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</si>
  <si>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</si>
  <si>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</si>
  <si>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</si>
  <si>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</si>
  <si>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</si>
  <si>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</si>
  <si>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</si>
  <si>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</si>
  <si>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</si>
  <si>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</si>
  <si>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</si>
  <si>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</si>
  <si>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</si>
  <si>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</si>
  <si>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</si>
  <si>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</si>
  <si>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</si>
  <si>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</si>
  <si>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</si>
  <si>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</si>
  <si>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</si>
  <si>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</si>
  <si>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</si>
  <si>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</si>
  <si>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</si>
  <si>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</si>
  <si>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</si>
  <si>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Witzenberg(WC022)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</si>
  <si>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</si>
  <si>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</si>
  <si>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Western Cape: Witzenberg(WC022)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</si>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</sst>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45277877</v>
      </c>
      <c r="C5" s="19">
        <v>0</v>
      </c>
      <c r="D5" s="59">
        <v>45033721</v>
      </c>
      <c r="E5" s="60">
        <v>48079516</v>
      </c>
      <c r="F5" s="60">
        <v>51722871</v>
      </c>
      <c r="G5" s="60">
        <v>-1809855</v>
      </c>
      <c r="H5" s="60">
        <v>-1620355</v>
      </c>
      <c r="I5" s="60">
        <v>48292661</v>
      </c>
      <c r="J5" s="60">
        <v>86336</v>
      </c>
      <c r="K5" s="60">
        <v>-28866</v>
      </c>
      <c r="L5" s="60">
        <v>32303</v>
      </c>
      <c r="M5" s="60">
        <v>89773</v>
      </c>
      <c r="N5" s="60">
        <v>12747</v>
      </c>
      <c r="O5" s="60">
        <v>70968</v>
      </c>
      <c r="P5" s="60">
        <v>53851</v>
      </c>
      <c r="Q5" s="60">
        <v>137566</v>
      </c>
      <c r="R5" s="60">
        <v>62360</v>
      </c>
      <c r="S5" s="60">
        <v>203329</v>
      </c>
      <c r="T5" s="60">
        <v>13461</v>
      </c>
      <c r="U5" s="60">
        <v>279150</v>
      </c>
      <c r="V5" s="60">
        <v>48799150</v>
      </c>
      <c r="W5" s="60">
        <v>48079516</v>
      </c>
      <c r="X5" s="60">
        <v>719634</v>
      </c>
      <c r="Y5" s="61">
        <v>1.5</v>
      </c>
      <c r="Z5" s="62">
        <v>48079516</v>
      </c>
    </row>
    <row r="6" spans="1:26" ht="13.5">
      <c r="A6" s="58" t="s">
        <v>32</v>
      </c>
      <c r="B6" s="19">
        <v>207843496</v>
      </c>
      <c r="C6" s="19">
        <v>0</v>
      </c>
      <c r="D6" s="59">
        <v>231826466</v>
      </c>
      <c r="E6" s="60">
        <v>233663026</v>
      </c>
      <c r="F6" s="60">
        <v>20874998</v>
      </c>
      <c r="G6" s="60">
        <v>19039015</v>
      </c>
      <c r="H6" s="60">
        <v>18711598</v>
      </c>
      <c r="I6" s="60">
        <v>58625611</v>
      </c>
      <c r="J6" s="60">
        <v>17091865</v>
      </c>
      <c r="K6" s="60">
        <v>16052234</v>
      </c>
      <c r="L6" s="60">
        <v>15158821</v>
      </c>
      <c r="M6" s="60">
        <v>48302920</v>
      </c>
      <c r="N6" s="60">
        <v>16647147</v>
      </c>
      <c r="O6" s="60">
        <v>17350107</v>
      </c>
      <c r="P6" s="60">
        <v>20797916</v>
      </c>
      <c r="Q6" s="60">
        <v>54795170</v>
      </c>
      <c r="R6" s="60">
        <v>20567020</v>
      </c>
      <c r="S6" s="60">
        <v>20255599</v>
      </c>
      <c r="T6" s="60">
        <v>19432505</v>
      </c>
      <c r="U6" s="60">
        <v>60255124</v>
      </c>
      <c r="V6" s="60">
        <v>221978825</v>
      </c>
      <c r="W6" s="60">
        <v>233663026</v>
      </c>
      <c r="X6" s="60">
        <v>-11684201</v>
      </c>
      <c r="Y6" s="61">
        <v>-5</v>
      </c>
      <c r="Z6" s="62">
        <v>233663026</v>
      </c>
    </row>
    <row r="7" spans="1:26" ht="13.5">
      <c r="A7" s="58" t="s">
        <v>33</v>
      </c>
      <c r="B7" s="19">
        <v>2053828</v>
      </c>
      <c r="C7" s="19">
        <v>0</v>
      </c>
      <c r="D7" s="59">
        <v>1857310</v>
      </c>
      <c r="E7" s="60">
        <v>2613814</v>
      </c>
      <c r="F7" s="60">
        <v>7765</v>
      </c>
      <c r="G7" s="60">
        <v>337172</v>
      </c>
      <c r="H7" s="60">
        <v>357140</v>
      </c>
      <c r="I7" s="60">
        <v>702077</v>
      </c>
      <c r="J7" s="60">
        <v>214780</v>
      </c>
      <c r="K7" s="60">
        <v>131426</v>
      </c>
      <c r="L7" s="60">
        <v>63259</v>
      </c>
      <c r="M7" s="60">
        <v>409465</v>
      </c>
      <c r="N7" s="60">
        <v>385569</v>
      </c>
      <c r="O7" s="60">
        <v>269897</v>
      </c>
      <c r="P7" s="60">
        <v>213491</v>
      </c>
      <c r="Q7" s="60">
        <v>868957</v>
      </c>
      <c r="R7" s="60">
        <v>165322</v>
      </c>
      <c r="S7" s="60">
        <v>462101</v>
      </c>
      <c r="T7" s="60">
        <v>408260</v>
      </c>
      <c r="U7" s="60">
        <v>1035683</v>
      </c>
      <c r="V7" s="60">
        <v>3016182</v>
      </c>
      <c r="W7" s="60">
        <v>2613814</v>
      </c>
      <c r="X7" s="60">
        <v>402368</v>
      </c>
      <c r="Y7" s="61">
        <v>15.39</v>
      </c>
      <c r="Z7" s="62">
        <v>2613814</v>
      </c>
    </row>
    <row r="8" spans="1:26" ht="13.5">
      <c r="A8" s="58" t="s">
        <v>34</v>
      </c>
      <c r="B8" s="19">
        <v>72347109</v>
      </c>
      <c r="C8" s="19">
        <v>0</v>
      </c>
      <c r="D8" s="59">
        <v>95595034</v>
      </c>
      <c r="E8" s="60">
        <v>89676889</v>
      </c>
      <c r="F8" s="60">
        <v>4166492</v>
      </c>
      <c r="G8" s="60">
        <v>4186207</v>
      </c>
      <c r="H8" s="60">
        <v>4379008</v>
      </c>
      <c r="I8" s="60">
        <v>12731707</v>
      </c>
      <c r="J8" s="60">
        <v>4671567</v>
      </c>
      <c r="K8" s="60">
        <v>4508073</v>
      </c>
      <c r="L8" s="60">
        <v>4970035</v>
      </c>
      <c r="M8" s="60">
        <v>14149675</v>
      </c>
      <c r="N8" s="60">
        <v>4378049</v>
      </c>
      <c r="O8" s="60">
        <v>6920390</v>
      </c>
      <c r="P8" s="60">
        <v>4804736</v>
      </c>
      <c r="Q8" s="60">
        <v>16103175</v>
      </c>
      <c r="R8" s="60">
        <v>12224451</v>
      </c>
      <c r="S8" s="60">
        <v>19571515</v>
      </c>
      <c r="T8" s="60">
        <v>4490795</v>
      </c>
      <c r="U8" s="60">
        <v>36286761</v>
      </c>
      <c r="V8" s="60">
        <v>79271318</v>
      </c>
      <c r="W8" s="60">
        <v>89676889</v>
      </c>
      <c r="X8" s="60">
        <v>-10405571</v>
      </c>
      <c r="Y8" s="61">
        <v>-11.6</v>
      </c>
      <c r="Z8" s="62">
        <v>89676889</v>
      </c>
    </row>
    <row r="9" spans="1:26" ht="13.5">
      <c r="A9" s="58" t="s">
        <v>35</v>
      </c>
      <c r="B9" s="19">
        <v>26969298</v>
      </c>
      <c r="C9" s="19">
        <v>0</v>
      </c>
      <c r="D9" s="59">
        <v>22994860</v>
      </c>
      <c r="E9" s="60">
        <v>26216872</v>
      </c>
      <c r="F9" s="60">
        <v>1417620</v>
      </c>
      <c r="G9" s="60">
        <v>2181889</v>
      </c>
      <c r="H9" s="60">
        <v>1672510</v>
      </c>
      <c r="I9" s="60">
        <v>5272019</v>
      </c>
      <c r="J9" s="60">
        <v>1785287</v>
      </c>
      <c r="K9" s="60">
        <v>2241111</v>
      </c>
      <c r="L9" s="60">
        <v>1961785</v>
      </c>
      <c r="M9" s="60">
        <v>5988183</v>
      </c>
      <c r="N9" s="60">
        <v>2103786</v>
      </c>
      <c r="O9" s="60">
        <v>1578433</v>
      </c>
      <c r="P9" s="60">
        <v>1555029</v>
      </c>
      <c r="Q9" s="60">
        <v>5237248</v>
      </c>
      <c r="R9" s="60">
        <v>1606554</v>
      </c>
      <c r="S9" s="60">
        <v>1637216</v>
      </c>
      <c r="T9" s="60">
        <v>1952074</v>
      </c>
      <c r="U9" s="60">
        <v>5195844</v>
      </c>
      <c r="V9" s="60">
        <v>21693294</v>
      </c>
      <c r="W9" s="60">
        <v>26216872</v>
      </c>
      <c r="X9" s="60">
        <v>-4523578</v>
      </c>
      <c r="Y9" s="61">
        <v>-17.25</v>
      </c>
      <c r="Z9" s="62">
        <v>26216872</v>
      </c>
    </row>
    <row r="10" spans="1:26" ht="25.5">
      <c r="A10" s="63" t="s">
        <v>277</v>
      </c>
      <c r="B10" s="64">
        <f>SUM(B5:B9)</f>
        <v>354491608</v>
      </c>
      <c r="C10" s="64">
        <f>SUM(C5:C9)</f>
        <v>0</v>
      </c>
      <c r="D10" s="65">
        <f aca="true" t="shared" si="0" ref="D10:Z10">SUM(D5:D9)</f>
        <v>397307391</v>
      </c>
      <c r="E10" s="66">
        <f t="shared" si="0"/>
        <v>400250117</v>
      </c>
      <c r="F10" s="66">
        <f t="shared" si="0"/>
        <v>78189746</v>
      </c>
      <c r="G10" s="66">
        <f t="shared" si="0"/>
        <v>23934428</v>
      </c>
      <c r="H10" s="66">
        <f t="shared" si="0"/>
        <v>23499901</v>
      </c>
      <c r="I10" s="66">
        <f t="shared" si="0"/>
        <v>125624075</v>
      </c>
      <c r="J10" s="66">
        <f t="shared" si="0"/>
        <v>23849835</v>
      </c>
      <c r="K10" s="66">
        <f t="shared" si="0"/>
        <v>22903978</v>
      </c>
      <c r="L10" s="66">
        <f t="shared" si="0"/>
        <v>22186203</v>
      </c>
      <c r="M10" s="66">
        <f t="shared" si="0"/>
        <v>68940016</v>
      </c>
      <c r="N10" s="66">
        <f t="shared" si="0"/>
        <v>23527298</v>
      </c>
      <c r="O10" s="66">
        <f t="shared" si="0"/>
        <v>26189795</v>
      </c>
      <c r="P10" s="66">
        <f t="shared" si="0"/>
        <v>27425023</v>
      </c>
      <c r="Q10" s="66">
        <f t="shared" si="0"/>
        <v>77142116</v>
      </c>
      <c r="R10" s="66">
        <f t="shared" si="0"/>
        <v>34625707</v>
      </c>
      <c r="S10" s="66">
        <f t="shared" si="0"/>
        <v>42129760</v>
      </c>
      <c r="T10" s="66">
        <f t="shared" si="0"/>
        <v>26297095</v>
      </c>
      <c r="U10" s="66">
        <f t="shared" si="0"/>
        <v>103052562</v>
      </c>
      <c r="V10" s="66">
        <f t="shared" si="0"/>
        <v>374758769</v>
      </c>
      <c r="W10" s="66">
        <f t="shared" si="0"/>
        <v>400250117</v>
      </c>
      <c r="X10" s="66">
        <f t="shared" si="0"/>
        <v>-25491348</v>
      </c>
      <c r="Y10" s="67">
        <f>+IF(W10&lt;&gt;0,(X10/W10)*100,0)</f>
        <v>-6.368854602983164</v>
      </c>
      <c r="Z10" s="68">
        <f t="shared" si="0"/>
        <v>400250117</v>
      </c>
    </row>
    <row r="11" spans="1:26" ht="13.5">
      <c r="A11" s="58" t="s">
        <v>37</v>
      </c>
      <c r="B11" s="19">
        <v>96930354</v>
      </c>
      <c r="C11" s="19">
        <v>0</v>
      </c>
      <c r="D11" s="59">
        <v>111918681</v>
      </c>
      <c r="E11" s="60">
        <v>109707343</v>
      </c>
      <c r="F11" s="60">
        <v>8946186</v>
      </c>
      <c r="G11" s="60">
        <v>8717844</v>
      </c>
      <c r="H11" s="60">
        <v>8895207</v>
      </c>
      <c r="I11" s="60">
        <v>26559237</v>
      </c>
      <c r="J11" s="60">
        <v>8983070</v>
      </c>
      <c r="K11" s="60">
        <v>13836534</v>
      </c>
      <c r="L11" s="60">
        <v>7951088</v>
      </c>
      <c r="M11" s="60">
        <v>30770692</v>
      </c>
      <c r="N11" s="60">
        <v>3081918</v>
      </c>
      <c r="O11" s="60">
        <v>9921577</v>
      </c>
      <c r="P11" s="60">
        <v>8796890</v>
      </c>
      <c r="Q11" s="60">
        <v>21800385</v>
      </c>
      <c r="R11" s="60">
        <v>8955470</v>
      </c>
      <c r="S11" s="60">
        <v>9164812</v>
      </c>
      <c r="T11" s="60">
        <v>8602576</v>
      </c>
      <c r="U11" s="60">
        <v>26722858</v>
      </c>
      <c r="V11" s="60">
        <v>105853172</v>
      </c>
      <c r="W11" s="60">
        <v>109707343</v>
      </c>
      <c r="X11" s="60">
        <v>-3854171</v>
      </c>
      <c r="Y11" s="61">
        <v>-3.51</v>
      </c>
      <c r="Z11" s="62">
        <v>109707343</v>
      </c>
    </row>
    <row r="12" spans="1:26" ht="13.5">
      <c r="A12" s="58" t="s">
        <v>38</v>
      </c>
      <c r="B12" s="19">
        <v>6932325</v>
      </c>
      <c r="C12" s="19">
        <v>0</v>
      </c>
      <c r="D12" s="59">
        <v>8221814</v>
      </c>
      <c r="E12" s="60">
        <v>7865814</v>
      </c>
      <c r="F12" s="60">
        <v>640070</v>
      </c>
      <c r="G12" s="60">
        <v>640070</v>
      </c>
      <c r="H12" s="60">
        <v>714730</v>
      </c>
      <c r="I12" s="60">
        <v>1994870</v>
      </c>
      <c r="J12" s="60">
        <v>640527</v>
      </c>
      <c r="K12" s="60">
        <v>653987</v>
      </c>
      <c r="L12" s="60">
        <v>649992</v>
      </c>
      <c r="M12" s="60">
        <v>1944506</v>
      </c>
      <c r="N12" s="60">
        <v>644161</v>
      </c>
      <c r="O12" s="60">
        <v>1081930</v>
      </c>
      <c r="P12" s="60">
        <v>645900</v>
      </c>
      <c r="Q12" s="60">
        <v>2371991</v>
      </c>
      <c r="R12" s="60">
        <v>645296</v>
      </c>
      <c r="S12" s="60">
        <v>644949</v>
      </c>
      <c r="T12" s="60">
        <v>644949</v>
      </c>
      <c r="U12" s="60">
        <v>1935194</v>
      </c>
      <c r="V12" s="60">
        <v>8246561</v>
      </c>
      <c r="W12" s="60">
        <v>7865814</v>
      </c>
      <c r="X12" s="60">
        <v>380747</v>
      </c>
      <c r="Y12" s="61">
        <v>4.84</v>
      </c>
      <c r="Z12" s="62">
        <v>7865814</v>
      </c>
    </row>
    <row r="13" spans="1:26" ht="13.5">
      <c r="A13" s="58" t="s">
        <v>278</v>
      </c>
      <c r="B13" s="19">
        <v>14369663</v>
      </c>
      <c r="C13" s="19">
        <v>0</v>
      </c>
      <c r="D13" s="59">
        <v>21454367</v>
      </c>
      <c r="E13" s="60">
        <v>21454367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9183799</v>
      </c>
      <c r="P13" s="60">
        <v>1193274</v>
      </c>
      <c r="Q13" s="60">
        <v>10377073</v>
      </c>
      <c r="R13" s="60">
        <v>1165573</v>
      </c>
      <c r="S13" s="60">
        <v>1187288</v>
      </c>
      <c r="T13" s="60">
        <v>1149859</v>
      </c>
      <c r="U13" s="60">
        <v>3502720</v>
      </c>
      <c r="V13" s="60">
        <v>13879793</v>
      </c>
      <c r="W13" s="60">
        <v>21454367</v>
      </c>
      <c r="X13" s="60">
        <v>-7574574</v>
      </c>
      <c r="Y13" s="61">
        <v>-35.31</v>
      </c>
      <c r="Z13" s="62">
        <v>21454367</v>
      </c>
    </row>
    <row r="14" spans="1:26" ht="13.5">
      <c r="A14" s="58" t="s">
        <v>40</v>
      </c>
      <c r="B14" s="19">
        <v>13140978</v>
      </c>
      <c r="C14" s="19">
        <v>0</v>
      </c>
      <c r="D14" s="59">
        <v>13718613</v>
      </c>
      <c r="E14" s="60">
        <v>13639063</v>
      </c>
      <c r="F14" s="60">
        <v>392209</v>
      </c>
      <c r="G14" s="60">
        <v>338178</v>
      </c>
      <c r="H14" s="60">
        <v>2526477</v>
      </c>
      <c r="I14" s="60">
        <v>3256864</v>
      </c>
      <c r="J14" s="60">
        <v>391797</v>
      </c>
      <c r="K14" s="60">
        <v>391797</v>
      </c>
      <c r="L14" s="60">
        <v>490083</v>
      </c>
      <c r="M14" s="60">
        <v>1273677</v>
      </c>
      <c r="N14" s="60">
        <v>760621</v>
      </c>
      <c r="O14" s="60">
        <v>391797</v>
      </c>
      <c r="P14" s="60">
        <v>2326179</v>
      </c>
      <c r="Q14" s="60">
        <v>3478597</v>
      </c>
      <c r="R14" s="60">
        <v>391797</v>
      </c>
      <c r="S14" s="60">
        <v>391797</v>
      </c>
      <c r="T14" s="60">
        <v>794275</v>
      </c>
      <c r="U14" s="60">
        <v>1577869</v>
      </c>
      <c r="V14" s="60">
        <v>9587007</v>
      </c>
      <c r="W14" s="60">
        <v>13639063</v>
      </c>
      <c r="X14" s="60">
        <v>-4052056</v>
      </c>
      <c r="Y14" s="61">
        <v>-29.71</v>
      </c>
      <c r="Z14" s="62">
        <v>13639063</v>
      </c>
    </row>
    <row r="15" spans="1:26" ht="13.5">
      <c r="A15" s="58" t="s">
        <v>41</v>
      </c>
      <c r="B15" s="19">
        <v>118180997</v>
      </c>
      <c r="C15" s="19">
        <v>0</v>
      </c>
      <c r="D15" s="59">
        <v>135000000</v>
      </c>
      <c r="E15" s="60">
        <v>135000000</v>
      </c>
      <c r="F15" s="60">
        <v>0</v>
      </c>
      <c r="G15" s="60">
        <v>14981690</v>
      </c>
      <c r="H15" s="60">
        <v>13744612</v>
      </c>
      <c r="I15" s="60">
        <v>28726302</v>
      </c>
      <c r="J15" s="60">
        <v>7959727</v>
      </c>
      <c r="K15" s="60">
        <v>7760154</v>
      </c>
      <c r="L15" s="60">
        <v>7488686</v>
      </c>
      <c r="M15" s="60">
        <v>23208567</v>
      </c>
      <c r="N15" s="60">
        <v>7653489</v>
      </c>
      <c r="O15" s="60">
        <v>8754602</v>
      </c>
      <c r="P15" s="60">
        <v>10053767</v>
      </c>
      <c r="Q15" s="60">
        <v>26461858</v>
      </c>
      <c r="R15" s="60">
        <v>11244243</v>
      </c>
      <c r="S15" s="60">
        <v>10602265</v>
      </c>
      <c r="T15" s="60">
        <v>10507163</v>
      </c>
      <c r="U15" s="60">
        <v>32353671</v>
      </c>
      <c r="V15" s="60">
        <v>110750398</v>
      </c>
      <c r="W15" s="60">
        <v>135000000</v>
      </c>
      <c r="X15" s="60">
        <v>-24249602</v>
      </c>
      <c r="Y15" s="61">
        <v>-17.96</v>
      </c>
      <c r="Z15" s="62">
        <v>135000000</v>
      </c>
    </row>
    <row r="16" spans="1:26" ht="13.5">
      <c r="A16" s="69" t="s">
        <v>42</v>
      </c>
      <c r="B16" s="19">
        <v>767362</v>
      </c>
      <c r="C16" s="19">
        <v>0</v>
      </c>
      <c r="D16" s="59">
        <v>806490</v>
      </c>
      <c r="E16" s="60">
        <v>806490</v>
      </c>
      <c r="F16" s="60">
        <v>1200</v>
      </c>
      <c r="G16" s="60">
        <v>149248</v>
      </c>
      <c r="H16" s="60">
        <v>64750</v>
      </c>
      <c r="I16" s="60">
        <v>215198</v>
      </c>
      <c r="J16" s="60">
        <v>149748</v>
      </c>
      <c r="K16" s="60">
        <v>25263</v>
      </c>
      <c r="L16" s="60">
        <v>20855</v>
      </c>
      <c r="M16" s="60">
        <v>195866</v>
      </c>
      <c r="N16" s="60">
        <v>148248</v>
      </c>
      <c r="O16" s="60">
        <v>0</v>
      </c>
      <c r="P16" s="60">
        <v>14250</v>
      </c>
      <c r="Q16" s="60">
        <v>162498</v>
      </c>
      <c r="R16" s="60">
        <v>160748</v>
      </c>
      <c r="S16" s="60">
        <v>9000</v>
      </c>
      <c r="T16" s="60">
        <v>68900</v>
      </c>
      <c r="U16" s="60">
        <v>238648</v>
      </c>
      <c r="V16" s="60">
        <v>812210</v>
      </c>
      <c r="W16" s="60">
        <v>806490</v>
      </c>
      <c r="X16" s="60">
        <v>5720</v>
      </c>
      <c r="Y16" s="61">
        <v>0.71</v>
      </c>
      <c r="Z16" s="62">
        <v>806490</v>
      </c>
    </row>
    <row r="17" spans="1:26" ht="13.5">
      <c r="A17" s="58" t="s">
        <v>43</v>
      </c>
      <c r="B17" s="19">
        <v>86369430</v>
      </c>
      <c r="C17" s="19">
        <v>0</v>
      </c>
      <c r="D17" s="59">
        <v>108407492</v>
      </c>
      <c r="E17" s="60">
        <v>114838193</v>
      </c>
      <c r="F17" s="60">
        <v>2342879</v>
      </c>
      <c r="G17" s="60">
        <v>-1025755</v>
      </c>
      <c r="H17" s="60">
        <v>8669432</v>
      </c>
      <c r="I17" s="60">
        <v>9986556</v>
      </c>
      <c r="J17" s="60">
        <v>12342811</v>
      </c>
      <c r="K17" s="60">
        <v>6226264</v>
      </c>
      <c r="L17" s="60">
        <v>6662750</v>
      </c>
      <c r="M17" s="60">
        <v>25231825</v>
      </c>
      <c r="N17" s="60">
        <v>7245774</v>
      </c>
      <c r="O17" s="60">
        <v>8791585</v>
      </c>
      <c r="P17" s="60">
        <v>5967333</v>
      </c>
      <c r="Q17" s="60">
        <v>22004692</v>
      </c>
      <c r="R17" s="60">
        <v>13435092</v>
      </c>
      <c r="S17" s="60">
        <v>19956442</v>
      </c>
      <c r="T17" s="60">
        <v>12181383</v>
      </c>
      <c r="U17" s="60">
        <v>45572917</v>
      </c>
      <c r="V17" s="60">
        <v>102795990</v>
      </c>
      <c r="W17" s="60">
        <v>114838193</v>
      </c>
      <c r="X17" s="60">
        <v>-12042203</v>
      </c>
      <c r="Y17" s="61">
        <v>-10.49</v>
      </c>
      <c r="Z17" s="62">
        <v>114838193</v>
      </c>
    </row>
    <row r="18" spans="1:26" ht="13.5">
      <c r="A18" s="70" t="s">
        <v>44</v>
      </c>
      <c r="B18" s="71">
        <f>SUM(B11:B17)</f>
        <v>336691109</v>
      </c>
      <c r="C18" s="71">
        <f>SUM(C11:C17)</f>
        <v>0</v>
      </c>
      <c r="D18" s="72">
        <f aca="true" t="shared" si="1" ref="D18:Z18">SUM(D11:D17)</f>
        <v>399527457</v>
      </c>
      <c r="E18" s="73">
        <f t="shared" si="1"/>
        <v>403311270</v>
      </c>
      <c r="F18" s="73">
        <f t="shared" si="1"/>
        <v>12322544</v>
      </c>
      <c r="G18" s="73">
        <f t="shared" si="1"/>
        <v>23801275</v>
      </c>
      <c r="H18" s="73">
        <f t="shared" si="1"/>
        <v>34615208</v>
      </c>
      <c r="I18" s="73">
        <f t="shared" si="1"/>
        <v>70739027</v>
      </c>
      <c r="J18" s="73">
        <f t="shared" si="1"/>
        <v>30467680</v>
      </c>
      <c r="K18" s="73">
        <f t="shared" si="1"/>
        <v>28893999</v>
      </c>
      <c r="L18" s="73">
        <f t="shared" si="1"/>
        <v>23263454</v>
      </c>
      <c r="M18" s="73">
        <f t="shared" si="1"/>
        <v>82625133</v>
      </c>
      <c r="N18" s="73">
        <f t="shared" si="1"/>
        <v>19534211</v>
      </c>
      <c r="O18" s="73">
        <f t="shared" si="1"/>
        <v>38125290</v>
      </c>
      <c r="P18" s="73">
        <f t="shared" si="1"/>
        <v>28997593</v>
      </c>
      <c r="Q18" s="73">
        <f t="shared" si="1"/>
        <v>86657094</v>
      </c>
      <c r="R18" s="73">
        <f t="shared" si="1"/>
        <v>35998219</v>
      </c>
      <c r="S18" s="73">
        <f t="shared" si="1"/>
        <v>41956553</v>
      </c>
      <c r="T18" s="73">
        <f t="shared" si="1"/>
        <v>33949105</v>
      </c>
      <c r="U18" s="73">
        <f t="shared" si="1"/>
        <v>111903877</v>
      </c>
      <c r="V18" s="73">
        <f t="shared" si="1"/>
        <v>351925131</v>
      </c>
      <c r="W18" s="73">
        <f t="shared" si="1"/>
        <v>403311270</v>
      </c>
      <c r="X18" s="73">
        <f t="shared" si="1"/>
        <v>-51386139</v>
      </c>
      <c r="Y18" s="67">
        <f>+IF(W18&lt;&gt;0,(X18/W18)*100,0)</f>
        <v>-12.741062009003617</v>
      </c>
      <c r="Z18" s="74">
        <f t="shared" si="1"/>
        <v>403311270</v>
      </c>
    </row>
    <row r="19" spans="1:26" ht="13.5">
      <c r="A19" s="70" t="s">
        <v>45</v>
      </c>
      <c r="B19" s="75">
        <f>+B10-B18</f>
        <v>17800499</v>
      </c>
      <c r="C19" s="75">
        <f>+C10-C18</f>
        <v>0</v>
      </c>
      <c r="D19" s="76">
        <f aca="true" t="shared" si="2" ref="D19:Z19">+D10-D18</f>
        <v>-2220066</v>
      </c>
      <c r="E19" s="77">
        <f t="shared" si="2"/>
        <v>-3061153</v>
      </c>
      <c r="F19" s="77">
        <f t="shared" si="2"/>
        <v>65867202</v>
      </c>
      <c r="G19" s="77">
        <f t="shared" si="2"/>
        <v>133153</v>
      </c>
      <c r="H19" s="77">
        <f t="shared" si="2"/>
        <v>-11115307</v>
      </c>
      <c r="I19" s="77">
        <f t="shared" si="2"/>
        <v>54885048</v>
      </c>
      <c r="J19" s="77">
        <f t="shared" si="2"/>
        <v>-6617845</v>
      </c>
      <c r="K19" s="77">
        <f t="shared" si="2"/>
        <v>-5990021</v>
      </c>
      <c r="L19" s="77">
        <f t="shared" si="2"/>
        <v>-1077251</v>
      </c>
      <c r="M19" s="77">
        <f t="shared" si="2"/>
        <v>-13685117</v>
      </c>
      <c r="N19" s="77">
        <f t="shared" si="2"/>
        <v>3993087</v>
      </c>
      <c r="O19" s="77">
        <f t="shared" si="2"/>
        <v>-11935495</v>
      </c>
      <c r="P19" s="77">
        <f t="shared" si="2"/>
        <v>-1572570</v>
      </c>
      <c r="Q19" s="77">
        <f t="shared" si="2"/>
        <v>-9514978</v>
      </c>
      <c r="R19" s="77">
        <f t="shared" si="2"/>
        <v>-1372512</v>
      </c>
      <c r="S19" s="77">
        <f t="shared" si="2"/>
        <v>173207</v>
      </c>
      <c r="T19" s="77">
        <f t="shared" si="2"/>
        <v>-7652010</v>
      </c>
      <c r="U19" s="77">
        <f t="shared" si="2"/>
        <v>-8851315</v>
      </c>
      <c r="V19" s="77">
        <f t="shared" si="2"/>
        <v>22833638</v>
      </c>
      <c r="W19" s="77">
        <f>IF(E10=E18,0,W10-W18)</f>
        <v>-3061153</v>
      </c>
      <c r="X19" s="77">
        <f t="shared" si="2"/>
        <v>25894791</v>
      </c>
      <c r="Y19" s="78">
        <f>+IF(W19&lt;&gt;0,(X19/W19)*100,0)</f>
        <v>-845.9162609644144</v>
      </c>
      <c r="Z19" s="79">
        <f t="shared" si="2"/>
        <v>-3061153</v>
      </c>
    </row>
    <row r="20" spans="1:26" ht="13.5">
      <c r="A20" s="58" t="s">
        <v>46</v>
      </c>
      <c r="B20" s="19">
        <v>73085202</v>
      </c>
      <c r="C20" s="19">
        <v>0</v>
      </c>
      <c r="D20" s="59">
        <v>43044764</v>
      </c>
      <c r="E20" s="60">
        <v>58525099</v>
      </c>
      <c r="F20" s="60">
        <v>0</v>
      </c>
      <c r="G20" s="60">
        <v>933142</v>
      </c>
      <c r="H20" s="60">
        <v>1671435</v>
      </c>
      <c r="I20" s="60">
        <v>2604577</v>
      </c>
      <c r="J20" s="60">
        <v>950291</v>
      </c>
      <c r="K20" s="60">
        <v>1028533</v>
      </c>
      <c r="L20" s="60">
        <v>5101912</v>
      </c>
      <c r="M20" s="60">
        <v>7080736</v>
      </c>
      <c r="N20" s="60">
        <v>1236684</v>
      </c>
      <c r="O20" s="60">
        <v>1927781</v>
      </c>
      <c r="P20" s="60">
        <v>4126699</v>
      </c>
      <c r="Q20" s="60">
        <v>7291164</v>
      </c>
      <c r="R20" s="60">
        <v>2044610</v>
      </c>
      <c r="S20" s="60">
        <v>12363618</v>
      </c>
      <c r="T20" s="60">
        <v>13076224</v>
      </c>
      <c r="U20" s="60">
        <v>27484452</v>
      </c>
      <c r="V20" s="60">
        <v>44460929</v>
      </c>
      <c r="W20" s="60">
        <v>58525099</v>
      </c>
      <c r="X20" s="60">
        <v>-14064170</v>
      </c>
      <c r="Y20" s="61">
        <v>-24.03</v>
      </c>
      <c r="Z20" s="62">
        <v>58525099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90885701</v>
      </c>
      <c r="C22" s="86">
        <f>SUM(C19:C21)</f>
        <v>0</v>
      </c>
      <c r="D22" s="87">
        <f aca="true" t="shared" si="3" ref="D22:Z22">SUM(D19:D21)</f>
        <v>40824698</v>
      </c>
      <c r="E22" s="88">
        <f t="shared" si="3"/>
        <v>55463946</v>
      </c>
      <c r="F22" s="88">
        <f t="shared" si="3"/>
        <v>65867202</v>
      </c>
      <c r="G22" s="88">
        <f t="shared" si="3"/>
        <v>1066295</v>
      </c>
      <c r="H22" s="88">
        <f t="shared" si="3"/>
        <v>-9443872</v>
      </c>
      <c r="I22" s="88">
        <f t="shared" si="3"/>
        <v>57489625</v>
      </c>
      <c r="J22" s="88">
        <f t="shared" si="3"/>
        <v>-5667554</v>
      </c>
      <c r="K22" s="88">
        <f t="shared" si="3"/>
        <v>-4961488</v>
      </c>
      <c r="L22" s="88">
        <f t="shared" si="3"/>
        <v>4024661</v>
      </c>
      <c r="M22" s="88">
        <f t="shared" si="3"/>
        <v>-6604381</v>
      </c>
      <c r="N22" s="88">
        <f t="shared" si="3"/>
        <v>5229771</v>
      </c>
      <c r="O22" s="88">
        <f t="shared" si="3"/>
        <v>-10007714</v>
      </c>
      <c r="P22" s="88">
        <f t="shared" si="3"/>
        <v>2554129</v>
      </c>
      <c r="Q22" s="88">
        <f t="shared" si="3"/>
        <v>-2223814</v>
      </c>
      <c r="R22" s="88">
        <f t="shared" si="3"/>
        <v>672098</v>
      </c>
      <c r="S22" s="88">
        <f t="shared" si="3"/>
        <v>12536825</v>
      </c>
      <c r="T22" s="88">
        <f t="shared" si="3"/>
        <v>5424214</v>
      </c>
      <c r="U22" s="88">
        <f t="shared" si="3"/>
        <v>18633137</v>
      </c>
      <c r="V22" s="88">
        <f t="shared" si="3"/>
        <v>67294567</v>
      </c>
      <c r="W22" s="88">
        <f t="shared" si="3"/>
        <v>55463946</v>
      </c>
      <c r="X22" s="88">
        <f t="shared" si="3"/>
        <v>11830621</v>
      </c>
      <c r="Y22" s="89">
        <f>+IF(W22&lt;&gt;0,(X22/W22)*100,0)</f>
        <v>21.33029085236741</v>
      </c>
      <c r="Z22" s="90">
        <f t="shared" si="3"/>
        <v>55463946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90885701</v>
      </c>
      <c r="C24" s="75">
        <f>SUM(C22:C23)</f>
        <v>0</v>
      </c>
      <c r="D24" s="76">
        <f aca="true" t="shared" si="4" ref="D24:Z24">SUM(D22:D23)</f>
        <v>40824698</v>
      </c>
      <c r="E24" s="77">
        <f t="shared" si="4"/>
        <v>55463946</v>
      </c>
      <c r="F24" s="77">
        <f t="shared" si="4"/>
        <v>65867202</v>
      </c>
      <c r="G24" s="77">
        <f t="shared" si="4"/>
        <v>1066295</v>
      </c>
      <c r="H24" s="77">
        <f t="shared" si="4"/>
        <v>-9443872</v>
      </c>
      <c r="I24" s="77">
        <f t="shared" si="4"/>
        <v>57489625</v>
      </c>
      <c r="J24" s="77">
        <f t="shared" si="4"/>
        <v>-5667554</v>
      </c>
      <c r="K24" s="77">
        <f t="shared" si="4"/>
        <v>-4961488</v>
      </c>
      <c r="L24" s="77">
        <f t="shared" si="4"/>
        <v>4024661</v>
      </c>
      <c r="M24" s="77">
        <f t="shared" si="4"/>
        <v>-6604381</v>
      </c>
      <c r="N24" s="77">
        <f t="shared" si="4"/>
        <v>5229771</v>
      </c>
      <c r="O24" s="77">
        <f t="shared" si="4"/>
        <v>-10007714</v>
      </c>
      <c r="P24" s="77">
        <f t="shared" si="4"/>
        <v>2554129</v>
      </c>
      <c r="Q24" s="77">
        <f t="shared" si="4"/>
        <v>-2223814</v>
      </c>
      <c r="R24" s="77">
        <f t="shared" si="4"/>
        <v>672098</v>
      </c>
      <c r="S24" s="77">
        <f t="shared" si="4"/>
        <v>12536825</v>
      </c>
      <c r="T24" s="77">
        <f t="shared" si="4"/>
        <v>5424214</v>
      </c>
      <c r="U24" s="77">
        <f t="shared" si="4"/>
        <v>18633137</v>
      </c>
      <c r="V24" s="77">
        <f t="shared" si="4"/>
        <v>67294567</v>
      </c>
      <c r="W24" s="77">
        <f t="shared" si="4"/>
        <v>55463946</v>
      </c>
      <c r="X24" s="77">
        <f t="shared" si="4"/>
        <v>11830621</v>
      </c>
      <c r="Y24" s="78">
        <f>+IF(W24&lt;&gt;0,(X24/W24)*100,0)</f>
        <v>21.33029085236741</v>
      </c>
      <c r="Z24" s="79">
        <f t="shared" si="4"/>
        <v>55463946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87317564</v>
      </c>
      <c r="C27" s="22">
        <v>0</v>
      </c>
      <c r="D27" s="99">
        <v>51350396</v>
      </c>
      <c r="E27" s="100">
        <v>60859584</v>
      </c>
      <c r="F27" s="100">
        <v>2127190</v>
      </c>
      <c r="G27" s="100">
        <v>560877</v>
      </c>
      <c r="H27" s="100">
        <v>1831537</v>
      </c>
      <c r="I27" s="100">
        <v>4519604</v>
      </c>
      <c r="J27" s="100">
        <v>1477951</v>
      </c>
      <c r="K27" s="100">
        <v>2566959</v>
      </c>
      <c r="L27" s="100">
        <v>5262445</v>
      </c>
      <c r="M27" s="100">
        <v>9307355</v>
      </c>
      <c r="N27" s="100">
        <v>3724343</v>
      </c>
      <c r="O27" s="100">
        <v>7824780</v>
      </c>
      <c r="P27" s="100">
        <v>4451078</v>
      </c>
      <c r="Q27" s="100">
        <v>16000201</v>
      </c>
      <c r="R27" s="100">
        <v>7317217</v>
      </c>
      <c r="S27" s="100">
        <v>7604789</v>
      </c>
      <c r="T27" s="100">
        <v>19223363</v>
      </c>
      <c r="U27" s="100">
        <v>34145369</v>
      </c>
      <c r="V27" s="100">
        <v>63972529</v>
      </c>
      <c r="W27" s="100">
        <v>60859584</v>
      </c>
      <c r="X27" s="100">
        <v>3112945</v>
      </c>
      <c r="Y27" s="101">
        <v>5.11</v>
      </c>
      <c r="Z27" s="102">
        <v>60859584</v>
      </c>
    </row>
    <row r="28" spans="1:26" ht="13.5">
      <c r="A28" s="103" t="s">
        <v>46</v>
      </c>
      <c r="B28" s="19">
        <v>72458089</v>
      </c>
      <c r="C28" s="19">
        <v>0</v>
      </c>
      <c r="D28" s="59">
        <v>39097396</v>
      </c>
      <c r="E28" s="60">
        <v>49628483</v>
      </c>
      <c r="F28" s="60">
        <v>696106</v>
      </c>
      <c r="G28" s="60">
        <v>457738</v>
      </c>
      <c r="H28" s="60">
        <v>1671434</v>
      </c>
      <c r="I28" s="60">
        <v>2825278</v>
      </c>
      <c r="J28" s="60">
        <v>950287</v>
      </c>
      <c r="K28" s="60">
        <v>1042798</v>
      </c>
      <c r="L28" s="60">
        <v>4626503</v>
      </c>
      <c r="M28" s="60">
        <v>6619588</v>
      </c>
      <c r="N28" s="60">
        <v>1540636</v>
      </c>
      <c r="O28" s="60">
        <v>7504560</v>
      </c>
      <c r="P28" s="60">
        <v>3608730</v>
      </c>
      <c r="Q28" s="60">
        <v>12653926</v>
      </c>
      <c r="R28" s="60">
        <v>6852951</v>
      </c>
      <c r="S28" s="60">
        <v>7166943</v>
      </c>
      <c r="T28" s="60">
        <v>14880169</v>
      </c>
      <c r="U28" s="60">
        <v>28900063</v>
      </c>
      <c r="V28" s="60">
        <v>50998855</v>
      </c>
      <c r="W28" s="60">
        <v>49628483</v>
      </c>
      <c r="X28" s="60">
        <v>1370372</v>
      </c>
      <c r="Y28" s="61">
        <v>2.76</v>
      </c>
      <c r="Z28" s="62">
        <v>49628483</v>
      </c>
    </row>
    <row r="29" spans="1:26" ht="13.5">
      <c r="A29" s="58" t="s">
        <v>282</v>
      </c>
      <c r="B29" s="19">
        <v>701010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14158465</v>
      </c>
      <c r="C31" s="19">
        <v>0</v>
      </c>
      <c r="D31" s="59">
        <v>12253000</v>
      </c>
      <c r="E31" s="60">
        <v>11231101</v>
      </c>
      <c r="F31" s="60">
        <v>1431084</v>
      </c>
      <c r="G31" s="60">
        <v>103139</v>
      </c>
      <c r="H31" s="60">
        <v>160103</v>
      </c>
      <c r="I31" s="60">
        <v>1694326</v>
      </c>
      <c r="J31" s="60">
        <v>527664</v>
      </c>
      <c r="K31" s="60">
        <v>1524161</v>
      </c>
      <c r="L31" s="60">
        <v>635942</v>
      </c>
      <c r="M31" s="60">
        <v>2687767</v>
      </c>
      <c r="N31" s="60">
        <v>2183707</v>
      </c>
      <c r="O31" s="60">
        <v>320220</v>
      </c>
      <c r="P31" s="60">
        <v>842348</v>
      </c>
      <c r="Q31" s="60">
        <v>3346275</v>
      </c>
      <c r="R31" s="60">
        <v>464266</v>
      </c>
      <c r="S31" s="60">
        <v>437846</v>
      </c>
      <c r="T31" s="60">
        <v>4343194</v>
      </c>
      <c r="U31" s="60">
        <v>5245306</v>
      </c>
      <c r="V31" s="60">
        <v>12973674</v>
      </c>
      <c r="W31" s="60">
        <v>11231101</v>
      </c>
      <c r="X31" s="60">
        <v>1742573</v>
      </c>
      <c r="Y31" s="61">
        <v>15.52</v>
      </c>
      <c r="Z31" s="62">
        <v>11231101</v>
      </c>
    </row>
    <row r="32" spans="1:26" ht="13.5">
      <c r="A32" s="70" t="s">
        <v>54</v>
      </c>
      <c r="B32" s="22">
        <f>SUM(B28:B31)</f>
        <v>87317564</v>
      </c>
      <c r="C32" s="22">
        <f>SUM(C28:C31)</f>
        <v>0</v>
      </c>
      <c r="D32" s="99">
        <f aca="true" t="shared" si="5" ref="D32:Z32">SUM(D28:D31)</f>
        <v>51350396</v>
      </c>
      <c r="E32" s="100">
        <f t="shared" si="5"/>
        <v>60859584</v>
      </c>
      <c r="F32" s="100">
        <f t="shared" si="5"/>
        <v>2127190</v>
      </c>
      <c r="G32" s="100">
        <f t="shared" si="5"/>
        <v>560877</v>
      </c>
      <c r="H32" s="100">
        <f t="shared" si="5"/>
        <v>1831537</v>
      </c>
      <c r="I32" s="100">
        <f t="shared" si="5"/>
        <v>4519604</v>
      </c>
      <c r="J32" s="100">
        <f t="shared" si="5"/>
        <v>1477951</v>
      </c>
      <c r="K32" s="100">
        <f t="shared" si="5"/>
        <v>2566959</v>
      </c>
      <c r="L32" s="100">
        <f t="shared" si="5"/>
        <v>5262445</v>
      </c>
      <c r="M32" s="100">
        <f t="shared" si="5"/>
        <v>9307355</v>
      </c>
      <c r="N32" s="100">
        <f t="shared" si="5"/>
        <v>3724343</v>
      </c>
      <c r="O32" s="100">
        <f t="shared" si="5"/>
        <v>7824780</v>
      </c>
      <c r="P32" s="100">
        <f t="shared" si="5"/>
        <v>4451078</v>
      </c>
      <c r="Q32" s="100">
        <f t="shared" si="5"/>
        <v>16000201</v>
      </c>
      <c r="R32" s="100">
        <f t="shared" si="5"/>
        <v>7317217</v>
      </c>
      <c r="S32" s="100">
        <f t="shared" si="5"/>
        <v>7604789</v>
      </c>
      <c r="T32" s="100">
        <f t="shared" si="5"/>
        <v>19223363</v>
      </c>
      <c r="U32" s="100">
        <f t="shared" si="5"/>
        <v>34145369</v>
      </c>
      <c r="V32" s="100">
        <f t="shared" si="5"/>
        <v>63972529</v>
      </c>
      <c r="W32" s="100">
        <f t="shared" si="5"/>
        <v>60859584</v>
      </c>
      <c r="X32" s="100">
        <f t="shared" si="5"/>
        <v>3112945</v>
      </c>
      <c r="Y32" s="101">
        <f>+IF(W32&lt;&gt;0,(X32/W32)*100,0)</f>
        <v>5.114962665535144</v>
      </c>
      <c r="Z32" s="102">
        <f t="shared" si="5"/>
        <v>60859584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74038782</v>
      </c>
      <c r="C35" s="19">
        <v>0</v>
      </c>
      <c r="D35" s="59">
        <v>88684449</v>
      </c>
      <c r="E35" s="60">
        <v>72482000</v>
      </c>
      <c r="F35" s="60">
        <v>56139564</v>
      </c>
      <c r="G35" s="60">
        <v>9692899</v>
      </c>
      <c r="H35" s="60">
        <v>-14328456</v>
      </c>
      <c r="I35" s="60">
        <v>-14328456</v>
      </c>
      <c r="J35" s="60">
        <v>10782791</v>
      </c>
      <c r="K35" s="60">
        <v>-1440406</v>
      </c>
      <c r="L35" s="60">
        <v>6626851</v>
      </c>
      <c r="M35" s="60">
        <v>6626851</v>
      </c>
      <c r="N35" s="60">
        <v>-1466333</v>
      </c>
      <c r="O35" s="60">
        <v>7604433</v>
      </c>
      <c r="P35" s="60">
        <v>106490495</v>
      </c>
      <c r="Q35" s="60">
        <v>106490495</v>
      </c>
      <c r="R35" s="60">
        <v>116021347</v>
      </c>
      <c r="S35" s="60">
        <v>125402215</v>
      </c>
      <c r="T35" s="60">
        <v>69783939</v>
      </c>
      <c r="U35" s="60">
        <v>69783939</v>
      </c>
      <c r="V35" s="60">
        <v>69783939</v>
      </c>
      <c r="W35" s="60">
        <v>72482000</v>
      </c>
      <c r="X35" s="60">
        <v>-2698061</v>
      </c>
      <c r="Y35" s="61">
        <v>-3.72</v>
      </c>
      <c r="Z35" s="62">
        <v>72482000</v>
      </c>
    </row>
    <row r="36" spans="1:26" ht="13.5">
      <c r="A36" s="58" t="s">
        <v>57</v>
      </c>
      <c r="B36" s="19">
        <v>610222641</v>
      </c>
      <c r="C36" s="19">
        <v>0</v>
      </c>
      <c r="D36" s="59">
        <v>636572233</v>
      </c>
      <c r="E36" s="60">
        <v>606649000</v>
      </c>
      <c r="F36" s="60">
        <v>2121117</v>
      </c>
      <c r="G36" s="60">
        <v>545035</v>
      </c>
      <c r="H36" s="60">
        <v>1824798</v>
      </c>
      <c r="I36" s="60">
        <v>1824798</v>
      </c>
      <c r="J36" s="60">
        <v>1476642</v>
      </c>
      <c r="K36" s="60">
        <v>2566364</v>
      </c>
      <c r="L36" s="60">
        <v>5257206</v>
      </c>
      <c r="M36" s="60">
        <v>5257206</v>
      </c>
      <c r="N36" s="60">
        <v>3723546</v>
      </c>
      <c r="O36" s="60">
        <v>-1360552</v>
      </c>
      <c r="P36" s="60">
        <v>551045876</v>
      </c>
      <c r="Q36" s="60">
        <v>551045876</v>
      </c>
      <c r="R36" s="60">
        <v>557196857</v>
      </c>
      <c r="S36" s="60">
        <v>563347839</v>
      </c>
      <c r="T36" s="60">
        <v>581608681</v>
      </c>
      <c r="U36" s="60">
        <v>581608681</v>
      </c>
      <c r="V36" s="60">
        <v>581608681</v>
      </c>
      <c r="W36" s="60">
        <v>606649000</v>
      </c>
      <c r="X36" s="60">
        <v>-25040319</v>
      </c>
      <c r="Y36" s="61">
        <v>-4.13</v>
      </c>
      <c r="Z36" s="62">
        <v>606649000</v>
      </c>
    </row>
    <row r="37" spans="1:26" ht="13.5">
      <c r="A37" s="58" t="s">
        <v>58</v>
      </c>
      <c r="B37" s="19">
        <v>46740255</v>
      </c>
      <c r="C37" s="19">
        <v>0</v>
      </c>
      <c r="D37" s="59">
        <v>83044451</v>
      </c>
      <c r="E37" s="60">
        <v>87705000</v>
      </c>
      <c r="F37" s="60">
        <v>-9727845</v>
      </c>
      <c r="G37" s="60">
        <v>8255782</v>
      </c>
      <c r="H37" s="60">
        <v>-448265</v>
      </c>
      <c r="I37" s="60">
        <v>-448265</v>
      </c>
      <c r="J37" s="60">
        <v>16270373</v>
      </c>
      <c r="K37" s="60">
        <v>5842980</v>
      </c>
      <c r="L37" s="60">
        <v>8727469</v>
      </c>
      <c r="M37" s="60">
        <v>8727469</v>
      </c>
      <c r="N37" s="60">
        <v>-3412296</v>
      </c>
      <c r="O37" s="60">
        <v>16500760</v>
      </c>
      <c r="P37" s="60">
        <v>57524192</v>
      </c>
      <c r="Q37" s="60">
        <v>57524192</v>
      </c>
      <c r="R37" s="60">
        <v>73063113</v>
      </c>
      <c r="S37" s="60">
        <v>88605139</v>
      </c>
      <c r="T37" s="60">
        <v>30048952</v>
      </c>
      <c r="U37" s="60">
        <v>30048952</v>
      </c>
      <c r="V37" s="60">
        <v>30048952</v>
      </c>
      <c r="W37" s="60">
        <v>87705000</v>
      </c>
      <c r="X37" s="60">
        <v>-57656048</v>
      </c>
      <c r="Y37" s="61">
        <v>-65.74</v>
      </c>
      <c r="Z37" s="62">
        <v>87705000</v>
      </c>
    </row>
    <row r="38" spans="1:26" ht="13.5">
      <c r="A38" s="58" t="s">
        <v>59</v>
      </c>
      <c r="B38" s="19">
        <v>122792693</v>
      </c>
      <c r="C38" s="19">
        <v>0</v>
      </c>
      <c r="D38" s="59">
        <v>106836189</v>
      </c>
      <c r="E38" s="60">
        <v>125968000</v>
      </c>
      <c r="F38" s="60">
        <v>537504</v>
      </c>
      <c r="G38" s="60">
        <v>507245</v>
      </c>
      <c r="H38" s="60">
        <v>-2444044</v>
      </c>
      <c r="I38" s="60">
        <v>-2444044</v>
      </c>
      <c r="J38" s="60">
        <v>470858</v>
      </c>
      <c r="K38" s="60">
        <v>517198</v>
      </c>
      <c r="L38" s="60">
        <v>-271189</v>
      </c>
      <c r="M38" s="60">
        <v>-271189</v>
      </c>
      <c r="N38" s="60">
        <v>544833</v>
      </c>
      <c r="O38" s="60">
        <v>468312</v>
      </c>
      <c r="P38" s="60">
        <v>120549590</v>
      </c>
      <c r="Q38" s="60">
        <v>120549590</v>
      </c>
      <c r="R38" s="60">
        <v>121031858</v>
      </c>
      <c r="S38" s="60">
        <v>121514125</v>
      </c>
      <c r="T38" s="60">
        <v>121321143</v>
      </c>
      <c r="U38" s="60">
        <v>121321143</v>
      </c>
      <c r="V38" s="60">
        <v>121321143</v>
      </c>
      <c r="W38" s="60">
        <v>125968000</v>
      </c>
      <c r="X38" s="60">
        <v>-4646857</v>
      </c>
      <c r="Y38" s="61">
        <v>-3.69</v>
      </c>
      <c r="Z38" s="62">
        <v>125968000</v>
      </c>
    </row>
    <row r="39" spans="1:26" ht="13.5">
      <c r="A39" s="58" t="s">
        <v>60</v>
      </c>
      <c r="B39" s="19">
        <v>514728477</v>
      </c>
      <c r="C39" s="19">
        <v>0</v>
      </c>
      <c r="D39" s="59">
        <v>535376042</v>
      </c>
      <c r="E39" s="60">
        <v>465458000</v>
      </c>
      <c r="F39" s="60">
        <v>67451023</v>
      </c>
      <c r="G39" s="60">
        <v>1474906</v>
      </c>
      <c r="H39" s="60">
        <v>-9611347</v>
      </c>
      <c r="I39" s="60">
        <v>-9611347</v>
      </c>
      <c r="J39" s="60">
        <v>-4481798</v>
      </c>
      <c r="K39" s="60">
        <v>-5234220</v>
      </c>
      <c r="L39" s="60">
        <v>3427777</v>
      </c>
      <c r="M39" s="60">
        <v>3427777</v>
      </c>
      <c r="N39" s="60">
        <v>5124676</v>
      </c>
      <c r="O39" s="60">
        <v>-10725191</v>
      </c>
      <c r="P39" s="60">
        <v>479462589</v>
      </c>
      <c r="Q39" s="60">
        <v>479462589</v>
      </c>
      <c r="R39" s="60">
        <v>479123233</v>
      </c>
      <c r="S39" s="60">
        <v>478630790</v>
      </c>
      <c r="T39" s="60">
        <v>500022525</v>
      </c>
      <c r="U39" s="60">
        <v>500022525</v>
      </c>
      <c r="V39" s="60">
        <v>500022525</v>
      </c>
      <c r="W39" s="60">
        <v>465458000</v>
      </c>
      <c r="X39" s="60">
        <v>34564525</v>
      </c>
      <c r="Y39" s="61">
        <v>7.43</v>
      </c>
      <c r="Z39" s="62">
        <v>465458000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50256485</v>
      </c>
      <c r="C42" s="19">
        <v>0</v>
      </c>
      <c r="D42" s="59">
        <v>62277069</v>
      </c>
      <c r="E42" s="60">
        <v>81011000</v>
      </c>
      <c r="F42" s="60">
        <v>9880664</v>
      </c>
      <c r="G42" s="60">
        <v>12651523</v>
      </c>
      <c r="H42" s="60">
        <v>-981499</v>
      </c>
      <c r="I42" s="60">
        <v>21550688</v>
      </c>
      <c r="J42" s="60">
        <v>37458547</v>
      </c>
      <c r="K42" s="60">
        <v>-5800666</v>
      </c>
      <c r="L42" s="60">
        <v>14133185</v>
      </c>
      <c r="M42" s="60">
        <v>45791066</v>
      </c>
      <c r="N42" s="60">
        <v>18866186</v>
      </c>
      <c r="O42" s="60">
        <v>10471324</v>
      </c>
      <c r="P42" s="60">
        <v>19240067</v>
      </c>
      <c r="Q42" s="60">
        <v>48577577</v>
      </c>
      <c r="R42" s="60">
        <v>17223636</v>
      </c>
      <c r="S42" s="60">
        <v>-15689954</v>
      </c>
      <c r="T42" s="60">
        <v>-6517974</v>
      </c>
      <c r="U42" s="60">
        <v>-4984292</v>
      </c>
      <c r="V42" s="60">
        <v>110935039</v>
      </c>
      <c r="W42" s="60">
        <v>81011000</v>
      </c>
      <c r="X42" s="60">
        <v>29924039</v>
      </c>
      <c r="Y42" s="61">
        <v>36.94</v>
      </c>
      <c r="Z42" s="62">
        <v>81011000</v>
      </c>
    </row>
    <row r="43" spans="1:26" ht="13.5">
      <c r="A43" s="58" t="s">
        <v>63</v>
      </c>
      <c r="B43" s="19">
        <v>-49379650</v>
      </c>
      <c r="C43" s="19">
        <v>0</v>
      </c>
      <c r="D43" s="59">
        <v>-51348396</v>
      </c>
      <c r="E43" s="60">
        <v>-89176000</v>
      </c>
      <c r="F43" s="60">
        <v>-6946067</v>
      </c>
      <c r="G43" s="60">
        <v>-474069</v>
      </c>
      <c r="H43" s="60">
        <v>-1661065</v>
      </c>
      <c r="I43" s="60">
        <v>-9081201</v>
      </c>
      <c r="J43" s="60">
        <v>-28436003</v>
      </c>
      <c r="K43" s="60">
        <v>-2665265</v>
      </c>
      <c r="L43" s="60">
        <v>-4994648</v>
      </c>
      <c r="M43" s="60">
        <v>-36095916</v>
      </c>
      <c r="N43" s="60">
        <v>-22386357</v>
      </c>
      <c r="O43" s="60">
        <v>-3178884</v>
      </c>
      <c r="P43" s="60">
        <v>-3611013</v>
      </c>
      <c r="Q43" s="60">
        <v>-29176254</v>
      </c>
      <c r="R43" s="60">
        <v>-7023539</v>
      </c>
      <c r="S43" s="60">
        <v>-7548141</v>
      </c>
      <c r="T43" s="60">
        <v>-12424409</v>
      </c>
      <c r="U43" s="60">
        <v>-26996089</v>
      </c>
      <c r="V43" s="60">
        <v>-101349460</v>
      </c>
      <c r="W43" s="60">
        <v>-89176000</v>
      </c>
      <c r="X43" s="60">
        <v>-12173460</v>
      </c>
      <c r="Y43" s="61">
        <v>13.65</v>
      </c>
      <c r="Z43" s="62">
        <v>-89176000</v>
      </c>
    </row>
    <row r="44" spans="1:26" ht="13.5">
      <c r="A44" s="58" t="s">
        <v>64</v>
      </c>
      <c r="B44" s="19">
        <v>-6422330</v>
      </c>
      <c r="C44" s="19">
        <v>0</v>
      </c>
      <c r="D44" s="59">
        <v>-7440767</v>
      </c>
      <c r="E44" s="60">
        <v>-7092000</v>
      </c>
      <c r="F44" s="60">
        <v>20011</v>
      </c>
      <c r="G44" s="60">
        <v>19758</v>
      </c>
      <c r="H44" s="60">
        <v>-2952692</v>
      </c>
      <c r="I44" s="60">
        <v>-2912923</v>
      </c>
      <c r="J44" s="60">
        <v>8555</v>
      </c>
      <c r="K44" s="60">
        <v>9264</v>
      </c>
      <c r="L44" s="60">
        <v>-733540</v>
      </c>
      <c r="M44" s="60">
        <v>-715721</v>
      </c>
      <c r="N44" s="60">
        <v>116434</v>
      </c>
      <c r="O44" s="60">
        <v>19295</v>
      </c>
      <c r="P44" s="60">
        <v>-2999287</v>
      </c>
      <c r="Q44" s="60">
        <v>-2863558</v>
      </c>
      <c r="R44" s="60">
        <v>27555</v>
      </c>
      <c r="S44" s="60">
        <v>32058</v>
      </c>
      <c r="T44" s="60">
        <v>-943367</v>
      </c>
      <c r="U44" s="60">
        <v>-883754</v>
      </c>
      <c r="V44" s="60">
        <v>-7375956</v>
      </c>
      <c r="W44" s="60">
        <v>-7092000</v>
      </c>
      <c r="X44" s="60">
        <v>-283956</v>
      </c>
      <c r="Y44" s="61">
        <v>4</v>
      </c>
      <c r="Z44" s="62">
        <v>-7092000</v>
      </c>
    </row>
    <row r="45" spans="1:26" ht="13.5">
      <c r="A45" s="70" t="s">
        <v>65</v>
      </c>
      <c r="B45" s="22">
        <v>8931456</v>
      </c>
      <c r="C45" s="22">
        <v>0</v>
      </c>
      <c r="D45" s="99">
        <v>32912906</v>
      </c>
      <c r="E45" s="100">
        <v>-780000</v>
      </c>
      <c r="F45" s="100">
        <v>33807863</v>
      </c>
      <c r="G45" s="100">
        <v>46005075</v>
      </c>
      <c r="H45" s="100">
        <v>40409819</v>
      </c>
      <c r="I45" s="100">
        <v>40409819</v>
      </c>
      <c r="J45" s="100">
        <v>49440918</v>
      </c>
      <c r="K45" s="100">
        <v>40984251</v>
      </c>
      <c r="L45" s="100">
        <v>49389248</v>
      </c>
      <c r="M45" s="100">
        <v>49389248</v>
      </c>
      <c r="N45" s="100">
        <v>45985511</v>
      </c>
      <c r="O45" s="100">
        <v>53297246</v>
      </c>
      <c r="P45" s="100">
        <v>65927013</v>
      </c>
      <c r="Q45" s="100">
        <v>45985511</v>
      </c>
      <c r="R45" s="100">
        <v>76154665</v>
      </c>
      <c r="S45" s="100">
        <v>52948628</v>
      </c>
      <c r="T45" s="100">
        <v>33062878</v>
      </c>
      <c r="U45" s="100">
        <v>33062878</v>
      </c>
      <c r="V45" s="100">
        <v>33062878</v>
      </c>
      <c r="W45" s="100">
        <v>-780000</v>
      </c>
      <c r="X45" s="100">
        <v>33842878</v>
      </c>
      <c r="Y45" s="101">
        <v>-4338.83</v>
      </c>
      <c r="Z45" s="102">
        <v>-780000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25434161</v>
      </c>
      <c r="C49" s="52">
        <v>0</v>
      </c>
      <c r="D49" s="129">
        <v>2389534</v>
      </c>
      <c r="E49" s="54">
        <v>2852941</v>
      </c>
      <c r="F49" s="54">
        <v>0</v>
      </c>
      <c r="G49" s="54">
        <v>0</v>
      </c>
      <c r="H49" s="54">
        <v>0</v>
      </c>
      <c r="I49" s="54">
        <v>2196133</v>
      </c>
      <c r="J49" s="54">
        <v>0</v>
      </c>
      <c r="K49" s="54">
        <v>0</v>
      </c>
      <c r="L49" s="54">
        <v>0</v>
      </c>
      <c r="M49" s="54">
        <v>2216737</v>
      </c>
      <c r="N49" s="54">
        <v>0</v>
      </c>
      <c r="O49" s="54">
        <v>0</v>
      </c>
      <c r="P49" s="54">
        <v>0</v>
      </c>
      <c r="Q49" s="54">
        <v>2581098</v>
      </c>
      <c r="R49" s="54">
        <v>0</v>
      </c>
      <c r="S49" s="54">
        <v>0</v>
      </c>
      <c r="T49" s="54">
        <v>0</v>
      </c>
      <c r="U49" s="54">
        <v>14000590</v>
      </c>
      <c r="V49" s="54">
        <v>85756484</v>
      </c>
      <c r="W49" s="54">
        <v>137427678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6265272</v>
      </c>
      <c r="C51" s="52">
        <v>0</v>
      </c>
      <c r="D51" s="129">
        <v>113322</v>
      </c>
      <c r="E51" s="54">
        <v>820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6379414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101.24089736639155</v>
      </c>
      <c r="C58" s="5">
        <f>IF(C67=0,0,+(C76/C67)*100)</f>
        <v>0</v>
      </c>
      <c r="D58" s="6">
        <f aca="true" t="shared" si="6" ref="D58:Z58">IF(D67=0,0,+(D76/D67)*100)</f>
        <v>95.40810801649431</v>
      </c>
      <c r="E58" s="7">
        <f t="shared" si="6"/>
        <v>88.89264533308358</v>
      </c>
      <c r="F58" s="7">
        <f t="shared" si="6"/>
        <v>29.351424710255998</v>
      </c>
      <c r="G58" s="7">
        <f t="shared" si="6"/>
        <v>156.52220292131057</v>
      </c>
      <c r="H58" s="7">
        <f t="shared" si="6"/>
        <v>170.213749342038</v>
      </c>
      <c r="I58" s="7">
        <f t="shared" si="6"/>
        <v>72.85141915880963</v>
      </c>
      <c r="J58" s="7">
        <f t="shared" si="6"/>
        <v>163.68263235155058</v>
      </c>
      <c r="K58" s="7">
        <f t="shared" si="6"/>
        <v>119.56637379490299</v>
      </c>
      <c r="L58" s="7">
        <f t="shared" si="6"/>
        <v>112.38859624833894</v>
      </c>
      <c r="M58" s="7">
        <f t="shared" si="6"/>
        <v>132.89925932500688</v>
      </c>
      <c r="N58" s="7">
        <f t="shared" si="6"/>
        <v>116.32103917464929</v>
      </c>
      <c r="O58" s="7">
        <f t="shared" si="6"/>
        <v>104.07911362906796</v>
      </c>
      <c r="P58" s="7">
        <f t="shared" si="6"/>
        <v>97.12307138949208</v>
      </c>
      <c r="Q58" s="7">
        <f t="shared" si="6"/>
        <v>105.16970694637394</v>
      </c>
      <c r="R58" s="7">
        <f t="shared" si="6"/>
        <v>115.82369793981498</v>
      </c>
      <c r="S58" s="7">
        <f t="shared" si="6"/>
        <v>116.29964946651023</v>
      </c>
      <c r="T58" s="7">
        <f t="shared" si="6"/>
        <v>125.37211375687376</v>
      </c>
      <c r="U58" s="7">
        <f t="shared" si="6"/>
        <v>119.0559218757187</v>
      </c>
      <c r="V58" s="7">
        <f t="shared" si="6"/>
        <v>100.59544688335002</v>
      </c>
      <c r="W58" s="7">
        <f t="shared" si="6"/>
        <v>88.89264533308358</v>
      </c>
      <c r="X58" s="7">
        <f t="shared" si="6"/>
        <v>0</v>
      </c>
      <c r="Y58" s="7">
        <f t="shared" si="6"/>
        <v>0</v>
      </c>
      <c r="Z58" s="8">
        <f t="shared" si="6"/>
        <v>88.89264533308358</v>
      </c>
    </row>
    <row r="59" spans="1:26" ht="13.5">
      <c r="A59" s="37" t="s">
        <v>31</v>
      </c>
      <c r="B59" s="9">
        <f aca="true" t="shared" si="7" ref="B59:Z66">IF(B68=0,0,+(B77/B68)*100)</f>
        <v>89.75284708137067</v>
      </c>
      <c r="C59" s="9">
        <f t="shared" si="7"/>
        <v>0</v>
      </c>
      <c r="D59" s="2">
        <f t="shared" si="7"/>
        <v>98.5204843513416</v>
      </c>
      <c r="E59" s="10">
        <f t="shared" si="7"/>
        <v>94.8373269969369</v>
      </c>
      <c r="F59" s="10">
        <f t="shared" si="7"/>
        <v>3.497196191278113</v>
      </c>
      <c r="G59" s="10">
        <f t="shared" si="7"/>
        <v>-320.89609105291544</v>
      </c>
      <c r="H59" s="10">
        <f t="shared" si="7"/>
        <v>-503.4168149022232</v>
      </c>
      <c r="I59" s="10">
        <f t="shared" si="7"/>
        <v>34.26739017497686</v>
      </c>
      <c r="J59" s="10">
        <f t="shared" si="7"/>
        <v>-11210.172464566022</v>
      </c>
      <c r="K59" s="10">
        <f t="shared" si="7"/>
        <v>-1976.3883431807906</v>
      </c>
      <c r="L59" s="10">
        <f t="shared" si="7"/>
        <v>-2735.800768152167</v>
      </c>
      <c r="M59" s="10">
        <f t="shared" si="7"/>
        <v>-4632.135968733157</v>
      </c>
      <c r="N59" s="10">
        <f t="shared" si="7"/>
        <v>-4566.593480830941</v>
      </c>
      <c r="O59" s="10">
        <f t="shared" si="7"/>
        <v>-4483.649393605292</v>
      </c>
      <c r="P59" s="10">
        <f t="shared" si="7"/>
        <v>-3590.2950454629804</v>
      </c>
      <c r="Q59" s="10">
        <f t="shared" si="7"/>
        <v>-4190.397890612126</v>
      </c>
      <c r="R59" s="10">
        <f t="shared" si="7"/>
        <v>-4314.326740941401</v>
      </c>
      <c r="S59" s="10">
        <f t="shared" si="7"/>
        <v>2200.332270205413</v>
      </c>
      <c r="T59" s="10">
        <f t="shared" si="7"/>
        <v>-2698.4393757503</v>
      </c>
      <c r="U59" s="10">
        <f t="shared" si="7"/>
        <v>-16962.33387109165</v>
      </c>
      <c r="V59" s="10">
        <f t="shared" si="7"/>
        <v>91.74407686414871</v>
      </c>
      <c r="W59" s="10">
        <f t="shared" si="7"/>
        <v>94.8373269969369</v>
      </c>
      <c r="X59" s="10">
        <f t="shared" si="7"/>
        <v>0</v>
      </c>
      <c r="Y59" s="10">
        <f t="shared" si="7"/>
        <v>0</v>
      </c>
      <c r="Z59" s="11">
        <f t="shared" si="7"/>
        <v>94.8373269969369</v>
      </c>
    </row>
    <row r="60" spans="1:26" ht="13.5">
      <c r="A60" s="38" t="s">
        <v>32</v>
      </c>
      <c r="B60" s="12">
        <f t="shared" si="7"/>
        <v>105.57586993244186</v>
      </c>
      <c r="C60" s="12">
        <f t="shared" si="7"/>
        <v>0</v>
      </c>
      <c r="D60" s="3">
        <f t="shared" si="7"/>
        <v>94.7210255105213</v>
      </c>
      <c r="E60" s="13">
        <f t="shared" si="7"/>
        <v>88.08154354724482</v>
      </c>
      <c r="F60" s="13">
        <f t="shared" si="7"/>
        <v>93.65648322457324</v>
      </c>
      <c r="G60" s="13">
        <f t="shared" si="7"/>
        <v>112.31642498312017</v>
      </c>
      <c r="H60" s="13">
        <f t="shared" si="7"/>
        <v>112.70712955675938</v>
      </c>
      <c r="I60" s="13">
        <f t="shared" si="7"/>
        <v>105.79682487232414</v>
      </c>
      <c r="J60" s="13">
        <f t="shared" si="7"/>
        <v>115.80684144182042</v>
      </c>
      <c r="K60" s="13">
        <f t="shared" si="7"/>
        <v>105.1149889791041</v>
      </c>
      <c r="L60" s="13">
        <f t="shared" si="7"/>
        <v>100.32144320458696</v>
      </c>
      <c r="M60" s="13">
        <f t="shared" si="7"/>
        <v>107.39392359716555</v>
      </c>
      <c r="N60" s="13">
        <f t="shared" si="7"/>
        <v>102.6959634584833</v>
      </c>
      <c r="O60" s="13">
        <f t="shared" si="7"/>
        <v>94.93894763876672</v>
      </c>
      <c r="P60" s="13">
        <f t="shared" si="7"/>
        <v>88.49515018716299</v>
      </c>
      <c r="Q60" s="13">
        <f t="shared" si="7"/>
        <v>94.84979059285699</v>
      </c>
      <c r="R60" s="13">
        <f t="shared" si="7"/>
        <v>107.64558015696974</v>
      </c>
      <c r="S60" s="13">
        <f t="shared" si="7"/>
        <v>109.07109189908431</v>
      </c>
      <c r="T60" s="13">
        <f t="shared" si="7"/>
        <v>115.71451544718501</v>
      </c>
      <c r="U60" s="13">
        <f t="shared" si="7"/>
        <v>110.72704787728924</v>
      </c>
      <c r="V60" s="13">
        <f t="shared" si="7"/>
        <v>104.780381642258</v>
      </c>
      <c r="W60" s="13">
        <f t="shared" si="7"/>
        <v>88.08154354724482</v>
      </c>
      <c r="X60" s="13">
        <f t="shared" si="7"/>
        <v>0</v>
      </c>
      <c r="Y60" s="13">
        <f t="shared" si="7"/>
        <v>0</v>
      </c>
      <c r="Z60" s="14">
        <f t="shared" si="7"/>
        <v>88.08154354724482</v>
      </c>
    </row>
    <row r="61" spans="1:26" ht="13.5">
      <c r="A61" s="39" t="s">
        <v>103</v>
      </c>
      <c r="B61" s="12">
        <f t="shared" si="7"/>
        <v>81.49700954966191</v>
      </c>
      <c r="C61" s="12">
        <f t="shared" si="7"/>
        <v>0</v>
      </c>
      <c r="D61" s="3">
        <f t="shared" si="7"/>
        <v>99.55475552721246</v>
      </c>
      <c r="E61" s="13">
        <f t="shared" si="7"/>
        <v>88.56878756859388</v>
      </c>
      <c r="F61" s="13">
        <f t="shared" si="7"/>
        <v>64.82249756103762</v>
      </c>
      <c r="G61" s="13">
        <f t="shared" si="7"/>
        <v>87.9054820592519</v>
      </c>
      <c r="H61" s="13">
        <f t="shared" si="7"/>
        <v>92.33043197161766</v>
      </c>
      <c r="I61" s="13">
        <f t="shared" si="7"/>
        <v>80.98794375001832</v>
      </c>
      <c r="J61" s="13">
        <f t="shared" si="7"/>
        <v>98.51263366141656</v>
      </c>
      <c r="K61" s="13">
        <f t="shared" si="7"/>
        <v>77.15109976058156</v>
      </c>
      <c r="L61" s="13">
        <f t="shared" si="7"/>
        <v>79.90623281621126</v>
      </c>
      <c r="M61" s="13">
        <f t="shared" si="7"/>
        <v>85.42884483742255</v>
      </c>
      <c r="N61" s="13">
        <f t="shared" si="7"/>
        <v>76.49363648002641</v>
      </c>
      <c r="O61" s="13">
        <f t="shared" si="7"/>
        <v>57.922039233695166</v>
      </c>
      <c r="P61" s="13">
        <f t="shared" si="7"/>
        <v>76.23705039947124</v>
      </c>
      <c r="Q61" s="13">
        <f t="shared" si="7"/>
        <v>70.62031095012811</v>
      </c>
      <c r="R61" s="13">
        <f t="shared" si="7"/>
        <v>80.5938428444254</v>
      </c>
      <c r="S61" s="13">
        <f t="shared" si="7"/>
        <v>90.62871933502392</v>
      </c>
      <c r="T61" s="13">
        <f t="shared" si="7"/>
        <v>91.60097720444024</v>
      </c>
      <c r="U61" s="13">
        <f t="shared" si="7"/>
        <v>87.43328966031292</v>
      </c>
      <c r="V61" s="13">
        <f t="shared" si="7"/>
        <v>81.26255263925155</v>
      </c>
      <c r="W61" s="13">
        <f t="shared" si="7"/>
        <v>88.56878756859388</v>
      </c>
      <c r="X61" s="13">
        <f t="shared" si="7"/>
        <v>0</v>
      </c>
      <c r="Y61" s="13">
        <f t="shared" si="7"/>
        <v>0</v>
      </c>
      <c r="Z61" s="14">
        <f t="shared" si="7"/>
        <v>88.56878756859388</v>
      </c>
    </row>
    <row r="62" spans="1:26" ht="13.5">
      <c r="A62" s="39" t="s">
        <v>104</v>
      </c>
      <c r="B62" s="12">
        <f t="shared" si="7"/>
        <v>87.46128948440281</v>
      </c>
      <c r="C62" s="12">
        <f t="shared" si="7"/>
        <v>0</v>
      </c>
      <c r="D62" s="3">
        <f t="shared" si="7"/>
        <v>85.36345537338553</v>
      </c>
      <c r="E62" s="13">
        <f t="shared" si="7"/>
        <v>85.43251223383656</v>
      </c>
      <c r="F62" s="13">
        <f t="shared" si="7"/>
        <v>77.77067968918884</v>
      </c>
      <c r="G62" s="13">
        <f t="shared" si="7"/>
        <v>83.4965124229007</v>
      </c>
      <c r="H62" s="13">
        <f t="shared" si="7"/>
        <v>86.91569808078674</v>
      </c>
      <c r="I62" s="13">
        <f t="shared" si="7"/>
        <v>82.51301937467683</v>
      </c>
      <c r="J62" s="13">
        <f t="shared" si="7"/>
        <v>76.56257674345105</v>
      </c>
      <c r="K62" s="13">
        <f t="shared" si="7"/>
        <v>85.58081573194885</v>
      </c>
      <c r="L62" s="13">
        <f t="shared" si="7"/>
        <v>70.18317413438174</v>
      </c>
      <c r="M62" s="13">
        <f t="shared" si="7"/>
        <v>77.14113766286084</v>
      </c>
      <c r="N62" s="13">
        <f t="shared" si="7"/>
        <v>71.95570539352725</v>
      </c>
      <c r="O62" s="13">
        <f t="shared" si="7"/>
        <v>61.55799208961427</v>
      </c>
      <c r="P62" s="13">
        <f t="shared" si="7"/>
        <v>92.62991635522336</v>
      </c>
      <c r="Q62" s="13">
        <f t="shared" si="7"/>
        <v>75.4100649815434</v>
      </c>
      <c r="R62" s="13">
        <f t="shared" si="7"/>
        <v>107.02650313457964</v>
      </c>
      <c r="S62" s="13">
        <f t="shared" si="7"/>
        <v>81.39994359683384</v>
      </c>
      <c r="T62" s="13">
        <f t="shared" si="7"/>
        <v>55.64086366102785</v>
      </c>
      <c r="U62" s="13">
        <f t="shared" si="7"/>
        <v>81.91216471856657</v>
      </c>
      <c r="V62" s="13">
        <f t="shared" si="7"/>
        <v>78.97673490977128</v>
      </c>
      <c r="W62" s="13">
        <f t="shared" si="7"/>
        <v>85.43251223383656</v>
      </c>
      <c r="X62" s="13">
        <f t="shared" si="7"/>
        <v>0</v>
      </c>
      <c r="Y62" s="13">
        <f t="shared" si="7"/>
        <v>0</v>
      </c>
      <c r="Z62" s="14">
        <f t="shared" si="7"/>
        <v>85.43251223383656</v>
      </c>
    </row>
    <row r="63" spans="1:26" ht="13.5">
      <c r="A63" s="39" t="s">
        <v>105</v>
      </c>
      <c r="B63" s="12">
        <f t="shared" si="7"/>
        <v>109.86177514988027</v>
      </c>
      <c r="C63" s="12">
        <f t="shared" si="7"/>
        <v>0</v>
      </c>
      <c r="D63" s="3">
        <f t="shared" si="7"/>
        <v>89.52123049085438</v>
      </c>
      <c r="E63" s="13">
        <f t="shared" si="7"/>
        <v>82.93080746015575</v>
      </c>
      <c r="F63" s="13">
        <f t="shared" si="7"/>
        <v>96.4082910990259</v>
      </c>
      <c r="G63" s="13">
        <f t="shared" si="7"/>
        <v>328.4587694935287</v>
      </c>
      <c r="H63" s="13">
        <f t="shared" si="7"/>
        <v>162.59618024014287</v>
      </c>
      <c r="I63" s="13">
        <f t="shared" si="7"/>
        <v>191.25140215652962</v>
      </c>
      <c r="J63" s="13">
        <f t="shared" si="7"/>
        <v>64.51691863632183</v>
      </c>
      <c r="K63" s="13">
        <f t="shared" si="7"/>
        <v>165.67586861035878</v>
      </c>
      <c r="L63" s="13">
        <f t="shared" si="7"/>
        <v>115.39558417663294</v>
      </c>
      <c r="M63" s="13">
        <f t="shared" si="7"/>
        <v>103.7758855655631</v>
      </c>
      <c r="N63" s="13">
        <f t="shared" si="7"/>
        <v>133.3206099509172</v>
      </c>
      <c r="O63" s="13">
        <f t="shared" si="7"/>
        <v>108.13387955780674</v>
      </c>
      <c r="P63" s="13">
        <f t="shared" si="7"/>
        <v>88.76607580034663</v>
      </c>
      <c r="Q63" s="13">
        <f t="shared" si="7"/>
        <v>107.30972966327926</v>
      </c>
      <c r="R63" s="13">
        <f t="shared" si="7"/>
        <v>134.47766915393743</v>
      </c>
      <c r="S63" s="13">
        <f t="shared" si="7"/>
        <v>116.64177347738914</v>
      </c>
      <c r="T63" s="13">
        <f t="shared" si="7"/>
        <v>94.68798942850405</v>
      </c>
      <c r="U63" s="13">
        <f t="shared" si="7"/>
        <v>113.68582233255226</v>
      </c>
      <c r="V63" s="13">
        <f t="shared" si="7"/>
        <v>128.0366720693503</v>
      </c>
      <c r="W63" s="13">
        <f t="shared" si="7"/>
        <v>82.93080746015575</v>
      </c>
      <c r="X63" s="13">
        <f t="shared" si="7"/>
        <v>0</v>
      </c>
      <c r="Y63" s="13">
        <f t="shared" si="7"/>
        <v>0</v>
      </c>
      <c r="Z63" s="14">
        <f t="shared" si="7"/>
        <v>82.93080746015575</v>
      </c>
    </row>
    <row r="64" spans="1:26" ht="13.5">
      <c r="A64" s="39" t="s">
        <v>106</v>
      </c>
      <c r="B64" s="12">
        <f t="shared" si="7"/>
        <v>103.89586459822577</v>
      </c>
      <c r="C64" s="12">
        <f t="shared" si="7"/>
        <v>0</v>
      </c>
      <c r="D64" s="3">
        <f t="shared" si="7"/>
        <v>79.69077065324808</v>
      </c>
      <c r="E64" s="13">
        <f t="shared" si="7"/>
        <v>85.89146857921558</v>
      </c>
      <c r="F64" s="13">
        <f t="shared" si="7"/>
        <v>97.93097893583956</v>
      </c>
      <c r="G64" s="13">
        <f t="shared" si="7"/>
        <v>102.96774073346873</v>
      </c>
      <c r="H64" s="13">
        <f t="shared" si="7"/>
        <v>97.58371560846093</v>
      </c>
      <c r="I64" s="13">
        <f t="shared" si="7"/>
        <v>99.48574157872102</v>
      </c>
      <c r="J64" s="13">
        <f t="shared" si="7"/>
        <v>99.86425575732335</v>
      </c>
      <c r="K64" s="13">
        <f t="shared" si="7"/>
        <v>103.02802663152428</v>
      </c>
      <c r="L64" s="13">
        <f t="shared" si="7"/>
        <v>95.0006809987025</v>
      </c>
      <c r="M64" s="13">
        <f t="shared" si="7"/>
        <v>99.3004207641914</v>
      </c>
      <c r="N64" s="13">
        <f t="shared" si="7"/>
        <v>113.74355295331544</v>
      </c>
      <c r="O64" s="13">
        <f t="shared" si="7"/>
        <v>93.91815344739824</v>
      </c>
      <c r="P64" s="13">
        <f t="shared" si="7"/>
        <v>108.00758296158288</v>
      </c>
      <c r="Q64" s="13">
        <f t="shared" si="7"/>
        <v>105.24052412248585</v>
      </c>
      <c r="R64" s="13">
        <f t="shared" si="7"/>
        <v>113.79593158304253</v>
      </c>
      <c r="S64" s="13">
        <f t="shared" si="7"/>
        <v>98.8254966940005</v>
      </c>
      <c r="T64" s="13">
        <f t="shared" si="7"/>
        <v>108.76527136549909</v>
      </c>
      <c r="U64" s="13">
        <f t="shared" si="7"/>
        <v>106.94231395821359</v>
      </c>
      <c r="V64" s="13">
        <f t="shared" si="7"/>
        <v>102.79732915232654</v>
      </c>
      <c r="W64" s="13">
        <f t="shared" si="7"/>
        <v>85.89146857921558</v>
      </c>
      <c r="X64" s="13">
        <f t="shared" si="7"/>
        <v>0</v>
      </c>
      <c r="Y64" s="13">
        <f t="shared" si="7"/>
        <v>0</v>
      </c>
      <c r="Z64" s="14">
        <f t="shared" si="7"/>
        <v>85.89146857921558</v>
      </c>
    </row>
    <row r="65" spans="1:26" ht="13.5">
      <c r="A65" s="39" t="s">
        <v>107</v>
      </c>
      <c r="B65" s="12">
        <f t="shared" si="7"/>
        <v>3670.0655581455953</v>
      </c>
      <c r="C65" s="12">
        <f t="shared" si="7"/>
        <v>0</v>
      </c>
      <c r="D65" s="3">
        <f t="shared" si="7"/>
        <v>39.26573264900356</v>
      </c>
      <c r="E65" s="13">
        <f t="shared" si="7"/>
        <v>366.0945215142252</v>
      </c>
      <c r="F65" s="13">
        <f t="shared" si="7"/>
        <v>6108.19663913986</v>
      </c>
      <c r="G65" s="13">
        <f t="shared" si="7"/>
        <v>2032.8443347193347</v>
      </c>
      <c r="H65" s="13">
        <f t="shared" si="7"/>
        <v>2664.7497721920986</v>
      </c>
      <c r="I65" s="13">
        <f t="shared" si="7"/>
        <v>3509.8882660687595</v>
      </c>
      <c r="J65" s="13">
        <f t="shared" si="7"/>
        <v>4201.872780744981</v>
      </c>
      <c r="K65" s="13">
        <f t="shared" si="7"/>
        <v>1887.469999324793</v>
      </c>
      <c r="L65" s="13">
        <f t="shared" si="7"/>
        <v>5446.223276016657</v>
      </c>
      <c r="M65" s="13">
        <f t="shared" si="7"/>
        <v>3202.43003599465</v>
      </c>
      <c r="N65" s="13">
        <f t="shared" si="7"/>
        <v>3159.4211921404385</v>
      </c>
      <c r="O65" s="13">
        <f t="shared" si="7"/>
        <v>0</v>
      </c>
      <c r="P65" s="13">
        <f t="shared" si="7"/>
        <v>0</v>
      </c>
      <c r="Q65" s="13">
        <f t="shared" si="7"/>
        <v>9260.288083312109</v>
      </c>
      <c r="R65" s="13">
        <f t="shared" si="7"/>
        <v>130228.48123465451</v>
      </c>
      <c r="S65" s="13">
        <f t="shared" si="7"/>
        <v>27996.641936743457</v>
      </c>
      <c r="T65" s="13">
        <f t="shared" si="7"/>
        <v>454680.32646048116</v>
      </c>
      <c r="U65" s="13">
        <f t="shared" si="7"/>
        <v>74852.93103448275</v>
      </c>
      <c r="V65" s="13">
        <f t="shared" si="7"/>
        <v>5938.727311401021</v>
      </c>
      <c r="W65" s="13">
        <f t="shared" si="7"/>
        <v>366.0945215142252</v>
      </c>
      <c r="X65" s="13">
        <f t="shared" si="7"/>
        <v>0</v>
      </c>
      <c r="Y65" s="13">
        <f t="shared" si="7"/>
        <v>0</v>
      </c>
      <c r="Z65" s="14">
        <f t="shared" si="7"/>
        <v>366.0945215142252</v>
      </c>
    </row>
    <row r="66" spans="1:26" ht="13.5">
      <c r="A66" s="40" t="s">
        <v>110</v>
      </c>
      <c r="B66" s="15">
        <f t="shared" si="7"/>
        <v>18.495711245034222</v>
      </c>
      <c r="C66" s="15">
        <f t="shared" si="7"/>
        <v>0</v>
      </c>
      <c r="D66" s="4">
        <f t="shared" si="7"/>
        <v>100</v>
      </c>
      <c r="E66" s="16">
        <f t="shared" si="7"/>
        <v>72.16915308236904</v>
      </c>
      <c r="F66" s="16">
        <f t="shared" si="7"/>
        <v>12.920758820740621</v>
      </c>
      <c r="G66" s="16">
        <f t="shared" si="7"/>
        <v>19.82434427135602</v>
      </c>
      <c r="H66" s="16">
        <f t="shared" si="7"/>
        <v>14.514834731108234</v>
      </c>
      <c r="I66" s="16">
        <f t="shared" si="7"/>
        <v>15.789647194656126</v>
      </c>
      <c r="J66" s="16">
        <f t="shared" si="7"/>
        <v>13.732084559807332</v>
      </c>
      <c r="K66" s="16">
        <f t="shared" si="7"/>
        <v>16.46696246454895</v>
      </c>
      <c r="L66" s="16">
        <f t="shared" si="7"/>
        <v>9.473322893626701</v>
      </c>
      <c r="M66" s="16">
        <f t="shared" si="7"/>
        <v>13.215021795076682</v>
      </c>
      <c r="N66" s="16">
        <f t="shared" si="7"/>
        <v>18.933024512642348</v>
      </c>
      <c r="O66" s="16">
        <f t="shared" si="7"/>
        <v>11.750433922472519</v>
      </c>
      <c r="P66" s="16">
        <f t="shared" si="7"/>
        <v>25.89472879727487</v>
      </c>
      <c r="Q66" s="16">
        <f t="shared" si="7"/>
        <v>18.91887678036648</v>
      </c>
      <c r="R66" s="16">
        <f t="shared" si="7"/>
        <v>24.839048369447884</v>
      </c>
      <c r="S66" s="16">
        <f t="shared" si="7"/>
        <v>14.593226894728925</v>
      </c>
      <c r="T66" s="16">
        <f t="shared" si="7"/>
        <v>18.97588416362319</v>
      </c>
      <c r="U66" s="16">
        <f t="shared" si="7"/>
        <v>19.416196731555814</v>
      </c>
      <c r="V66" s="16">
        <f t="shared" si="7"/>
        <v>16.989427973348562</v>
      </c>
      <c r="W66" s="16">
        <f t="shared" si="7"/>
        <v>72.16915308236904</v>
      </c>
      <c r="X66" s="16">
        <f t="shared" si="7"/>
        <v>0</v>
      </c>
      <c r="Y66" s="16">
        <f t="shared" si="7"/>
        <v>0</v>
      </c>
      <c r="Z66" s="17">
        <f t="shared" si="7"/>
        <v>72.16915308236904</v>
      </c>
    </row>
    <row r="67" spans="1:26" ht="13.5" hidden="1">
      <c r="A67" s="41" t="s">
        <v>285</v>
      </c>
      <c r="B67" s="24">
        <v>256821965</v>
      </c>
      <c r="C67" s="24"/>
      <c r="D67" s="25">
        <v>280761417</v>
      </c>
      <c r="E67" s="26">
        <v>286393772</v>
      </c>
      <c r="F67" s="26">
        <v>72957852</v>
      </c>
      <c r="G67" s="26">
        <v>17605386</v>
      </c>
      <c r="H67" s="26">
        <v>17466814</v>
      </c>
      <c r="I67" s="26">
        <v>108030052</v>
      </c>
      <c r="J67" s="26">
        <v>17480887</v>
      </c>
      <c r="K67" s="26">
        <v>16409571</v>
      </c>
      <c r="L67" s="26">
        <v>15569157</v>
      </c>
      <c r="M67" s="26">
        <v>49459615</v>
      </c>
      <c r="N67" s="26">
        <v>17106037</v>
      </c>
      <c r="O67" s="26">
        <v>17840567</v>
      </c>
      <c r="P67" s="26">
        <v>21288189</v>
      </c>
      <c r="Q67" s="26">
        <v>56234793</v>
      </c>
      <c r="R67" s="26">
        <v>21059856</v>
      </c>
      <c r="S67" s="26">
        <v>20911554</v>
      </c>
      <c r="T67" s="26">
        <v>19902516</v>
      </c>
      <c r="U67" s="26">
        <v>61873926</v>
      </c>
      <c r="V67" s="26">
        <v>275598386</v>
      </c>
      <c r="W67" s="26">
        <v>286393772</v>
      </c>
      <c r="X67" s="26"/>
      <c r="Y67" s="25"/>
      <c r="Z67" s="27">
        <v>286393772</v>
      </c>
    </row>
    <row r="68" spans="1:26" ht="13.5" hidden="1">
      <c r="A68" s="37" t="s">
        <v>31</v>
      </c>
      <c r="B68" s="19">
        <v>44230471</v>
      </c>
      <c r="C68" s="19"/>
      <c r="D68" s="20">
        <v>44217241</v>
      </c>
      <c r="E68" s="21">
        <v>47263036</v>
      </c>
      <c r="F68" s="21">
        <v>51637795</v>
      </c>
      <c r="G68" s="21">
        <v>-1894986</v>
      </c>
      <c r="H68" s="21">
        <v>-1703370</v>
      </c>
      <c r="I68" s="21">
        <v>48039439</v>
      </c>
      <c r="J68" s="21">
        <v>-78103</v>
      </c>
      <c r="K68" s="21">
        <v>-134891</v>
      </c>
      <c r="L68" s="21">
        <v>-82015</v>
      </c>
      <c r="M68" s="21">
        <v>-295009</v>
      </c>
      <c r="N68" s="21">
        <v>-59210</v>
      </c>
      <c r="O68" s="21">
        <v>-45350</v>
      </c>
      <c r="P68" s="21">
        <v>-59279</v>
      </c>
      <c r="Q68" s="21">
        <v>-163839</v>
      </c>
      <c r="R68" s="21">
        <v>-49097</v>
      </c>
      <c r="S68" s="21">
        <v>97511</v>
      </c>
      <c r="T68" s="21">
        <v>-87465</v>
      </c>
      <c r="U68" s="21">
        <v>-39051</v>
      </c>
      <c r="V68" s="21">
        <v>47541540</v>
      </c>
      <c r="W68" s="21">
        <v>47263036</v>
      </c>
      <c r="X68" s="21"/>
      <c r="Y68" s="20"/>
      <c r="Z68" s="23">
        <v>47263036</v>
      </c>
    </row>
    <row r="69" spans="1:26" ht="13.5" hidden="1">
      <c r="A69" s="38" t="s">
        <v>32</v>
      </c>
      <c r="B69" s="19">
        <v>207843496</v>
      </c>
      <c r="C69" s="19"/>
      <c r="D69" s="20">
        <v>231826466</v>
      </c>
      <c r="E69" s="21">
        <v>233663026</v>
      </c>
      <c r="F69" s="21">
        <v>20874998</v>
      </c>
      <c r="G69" s="21">
        <v>19039015</v>
      </c>
      <c r="H69" s="21">
        <v>18711598</v>
      </c>
      <c r="I69" s="21">
        <v>58625611</v>
      </c>
      <c r="J69" s="21">
        <v>17091865</v>
      </c>
      <c r="K69" s="21">
        <v>16052234</v>
      </c>
      <c r="L69" s="21">
        <v>15158821</v>
      </c>
      <c r="M69" s="21">
        <v>48302920</v>
      </c>
      <c r="N69" s="21">
        <v>16647147</v>
      </c>
      <c r="O69" s="21">
        <v>17350107</v>
      </c>
      <c r="P69" s="21">
        <v>20797916</v>
      </c>
      <c r="Q69" s="21">
        <v>54795170</v>
      </c>
      <c r="R69" s="21">
        <v>20567020</v>
      </c>
      <c r="S69" s="21">
        <v>20255599</v>
      </c>
      <c r="T69" s="21">
        <v>19432505</v>
      </c>
      <c r="U69" s="21">
        <v>60255124</v>
      </c>
      <c r="V69" s="21">
        <v>221978825</v>
      </c>
      <c r="W69" s="21">
        <v>233663026</v>
      </c>
      <c r="X69" s="21"/>
      <c r="Y69" s="20"/>
      <c r="Z69" s="23">
        <v>233663026</v>
      </c>
    </row>
    <row r="70" spans="1:26" ht="13.5" hidden="1">
      <c r="A70" s="39" t="s">
        <v>103</v>
      </c>
      <c r="B70" s="19">
        <v>146639118</v>
      </c>
      <c r="C70" s="19"/>
      <c r="D70" s="20">
        <v>168920682</v>
      </c>
      <c r="E70" s="21">
        <v>168920682</v>
      </c>
      <c r="F70" s="21">
        <v>15734150</v>
      </c>
      <c r="G70" s="21">
        <v>14126334</v>
      </c>
      <c r="H70" s="21">
        <v>13809148</v>
      </c>
      <c r="I70" s="21">
        <v>43669632</v>
      </c>
      <c r="J70" s="21">
        <v>11131017</v>
      </c>
      <c r="K70" s="21">
        <v>11046768</v>
      </c>
      <c r="L70" s="21">
        <v>9813028</v>
      </c>
      <c r="M70" s="21">
        <v>31990813</v>
      </c>
      <c r="N70" s="21">
        <v>10927207</v>
      </c>
      <c r="O70" s="21">
        <v>11393064</v>
      </c>
      <c r="P70" s="21">
        <v>14330944</v>
      </c>
      <c r="Q70" s="21">
        <v>36651215</v>
      </c>
      <c r="R70" s="21">
        <v>15215305</v>
      </c>
      <c r="S70" s="21">
        <v>14443106</v>
      </c>
      <c r="T70" s="21">
        <v>13895557</v>
      </c>
      <c r="U70" s="21">
        <v>43553968</v>
      </c>
      <c r="V70" s="21">
        <v>155865628</v>
      </c>
      <c r="W70" s="21">
        <v>168920682</v>
      </c>
      <c r="X70" s="21"/>
      <c r="Y70" s="20"/>
      <c r="Z70" s="23">
        <v>168920682</v>
      </c>
    </row>
    <row r="71" spans="1:26" ht="13.5" hidden="1">
      <c r="A71" s="39" t="s">
        <v>104</v>
      </c>
      <c r="B71" s="19">
        <v>27856126</v>
      </c>
      <c r="C71" s="19"/>
      <c r="D71" s="20">
        <v>30865550</v>
      </c>
      <c r="E71" s="21">
        <v>32665550</v>
      </c>
      <c r="F71" s="21">
        <v>2271347</v>
      </c>
      <c r="G71" s="21">
        <v>2177873</v>
      </c>
      <c r="H71" s="21">
        <v>1960074</v>
      </c>
      <c r="I71" s="21">
        <v>6409294</v>
      </c>
      <c r="J71" s="21">
        <v>2341405</v>
      </c>
      <c r="K71" s="21">
        <v>2336748</v>
      </c>
      <c r="L71" s="21">
        <v>2639674</v>
      </c>
      <c r="M71" s="21">
        <v>7317827</v>
      </c>
      <c r="N71" s="21">
        <v>2970023</v>
      </c>
      <c r="O71" s="21">
        <v>3226897</v>
      </c>
      <c r="P71" s="21">
        <v>3191592</v>
      </c>
      <c r="Q71" s="21">
        <v>9388512</v>
      </c>
      <c r="R71" s="21">
        <v>2691908</v>
      </c>
      <c r="S71" s="21">
        <v>3056566</v>
      </c>
      <c r="T71" s="21">
        <v>2513764</v>
      </c>
      <c r="U71" s="21">
        <v>8262238</v>
      </c>
      <c r="V71" s="21">
        <v>31377871</v>
      </c>
      <c r="W71" s="21">
        <v>32665550</v>
      </c>
      <c r="X71" s="21"/>
      <c r="Y71" s="20"/>
      <c r="Z71" s="23">
        <v>32665550</v>
      </c>
    </row>
    <row r="72" spans="1:26" ht="13.5" hidden="1">
      <c r="A72" s="39" t="s">
        <v>105</v>
      </c>
      <c r="B72" s="19">
        <v>16011448</v>
      </c>
      <c r="C72" s="19"/>
      <c r="D72" s="20">
        <v>13095717</v>
      </c>
      <c r="E72" s="21">
        <v>15095717</v>
      </c>
      <c r="F72" s="21">
        <v>1399139</v>
      </c>
      <c r="G72" s="21">
        <v>1262342</v>
      </c>
      <c r="H72" s="21">
        <v>1413492</v>
      </c>
      <c r="I72" s="21">
        <v>4074973</v>
      </c>
      <c r="J72" s="21">
        <v>2120295</v>
      </c>
      <c r="K72" s="21">
        <v>1108063</v>
      </c>
      <c r="L72" s="21">
        <v>1260920</v>
      </c>
      <c r="M72" s="21">
        <v>4489278</v>
      </c>
      <c r="N72" s="21">
        <v>1244428</v>
      </c>
      <c r="O72" s="21">
        <v>1319604</v>
      </c>
      <c r="P72" s="21">
        <v>1804187</v>
      </c>
      <c r="Q72" s="21">
        <v>4368219</v>
      </c>
      <c r="R72" s="21">
        <v>1254789</v>
      </c>
      <c r="S72" s="21">
        <v>1231930</v>
      </c>
      <c r="T72" s="21">
        <v>1564963</v>
      </c>
      <c r="U72" s="21">
        <v>4051682</v>
      </c>
      <c r="V72" s="21">
        <v>16984152</v>
      </c>
      <c r="W72" s="21">
        <v>15095717</v>
      </c>
      <c r="X72" s="21"/>
      <c r="Y72" s="20"/>
      <c r="Z72" s="23">
        <v>15095717</v>
      </c>
    </row>
    <row r="73" spans="1:26" ht="13.5" hidden="1">
      <c r="A73" s="39" t="s">
        <v>106</v>
      </c>
      <c r="B73" s="19">
        <v>16216272</v>
      </c>
      <c r="C73" s="19"/>
      <c r="D73" s="20">
        <v>14619117</v>
      </c>
      <c r="E73" s="21">
        <v>16555777</v>
      </c>
      <c r="F73" s="21">
        <v>1390561</v>
      </c>
      <c r="G73" s="21">
        <v>1395506</v>
      </c>
      <c r="H73" s="21">
        <v>1418045</v>
      </c>
      <c r="I73" s="21">
        <v>4204112</v>
      </c>
      <c r="J73" s="21">
        <v>1397481</v>
      </c>
      <c r="K73" s="21">
        <v>1397742</v>
      </c>
      <c r="L73" s="21">
        <v>1395010</v>
      </c>
      <c r="M73" s="21">
        <v>4190233</v>
      </c>
      <c r="N73" s="21">
        <v>1399478</v>
      </c>
      <c r="O73" s="21">
        <v>1410542</v>
      </c>
      <c r="P73" s="21">
        <v>1471193</v>
      </c>
      <c r="Q73" s="21">
        <v>4281213</v>
      </c>
      <c r="R73" s="21">
        <v>1402167</v>
      </c>
      <c r="S73" s="21">
        <v>1511192</v>
      </c>
      <c r="T73" s="21">
        <v>1457057</v>
      </c>
      <c r="U73" s="21">
        <v>4370416</v>
      </c>
      <c r="V73" s="21">
        <v>17045974</v>
      </c>
      <c r="W73" s="21">
        <v>16555777</v>
      </c>
      <c r="X73" s="21"/>
      <c r="Y73" s="20"/>
      <c r="Z73" s="23">
        <v>16555777</v>
      </c>
    </row>
    <row r="74" spans="1:26" ht="13.5" hidden="1">
      <c r="A74" s="39" t="s">
        <v>107</v>
      </c>
      <c r="B74" s="19">
        <v>1120532</v>
      </c>
      <c r="C74" s="19"/>
      <c r="D74" s="20">
        <v>4325400</v>
      </c>
      <c r="E74" s="21">
        <v>425300</v>
      </c>
      <c r="F74" s="21">
        <v>79801</v>
      </c>
      <c r="G74" s="21">
        <v>76960</v>
      </c>
      <c r="H74" s="21">
        <v>110839</v>
      </c>
      <c r="I74" s="21">
        <v>267600</v>
      </c>
      <c r="J74" s="21">
        <v>101667</v>
      </c>
      <c r="K74" s="21">
        <v>162913</v>
      </c>
      <c r="L74" s="21">
        <v>50189</v>
      </c>
      <c r="M74" s="21">
        <v>314769</v>
      </c>
      <c r="N74" s="21">
        <v>106011</v>
      </c>
      <c r="O74" s="21"/>
      <c r="P74" s="21"/>
      <c r="Q74" s="21">
        <v>106011</v>
      </c>
      <c r="R74" s="21">
        <v>2851</v>
      </c>
      <c r="S74" s="21">
        <v>12805</v>
      </c>
      <c r="T74" s="21">
        <v>1164</v>
      </c>
      <c r="U74" s="21">
        <v>16820</v>
      </c>
      <c r="V74" s="21">
        <v>705200</v>
      </c>
      <c r="W74" s="21">
        <v>425300</v>
      </c>
      <c r="X74" s="21"/>
      <c r="Y74" s="20"/>
      <c r="Z74" s="23">
        <v>425300</v>
      </c>
    </row>
    <row r="75" spans="1:26" ht="13.5" hidden="1">
      <c r="A75" s="40" t="s">
        <v>110</v>
      </c>
      <c r="B75" s="28">
        <v>4747998</v>
      </c>
      <c r="C75" s="28"/>
      <c r="D75" s="29">
        <v>4717710</v>
      </c>
      <c r="E75" s="30">
        <v>5467710</v>
      </c>
      <c r="F75" s="30">
        <v>445059</v>
      </c>
      <c r="G75" s="30">
        <v>461357</v>
      </c>
      <c r="H75" s="30">
        <v>458586</v>
      </c>
      <c r="I75" s="30">
        <v>1365002</v>
      </c>
      <c r="J75" s="30">
        <v>467125</v>
      </c>
      <c r="K75" s="30">
        <v>492228</v>
      </c>
      <c r="L75" s="30">
        <v>492351</v>
      </c>
      <c r="M75" s="30">
        <v>1451704</v>
      </c>
      <c r="N75" s="30">
        <v>518100</v>
      </c>
      <c r="O75" s="30">
        <v>535810</v>
      </c>
      <c r="P75" s="30">
        <v>549552</v>
      </c>
      <c r="Q75" s="30">
        <v>1603462</v>
      </c>
      <c r="R75" s="30">
        <v>541933</v>
      </c>
      <c r="S75" s="30">
        <v>558444</v>
      </c>
      <c r="T75" s="30">
        <v>557476</v>
      </c>
      <c r="U75" s="30">
        <v>1657853</v>
      </c>
      <c r="V75" s="30">
        <v>6078021</v>
      </c>
      <c r="W75" s="30">
        <v>5467710</v>
      </c>
      <c r="X75" s="30"/>
      <c r="Y75" s="29"/>
      <c r="Z75" s="31">
        <v>5467710</v>
      </c>
    </row>
    <row r="76" spans="1:26" ht="13.5" hidden="1">
      <c r="A76" s="42" t="s">
        <v>286</v>
      </c>
      <c r="B76" s="32">
        <v>260008862</v>
      </c>
      <c r="C76" s="32"/>
      <c r="D76" s="33">
        <v>267869156</v>
      </c>
      <c r="E76" s="34">
        <v>254583000</v>
      </c>
      <c r="F76" s="34">
        <v>21414169</v>
      </c>
      <c r="G76" s="34">
        <v>27556338</v>
      </c>
      <c r="H76" s="34">
        <v>29730919</v>
      </c>
      <c r="I76" s="34">
        <v>78701426</v>
      </c>
      <c r="J76" s="34">
        <v>28613176</v>
      </c>
      <c r="K76" s="34">
        <v>19620329</v>
      </c>
      <c r="L76" s="34">
        <v>17497957</v>
      </c>
      <c r="M76" s="34">
        <v>65731462</v>
      </c>
      <c r="N76" s="34">
        <v>19897920</v>
      </c>
      <c r="O76" s="34">
        <v>18568304</v>
      </c>
      <c r="P76" s="34">
        <v>20675743</v>
      </c>
      <c r="Q76" s="34">
        <v>59141967</v>
      </c>
      <c r="R76" s="34">
        <v>24392304</v>
      </c>
      <c r="S76" s="34">
        <v>24320064</v>
      </c>
      <c r="T76" s="34">
        <v>24952205</v>
      </c>
      <c r="U76" s="34">
        <v>73664573</v>
      </c>
      <c r="V76" s="34">
        <v>277239428</v>
      </c>
      <c r="W76" s="34">
        <v>254583000</v>
      </c>
      <c r="X76" s="34"/>
      <c r="Y76" s="33"/>
      <c r="Z76" s="35">
        <v>254583000</v>
      </c>
    </row>
    <row r="77" spans="1:26" ht="13.5" hidden="1">
      <c r="A77" s="37" t="s">
        <v>31</v>
      </c>
      <c r="B77" s="19">
        <v>39698107</v>
      </c>
      <c r="C77" s="19"/>
      <c r="D77" s="20">
        <v>43563040</v>
      </c>
      <c r="E77" s="21">
        <v>44823000</v>
      </c>
      <c r="F77" s="21">
        <v>1805875</v>
      </c>
      <c r="G77" s="21">
        <v>6080936</v>
      </c>
      <c r="H77" s="21">
        <v>8575051</v>
      </c>
      <c r="I77" s="21">
        <v>16461862</v>
      </c>
      <c r="J77" s="21">
        <v>8755481</v>
      </c>
      <c r="K77" s="21">
        <v>2665970</v>
      </c>
      <c r="L77" s="21">
        <v>2243767</v>
      </c>
      <c r="M77" s="21">
        <v>13665218</v>
      </c>
      <c r="N77" s="21">
        <v>2703880</v>
      </c>
      <c r="O77" s="21">
        <v>2033335</v>
      </c>
      <c r="P77" s="21">
        <v>2128291</v>
      </c>
      <c r="Q77" s="21">
        <v>6865506</v>
      </c>
      <c r="R77" s="21">
        <v>2118205</v>
      </c>
      <c r="S77" s="21">
        <v>2145566</v>
      </c>
      <c r="T77" s="21">
        <v>2360190</v>
      </c>
      <c r="U77" s="21">
        <v>6623961</v>
      </c>
      <c r="V77" s="21">
        <v>43616547</v>
      </c>
      <c r="W77" s="21">
        <v>44823000</v>
      </c>
      <c r="X77" s="21"/>
      <c r="Y77" s="20"/>
      <c r="Z77" s="23">
        <v>44823000</v>
      </c>
    </row>
    <row r="78" spans="1:26" ht="13.5" hidden="1">
      <c r="A78" s="38" t="s">
        <v>32</v>
      </c>
      <c r="B78" s="19">
        <v>219432579</v>
      </c>
      <c r="C78" s="19"/>
      <c r="D78" s="20">
        <v>219588406</v>
      </c>
      <c r="E78" s="21">
        <v>205814000</v>
      </c>
      <c r="F78" s="21">
        <v>19550789</v>
      </c>
      <c r="G78" s="21">
        <v>21383941</v>
      </c>
      <c r="H78" s="21">
        <v>21089305</v>
      </c>
      <c r="I78" s="21">
        <v>62024035</v>
      </c>
      <c r="J78" s="21">
        <v>19793549</v>
      </c>
      <c r="K78" s="21">
        <v>16873304</v>
      </c>
      <c r="L78" s="21">
        <v>15207548</v>
      </c>
      <c r="M78" s="21">
        <v>51874401</v>
      </c>
      <c r="N78" s="21">
        <v>17095948</v>
      </c>
      <c r="O78" s="21">
        <v>16472009</v>
      </c>
      <c r="P78" s="21">
        <v>18405147</v>
      </c>
      <c r="Q78" s="21">
        <v>51973104</v>
      </c>
      <c r="R78" s="21">
        <v>22139488</v>
      </c>
      <c r="S78" s="21">
        <v>22093003</v>
      </c>
      <c r="T78" s="21">
        <v>22486229</v>
      </c>
      <c r="U78" s="21">
        <v>66718720</v>
      </c>
      <c r="V78" s="21">
        <v>232590260</v>
      </c>
      <c r="W78" s="21">
        <v>205814000</v>
      </c>
      <c r="X78" s="21"/>
      <c r="Y78" s="20"/>
      <c r="Z78" s="23">
        <v>205814000</v>
      </c>
    </row>
    <row r="79" spans="1:26" ht="13.5" hidden="1">
      <c r="A79" s="39" t="s">
        <v>103</v>
      </c>
      <c r="B79" s="19">
        <v>119506496</v>
      </c>
      <c r="C79" s="19"/>
      <c r="D79" s="20">
        <v>168168572</v>
      </c>
      <c r="E79" s="21">
        <v>149611000</v>
      </c>
      <c r="F79" s="21">
        <v>10199269</v>
      </c>
      <c r="G79" s="21">
        <v>12417822</v>
      </c>
      <c r="H79" s="21">
        <v>12750046</v>
      </c>
      <c r="I79" s="21">
        <v>35367137</v>
      </c>
      <c r="J79" s="21">
        <v>10965458</v>
      </c>
      <c r="K79" s="21">
        <v>8522703</v>
      </c>
      <c r="L79" s="21">
        <v>7841221</v>
      </c>
      <c r="M79" s="21">
        <v>27329382</v>
      </c>
      <c r="N79" s="21">
        <v>8358618</v>
      </c>
      <c r="O79" s="21">
        <v>6599095</v>
      </c>
      <c r="P79" s="21">
        <v>10925489</v>
      </c>
      <c r="Q79" s="21">
        <v>25883202</v>
      </c>
      <c r="R79" s="21">
        <v>12262599</v>
      </c>
      <c r="S79" s="21">
        <v>13089602</v>
      </c>
      <c r="T79" s="21">
        <v>12728466</v>
      </c>
      <c r="U79" s="21">
        <v>38080667</v>
      </c>
      <c r="V79" s="21">
        <v>126660388</v>
      </c>
      <c r="W79" s="21">
        <v>149611000</v>
      </c>
      <c r="X79" s="21"/>
      <c r="Y79" s="20"/>
      <c r="Z79" s="23">
        <v>149611000</v>
      </c>
    </row>
    <row r="80" spans="1:26" ht="13.5" hidden="1">
      <c r="A80" s="39" t="s">
        <v>104</v>
      </c>
      <c r="B80" s="19">
        <v>24363327</v>
      </c>
      <c r="C80" s="19"/>
      <c r="D80" s="20">
        <v>26347900</v>
      </c>
      <c r="E80" s="21">
        <v>27907000</v>
      </c>
      <c r="F80" s="21">
        <v>1766442</v>
      </c>
      <c r="G80" s="21">
        <v>1818448</v>
      </c>
      <c r="H80" s="21">
        <v>1703612</v>
      </c>
      <c r="I80" s="21">
        <v>5288502</v>
      </c>
      <c r="J80" s="21">
        <v>1792640</v>
      </c>
      <c r="K80" s="21">
        <v>1999808</v>
      </c>
      <c r="L80" s="21">
        <v>1852607</v>
      </c>
      <c r="M80" s="21">
        <v>5645055</v>
      </c>
      <c r="N80" s="21">
        <v>2137101</v>
      </c>
      <c r="O80" s="21">
        <v>1986413</v>
      </c>
      <c r="P80" s="21">
        <v>2956369</v>
      </c>
      <c r="Q80" s="21">
        <v>7079883</v>
      </c>
      <c r="R80" s="21">
        <v>2881055</v>
      </c>
      <c r="S80" s="21">
        <v>2488043</v>
      </c>
      <c r="T80" s="21">
        <v>1398680</v>
      </c>
      <c r="U80" s="21">
        <v>6767778</v>
      </c>
      <c r="V80" s="21">
        <v>24781218</v>
      </c>
      <c r="W80" s="21">
        <v>27907000</v>
      </c>
      <c r="X80" s="21"/>
      <c r="Y80" s="20"/>
      <c r="Z80" s="23">
        <v>27907000</v>
      </c>
    </row>
    <row r="81" spans="1:26" ht="13.5" hidden="1">
      <c r="A81" s="39" t="s">
        <v>105</v>
      </c>
      <c r="B81" s="19">
        <v>17590461</v>
      </c>
      <c r="C81" s="19"/>
      <c r="D81" s="20">
        <v>11723447</v>
      </c>
      <c r="E81" s="21">
        <v>12519000</v>
      </c>
      <c r="F81" s="21">
        <v>1348886</v>
      </c>
      <c r="G81" s="21">
        <v>4146273</v>
      </c>
      <c r="H81" s="21">
        <v>2298284</v>
      </c>
      <c r="I81" s="21">
        <v>7793443</v>
      </c>
      <c r="J81" s="21">
        <v>1367949</v>
      </c>
      <c r="K81" s="21">
        <v>1835793</v>
      </c>
      <c r="L81" s="21">
        <v>1455046</v>
      </c>
      <c r="M81" s="21">
        <v>4658788</v>
      </c>
      <c r="N81" s="21">
        <v>1659079</v>
      </c>
      <c r="O81" s="21">
        <v>1426939</v>
      </c>
      <c r="P81" s="21">
        <v>1601506</v>
      </c>
      <c r="Q81" s="21">
        <v>4687524</v>
      </c>
      <c r="R81" s="21">
        <v>1687411</v>
      </c>
      <c r="S81" s="21">
        <v>1436945</v>
      </c>
      <c r="T81" s="21">
        <v>1481832</v>
      </c>
      <c r="U81" s="21">
        <v>4606188</v>
      </c>
      <c r="V81" s="21">
        <v>21745943</v>
      </c>
      <c r="W81" s="21">
        <v>12519000</v>
      </c>
      <c r="X81" s="21"/>
      <c r="Y81" s="20"/>
      <c r="Z81" s="23">
        <v>12519000</v>
      </c>
    </row>
    <row r="82" spans="1:26" ht="13.5" hidden="1">
      <c r="A82" s="39" t="s">
        <v>106</v>
      </c>
      <c r="B82" s="19">
        <v>16848036</v>
      </c>
      <c r="C82" s="19"/>
      <c r="D82" s="20">
        <v>11650087</v>
      </c>
      <c r="E82" s="21">
        <v>14220000</v>
      </c>
      <c r="F82" s="21">
        <v>1361790</v>
      </c>
      <c r="G82" s="21">
        <v>1436921</v>
      </c>
      <c r="H82" s="21">
        <v>1383781</v>
      </c>
      <c r="I82" s="21">
        <v>4182492</v>
      </c>
      <c r="J82" s="21">
        <v>1395584</v>
      </c>
      <c r="K82" s="21">
        <v>1440066</v>
      </c>
      <c r="L82" s="21">
        <v>1325269</v>
      </c>
      <c r="M82" s="21">
        <v>4160919</v>
      </c>
      <c r="N82" s="21">
        <v>1591816</v>
      </c>
      <c r="O82" s="21">
        <v>1324755</v>
      </c>
      <c r="P82" s="21">
        <v>1589000</v>
      </c>
      <c r="Q82" s="21">
        <v>4505571</v>
      </c>
      <c r="R82" s="21">
        <v>1595609</v>
      </c>
      <c r="S82" s="21">
        <v>1493443</v>
      </c>
      <c r="T82" s="21">
        <v>1584772</v>
      </c>
      <c r="U82" s="21">
        <v>4673824</v>
      </c>
      <c r="V82" s="21">
        <v>17522806</v>
      </c>
      <c r="W82" s="21">
        <v>14220000</v>
      </c>
      <c r="X82" s="21"/>
      <c r="Y82" s="20"/>
      <c r="Z82" s="23">
        <v>14220000</v>
      </c>
    </row>
    <row r="83" spans="1:26" ht="13.5" hidden="1">
      <c r="A83" s="39" t="s">
        <v>107</v>
      </c>
      <c r="B83" s="19">
        <v>41124259</v>
      </c>
      <c r="C83" s="19"/>
      <c r="D83" s="20">
        <v>1698400</v>
      </c>
      <c r="E83" s="21">
        <v>1557000</v>
      </c>
      <c r="F83" s="21">
        <v>4874402</v>
      </c>
      <c r="G83" s="21">
        <v>1564477</v>
      </c>
      <c r="H83" s="21">
        <v>2953582</v>
      </c>
      <c r="I83" s="21">
        <v>9392461</v>
      </c>
      <c r="J83" s="21">
        <v>4271918</v>
      </c>
      <c r="K83" s="21">
        <v>3074934</v>
      </c>
      <c r="L83" s="21">
        <v>2733405</v>
      </c>
      <c r="M83" s="21">
        <v>10080257</v>
      </c>
      <c r="N83" s="21">
        <v>3349334</v>
      </c>
      <c r="O83" s="21">
        <v>5134807</v>
      </c>
      <c r="P83" s="21">
        <v>1332783</v>
      </c>
      <c r="Q83" s="21">
        <v>9816924</v>
      </c>
      <c r="R83" s="21">
        <v>3712814</v>
      </c>
      <c r="S83" s="21">
        <v>3584970</v>
      </c>
      <c r="T83" s="21">
        <v>5292479</v>
      </c>
      <c r="U83" s="21">
        <v>12590263</v>
      </c>
      <c r="V83" s="21">
        <v>41879905</v>
      </c>
      <c r="W83" s="21">
        <v>1557000</v>
      </c>
      <c r="X83" s="21"/>
      <c r="Y83" s="20"/>
      <c r="Z83" s="23">
        <v>1557000</v>
      </c>
    </row>
    <row r="84" spans="1:26" ht="13.5" hidden="1">
      <c r="A84" s="40" t="s">
        <v>110</v>
      </c>
      <c r="B84" s="28">
        <v>878176</v>
      </c>
      <c r="C84" s="28"/>
      <c r="D84" s="29">
        <v>4717710</v>
      </c>
      <c r="E84" s="30">
        <v>3946000</v>
      </c>
      <c r="F84" s="30">
        <v>57505</v>
      </c>
      <c r="G84" s="30">
        <v>91461</v>
      </c>
      <c r="H84" s="30">
        <v>66563</v>
      </c>
      <c r="I84" s="30">
        <v>215529</v>
      </c>
      <c r="J84" s="30">
        <v>64146</v>
      </c>
      <c r="K84" s="30">
        <v>81055</v>
      </c>
      <c r="L84" s="30">
        <v>46642</v>
      </c>
      <c r="M84" s="30">
        <v>191843</v>
      </c>
      <c r="N84" s="30">
        <v>98092</v>
      </c>
      <c r="O84" s="30">
        <v>62960</v>
      </c>
      <c r="P84" s="30">
        <v>142305</v>
      </c>
      <c r="Q84" s="30">
        <v>303357</v>
      </c>
      <c r="R84" s="30">
        <v>134611</v>
      </c>
      <c r="S84" s="30">
        <v>81495</v>
      </c>
      <c r="T84" s="30">
        <v>105786</v>
      </c>
      <c r="U84" s="30">
        <v>321892</v>
      </c>
      <c r="V84" s="30">
        <v>1032621</v>
      </c>
      <c r="W84" s="30">
        <v>3946000</v>
      </c>
      <c r="X84" s="30"/>
      <c r="Y84" s="29"/>
      <c r="Z84" s="31">
        <v>3946000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69180460</v>
      </c>
      <c r="D5" s="153">
        <f>SUM(D6:D8)</f>
        <v>0</v>
      </c>
      <c r="E5" s="154">
        <f t="shared" si="0"/>
        <v>63942332</v>
      </c>
      <c r="F5" s="100">
        <f t="shared" si="0"/>
        <v>64216725</v>
      </c>
      <c r="G5" s="100">
        <f t="shared" si="0"/>
        <v>52134986</v>
      </c>
      <c r="H5" s="100">
        <f t="shared" si="0"/>
        <v>-979677</v>
      </c>
      <c r="I5" s="100">
        <f t="shared" si="0"/>
        <v>-657674</v>
      </c>
      <c r="J5" s="100">
        <f t="shared" si="0"/>
        <v>50497635</v>
      </c>
      <c r="K5" s="100">
        <f t="shared" si="0"/>
        <v>1095921</v>
      </c>
      <c r="L5" s="100">
        <f t="shared" si="0"/>
        <v>982854</v>
      </c>
      <c r="M5" s="100">
        <f t="shared" si="0"/>
        <v>1192449</v>
      </c>
      <c r="N5" s="100">
        <f t="shared" si="0"/>
        <v>3271224</v>
      </c>
      <c r="O5" s="100">
        <f t="shared" si="0"/>
        <v>883239</v>
      </c>
      <c r="P5" s="100">
        <f t="shared" si="0"/>
        <v>1314894</v>
      </c>
      <c r="Q5" s="100">
        <f t="shared" si="0"/>
        <v>1189625</v>
      </c>
      <c r="R5" s="100">
        <f t="shared" si="0"/>
        <v>3387758</v>
      </c>
      <c r="S5" s="100">
        <f t="shared" si="0"/>
        <v>1060128</v>
      </c>
      <c r="T5" s="100">
        <f t="shared" si="0"/>
        <v>2541588</v>
      </c>
      <c r="U5" s="100">
        <f t="shared" si="0"/>
        <v>3912086</v>
      </c>
      <c r="V5" s="100">
        <f t="shared" si="0"/>
        <v>7513802</v>
      </c>
      <c r="W5" s="100">
        <f t="shared" si="0"/>
        <v>64670419</v>
      </c>
      <c r="X5" s="100">
        <f t="shared" si="0"/>
        <v>64216725</v>
      </c>
      <c r="Y5" s="100">
        <f t="shared" si="0"/>
        <v>453694</v>
      </c>
      <c r="Z5" s="137">
        <f>+IF(X5&lt;&gt;0,+(Y5/X5)*100,0)</f>
        <v>0.7065044192147762</v>
      </c>
      <c r="AA5" s="153">
        <f>SUM(AA6:AA8)</f>
        <v>64216725</v>
      </c>
    </row>
    <row r="6" spans="1:27" ht="13.5">
      <c r="A6" s="138" t="s">
        <v>75</v>
      </c>
      <c r="B6" s="136"/>
      <c r="C6" s="155">
        <v>2861387</v>
      </c>
      <c r="D6" s="155"/>
      <c r="E6" s="156">
        <v>3170000</v>
      </c>
      <c r="F6" s="60">
        <v>3270000</v>
      </c>
      <c r="G6" s="60">
        <v>264166</v>
      </c>
      <c r="H6" s="60">
        <v>264166</v>
      </c>
      <c r="I6" s="60">
        <v>264166</v>
      </c>
      <c r="J6" s="60">
        <v>792498</v>
      </c>
      <c r="K6" s="60">
        <v>264166</v>
      </c>
      <c r="L6" s="60">
        <v>276826</v>
      </c>
      <c r="M6" s="60">
        <v>386866</v>
      </c>
      <c r="N6" s="60">
        <v>927858</v>
      </c>
      <c r="O6" s="60">
        <v>264666</v>
      </c>
      <c r="P6" s="60">
        <v>266166</v>
      </c>
      <c r="Q6" s="60">
        <v>264166</v>
      </c>
      <c r="R6" s="60">
        <v>794998</v>
      </c>
      <c r="S6" s="60">
        <v>264166</v>
      </c>
      <c r="T6" s="60">
        <v>264166</v>
      </c>
      <c r="U6" s="60">
        <v>1336</v>
      </c>
      <c r="V6" s="60">
        <v>529668</v>
      </c>
      <c r="W6" s="60">
        <v>3045022</v>
      </c>
      <c r="X6" s="60">
        <v>3270000</v>
      </c>
      <c r="Y6" s="60">
        <v>-224978</v>
      </c>
      <c r="Z6" s="140">
        <v>-6.88</v>
      </c>
      <c r="AA6" s="155">
        <v>3270000</v>
      </c>
    </row>
    <row r="7" spans="1:27" ht="13.5">
      <c r="A7" s="138" t="s">
        <v>76</v>
      </c>
      <c r="B7" s="136"/>
      <c r="C7" s="157">
        <v>58247727</v>
      </c>
      <c r="D7" s="157"/>
      <c r="E7" s="158">
        <v>58006702</v>
      </c>
      <c r="F7" s="159">
        <v>58820095</v>
      </c>
      <c r="G7" s="159">
        <v>51845965</v>
      </c>
      <c r="H7" s="159">
        <v>-1339643</v>
      </c>
      <c r="I7" s="159">
        <v>-1168099</v>
      </c>
      <c r="J7" s="159">
        <v>49338223</v>
      </c>
      <c r="K7" s="159">
        <v>791334</v>
      </c>
      <c r="L7" s="159">
        <v>665607</v>
      </c>
      <c r="M7" s="159">
        <v>676286</v>
      </c>
      <c r="N7" s="159">
        <v>2133227</v>
      </c>
      <c r="O7" s="159">
        <v>573701</v>
      </c>
      <c r="P7" s="159">
        <v>1087166</v>
      </c>
      <c r="Q7" s="159">
        <v>892693</v>
      </c>
      <c r="R7" s="159">
        <v>2553560</v>
      </c>
      <c r="S7" s="159">
        <v>750890</v>
      </c>
      <c r="T7" s="159">
        <v>2221631</v>
      </c>
      <c r="U7" s="159">
        <v>1832519</v>
      </c>
      <c r="V7" s="159">
        <v>4805040</v>
      </c>
      <c r="W7" s="159">
        <v>58830050</v>
      </c>
      <c r="X7" s="159">
        <v>58820095</v>
      </c>
      <c r="Y7" s="159">
        <v>9955</v>
      </c>
      <c r="Z7" s="141">
        <v>0.02</v>
      </c>
      <c r="AA7" s="157">
        <v>58820095</v>
      </c>
    </row>
    <row r="8" spans="1:27" ht="13.5">
      <c r="A8" s="138" t="s">
        <v>77</v>
      </c>
      <c r="B8" s="136"/>
      <c r="C8" s="155">
        <v>8071346</v>
      </c>
      <c r="D8" s="155"/>
      <c r="E8" s="156">
        <v>2765630</v>
      </c>
      <c r="F8" s="60">
        <v>2126630</v>
      </c>
      <c r="G8" s="60">
        <v>24855</v>
      </c>
      <c r="H8" s="60">
        <v>95800</v>
      </c>
      <c r="I8" s="60">
        <v>246259</v>
      </c>
      <c r="J8" s="60">
        <v>366914</v>
      </c>
      <c r="K8" s="60">
        <v>40421</v>
      </c>
      <c r="L8" s="60">
        <v>40421</v>
      </c>
      <c r="M8" s="60">
        <v>129297</v>
      </c>
      <c r="N8" s="60">
        <v>210139</v>
      </c>
      <c r="O8" s="60">
        <v>44872</v>
      </c>
      <c r="P8" s="60">
        <v>-38438</v>
      </c>
      <c r="Q8" s="60">
        <v>32766</v>
      </c>
      <c r="R8" s="60">
        <v>39200</v>
      </c>
      <c r="S8" s="60">
        <v>45072</v>
      </c>
      <c r="T8" s="60">
        <v>55791</v>
      </c>
      <c r="U8" s="60">
        <v>2078231</v>
      </c>
      <c r="V8" s="60">
        <v>2179094</v>
      </c>
      <c r="W8" s="60">
        <v>2795347</v>
      </c>
      <c r="X8" s="60">
        <v>2126630</v>
      </c>
      <c r="Y8" s="60">
        <v>668717</v>
      </c>
      <c r="Z8" s="140">
        <v>31.44</v>
      </c>
      <c r="AA8" s="155">
        <v>2126630</v>
      </c>
    </row>
    <row r="9" spans="1:27" ht="13.5">
      <c r="A9" s="135" t="s">
        <v>78</v>
      </c>
      <c r="B9" s="136"/>
      <c r="C9" s="153">
        <f aca="true" t="shared" si="1" ref="C9:Y9">SUM(C10:C14)</f>
        <v>88518945</v>
      </c>
      <c r="D9" s="153">
        <f>SUM(D10:D14)</f>
        <v>0</v>
      </c>
      <c r="E9" s="154">
        <f t="shared" si="1"/>
        <v>107420008</v>
      </c>
      <c r="F9" s="100">
        <f t="shared" si="1"/>
        <v>115901744</v>
      </c>
      <c r="G9" s="100">
        <f t="shared" si="1"/>
        <v>4378615</v>
      </c>
      <c r="H9" s="100">
        <f t="shared" si="1"/>
        <v>5027909</v>
      </c>
      <c r="I9" s="100">
        <f t="shared" si="1"/>
        <v>5388789</v>
      </c>
      <c r="J9" s="100">
        <f t="shared" si="1"/>
        <v>14795313</v>
      </c>
      <c r="K9" s="100">
        <f t="shared" si="1"/>
        <v>5619873</v>
      </c>
      <c r="L9" s="100">
        <f t="shared" si="1"/>
        <v>5758141</v>
      </c>
      <c r="M9" s="100">
        <f t="shared" si="1"/>
        <v>7788453</v>
      </c>
      <c r="N9" s="100">
        <f t="shared" si="1"/>
        <v>19166467</v>
      </c>
      <c r="O9" s="100">
        <f t="shared" si="1"/>
        <v>6790365</v>
      </c>
      <c r="P9" s="100">
        <f t="shared" si="1"/>
        <v>7482895</v>
      </c>
      <c r="Q9" s="100">
        <f t="shared" si="1"/>
        <v>7333506</v>
      </c>
      <c r="R9" s="100">
        <f t="shared" si="1"/>
        <v>21606766</v>
      </c>
      <c r="S9" s="100">
        <f t="shared" si="1"/>
        <v>13671947</v>
      </c>
      <c r="T9" s="100">
        <f t="shared" si="1"/>
        <v>21026841</v>
      </c>
      <c r="U9" s="100">
        <f t="shared" si="1"/>
        <v>8262464</v>
      </c>
      <c r="V9" s="100">
        <f t="shared" si="1"/>
        <v>42961252</v>
      </c>
      <c r="W9" s="100">
        <f t="shared" si="1"/>
        <v>98529798</v>
      </c>
      <c r="X9" s="100">
        <f t="shared" si="1"/>
        <v>115901744</v>
      </c>
      <c r="Y9" s="100">
        <f t="shared" si="1"/>
        <v>-17371946</v>
      </c>
      <c r="Z9" s="137">
        <f>+IF(X9&lt;&gt;0,+(Y9/X9)*100,0)</f>
        <v>-14.988511303160374</v>
      </c>
      <c r="AA9" s="153">
        <f>SUM(AA10:AA14)</f>
        <v>115901744</v>
      </c>
    </row>
    <row r="10" spans="1:27" ht="13.5">
      <c r="A10" s="138" t="s">
        <v>79</v>
      </c>
      <c r="B10" s="136"/>
      <c r="C10" s="155">
        <v>49511950</v>
      </c>
      <c r="D10" s="155"/>
      <c r="E10" s="156">
        <v>56128183</v>
      </c>
      <c r="F10" s="60">
        <v>64208790</v>
      </c>
      <c r="G10" s="60">
        <v>3909170</v>
      </c>
      <c r="H10" s="60">
        <v>3903185</v>
      </c>
      <c r="I10" s="60">
        <v>3927964</v>
      </c>
      <c r="J10" s="60">
        <v>11740319</v>
      </c>
      <c r="K10" s="60">
        <v>4106860</v>
      </c>
      <c r="L10" s="60">
        <v>3931693</v>
      </c>
      <c r="M10" s="60">
        <v>4137418</v>
      </c>
      <c r="N10" s="60">
        <v>12175971</v>
      </c>
      <c r="O10" s="60">
        <v>3902754</v>
      </c>
      <c r="P10" s="60">
        <v>3907142</v>
      </c>
      <c r="Q10" s="60">
        <v>3927851</v>
      </c>
      <c r="R10" s="60">
        <v>11737747</v>
      </c>
      <c r="S10" s="60">
        <v>4055515</v>
      </c>
      <c r="T10" s="60">
        <v>4789050</v>
      </c>
      <c r="U10" s="60">
        <v>1928133</v>
      </c>
      <c r="V10" s="60">
        <v>10772698</v>
      </c>
      <c r="W10" s="60">
        <v>46426735</v>
      </c>
      <c r="X10" s="60">
        <v>64208790</v>
      </c>
      <c r="Y10" s="60">
        <v>-17782055</v>
      </c>
      <c r="Z10" s="140">
        <v>-27.69</v>
      </c>
      <c r="AA10" s="155">
        <v>64208790</v>
      </c>
    </row>
    <row r="11" spans="1:27" ht="13.5">
      <c r="A11" s="138" t="s">
        <v>80</v>
      </c>
      <c r="B11" s="136"/>
      <c r="C11" s="155">
        <v>25271371</v>
      </c>
      <c r="D11" s="155"/>
      <c r="E11" s="156">
        <v>14822035</v>
      </c>
      <c r="F11" s="60">
        <v>18326638</v>
      </c>
      <c r="G11" s="60">
        <v>368187</v>
      </c>
      <c r="H11" s="60">
        <v>1012664</v>
      </c>
      <c r="I11" s="60">
        <v>1181336</v>
      </c>
      <c r="J11" s="60">
        <v>2562187</v>
      </c>
      <c r="K11" s="60">
        <v>1357039</v>
      </c>
      <c r="L11" s="60">
        <v>1673010</v>
      </c>
      <c r="M11" s="60">
        <v>3481464</v>
      </c>
      <c r="N11" s="60">
        <v>6511513</v>
      </c>
      <c r="O11" s="60">
        <v>2691690</v>
      </c>
      <c r="P11" s="60">
        <v>1470415</v>
      </c>
      <c r="Q11" s="60">
        <v>3263816</v>
      </c>
      <c r="R11" s="60">
        <v>7425921</v>
      </c>
      <c r="S11" s="60">
        <v>1927561</v>
      </c>
      <c r="T11" s="60">
        <v>2223283</v>
      </c>
      <c r="U11" s="60">
        <v>3170045</v>
      </c>
      <c r="V11" s="60">
        <v>7320889</v>
      </c>
      <c r="W11" s="60">
        <v>23820510</v>
      </c>
      <c r="X11" s="60">
        <v>18326638</v>
      </c>
      <c r="Y11" s="60">
        <v>5493872</v>
      </c>
      <c r="Z11" s="140">
        <v>29.98</v>
      </c>
      <c r="AA11" s="155">
        <v>18326638</v>
      </c>
    </row>
    <row r="12" spans="1:27" ht="13.5">
      <c r="A12" s="138" t="s">
        <v>81</v>
      </c>
      <c r="B12" s="136"/>
      <c r="C12" s="155">
        <v>1625483</v>
      </c>
      <c r="D12" s="155"/>
      <c r="E12" s="156">
        <v>3283980</v>
      </c>
      <c r="F12" s="60">
        <v>5283980</v>
      </c>
      <c r="G12" s="60">
        <v>42230</v>
      </c>
      <c r="H12" s="60">
        <v>53650</v>
      </c>
      <c r="I12" s="60">
        <v>75480</v>
      </c>
      <c r="J12" s="60">
        <v>171360</v>
      </c>
      <c r="K12" s="60">
        <v>110450</v>
      </c>
      <c r="L12" s="60">
        <v>96720</v>
      </c>
      <c r="M12" s="60">
        <v>114150</v>
      </c>
      <c r="N12" s="60">
        <v>321320</v>
      </c>
      <c r="O12" s="60">
        <v>83360</v>
      </c>
      <c r="P12" s="60">
        <v>67179</v>
      </c>
      <c r="Q12" s="60">
        <v>85620</v>
      </c>
      <c r="R12" s="60">
        <v>236159</v>
      </c>
      <c r="S12" s="60">
        <v>68400</v>
      </c>
      <c r="T12" s="60">
        <v>53051</v>
      </c>
      <c r="U12" s="60">
        <v>109691</v>
      </c>
      <c r="V12" s="60">
        <v>231142</v>
      </c>
      <c r="W12" s="60">
        <v>959981</v>
      </c>
      <c r="X12" s="60">
        <v>5283980</v>
      </c>
      <c r="Y12" s="60">
        <v>-4323999</v>
      </c>
      <c r="Z12" s="140">
        <v>-81.83</v>
      </c>
      <c r="AA12" s="155">
        <v>5283980</v>
      </c>
    </row>
    <row r="13" spans="1:27" ht="13.5">
      <c r="A13" s="138" t="s">
        <v>82</v>
      </c>
      <c r="B13" s="136"/>
      <c r="C13" s="155">
        <v>12110141</v>
      </c>
      <c r="D13" s="155"/>
      <c r="E13" s="156">
        <v>33185810</v>
      </c>
      <c r="F13" s="60">
        <v>28082336</v>
      </c>
      <c r="G13" s="60">
        <v>59028</v>
      </c>
      <c r="H13" s="60">
        <v>58410</v>
      </c>
      <c r="I13" s="60">
        <v>204009</v>
      </c>
      <c r="J13" s="60">
        <v>321447</v>
      </c>
      <c r="K13" s="60">
        <v>45524</v>
      </c>
      <c r="L13" s="60">
        <v>56718</v>
      </c>
      <c r="M13" s="60">
        <v>55421</v>
      </c>
      <c r="N13" s="60">
        <v>157663</v>
      </c>
      <c r="O13" s="60">
        <v>112561</v>
      </c>
      <c r="P13" s="60">
        <v>2038159</v>
      </c>
      <c r="Q13" s="60">
        <v>56219</v>
      </c>
      <c r="R13" s="60">
        <v>2206939</v>
      </c>
      <c r="S13" s="60">
        <v>7620471</v>
      </c>
      <c r="T13" s="60">
        <v>13961457</v>
      </c>
      <c r="U13" s="60">
        <v>3054595</v>
      </c>
      <c r="V13" s="60">
        <v>24636523</v>
      </c>
      <c r="W13" s="60">
        <v>27322572</v>
      </c>
      <c r="X13" s="60">
        <v>28082336</v>
      </c>
      <c r="Y13" s="60">
        <v>-759764</v>
      </c>
      <c r="Z13" s="140">
        <v>-2.71</v>
      </c>
      <c r="AA13" s="155">
        <v>28082336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13247511</v>
      </c>
      <c r="D15" s="153">
        <f>SUM(D16:D18)</f>
        <v>0</v>
      </c>
      <c r="E15" s="154">
        <f t="shared" si="2"/>
        <v>12811189</v>
      </c>
      <c r="F15" s="100">
        <f t="shared" si="2"/>
        <v>13005739</v>
      </c>
      <c r="G15" s="100">
        <f t="shared" si="2"/>
        <v>374648</v>
      </c>
      <c r="H15" s="100">
        <f t="shared" si="2"/>
        <v>553048</v>
      </c>
      <c r="I15" s="100">
        <f t="shared" si="2"/>
        <v>381842</v>
      </c>
      <c r="J15" s="100">
        <f t="shared" si="2"/>
        <v>1309538</v>
      </c>
      <c r="K15" s="100">
        <f t="shared" si="2"/>
        <v>562596</v>
      </c>
      <c r="L15" s="100">
        <f t="shared" si="2"/>
        <v>648197</v>
      </c>
      <c r="M15" s="100">
        <f t="shared" si="2"/>
        <v>1186790</v>
      </c>
      <c r="N15" s="100">
        <f t="shared" si="2"/>
        <v>2397583</v>
      </c>
      <c r="O15" s="100">
        <f t="shared" si="2"/>
        <v>-238113</v>
      </c>
      <c r="P15" s="100">
        <f t="shared" si="2"/>
        <v>490124</v>
      </c>
      <c r="Q15" s="100">
        <f t="shared" si="2"/>
        <v>413421</v>
      </c>
      <c r="R15" s="100">
        <f t="shared" si="2"/>
        <v>665432</v>
      </c>
      <c r="S15" s="100">
        <f t="shared" si="2"/>
        <v>465328</v>
      </c>
      <c r="T15" s="100">
        <f t="shared" si="2"/>
        <v>1939070</v>
      </c>
      <c r="U15" s="100">
        <f t="shared" si="2"/>
        <v>1339969</v>
      </c>
      <c r="V15" s="100">
        <f t="shared" si="2"/>
        <v>3744367</v>
      </c>
      <c r="W15" s="100">
        <f t="shared" si="2"/>
        <v>8116920</v>
      </c>
      <c r="X15" s="100">
        <f t="shared" si="2"/>
        <v>13005739</v>
      </c>
      <c r="Y15" s="100">
        <f t="shared" si="2"/>
        <v>-4888819</v>
      </c>
      <c r="Z15" s="137">
        <f>+IF(X15&lt;&gt;0,+(Y15/X15)*100,0)</f>
        <v>-37.5897055907396</v>
      </c>
      <c r="AA15" s="153">
        <f>SUM(AA16:AA18)</f>
        <v>13005739</v>
      </c>
    </row>
    <row r="16" spans="1:27" ht="13.5">
      <c r="A16" s="138" t="s">
        <v>85</v>
      </c>
      <c r="B16" s="136"/>
      <c r="C16" s="155">
        <v>2356609</v>
      </c>
      <c r="D16" s="155"/>
      <c r="E16" s="156">
        <v>1593040</v>
      </c>
      <c r="F16" s="60">
        <v>1644240</v>
      </c>
      <c r="G16" s="60">
        <v>103675</v>
      </c>
      <c r="H16" s="60">
        <v>67741</v>
      </c>
      <c r="I16" s="60">
        <v>114552</v>
      </c>
      <c r="J16" s="60">
        <v>285968</v>
      </c>
      <c r="K16" s="60">
        <v>99099</v>
      </c>
      <c r="L16" s="60">
        <v>129847</v>
      </c>
      <c r="M16" s="60">
        <v>31493</v>
      </c>
      <c r="N16" s="60">
        <v>260439</v>
      </c>
      <c r="O16" s="60">
        <v>43115</v>
      </c>
      <c r="P16" s="60">
        <v>54524</v>
      </c>
      <c r="Q16" s="60">
        <v>33121</v>
      </c>
      <c r="R16" s="60">
        <v>130760</v>
      </c>
      <c r="S16" s="60">
        <v>54448</v>
      </c>
      <c r="T16" s="60">
        <v>73736</v>
      </c>
      <c r="U16" s="60">
        <v>173399</v>
      </c>
      <c r="V16" s="60">
        <v>301583</v>
      </c>
      <c r="W16" s="60">
        <v>978750</v>
      </c>
      <c r="X16" s="60">
        <v>1644240</v>
      </c>
      <c r="Y16" s="60">
        <v>-665490</v>
      </c>
      <c r="Z16" s="140">
        <v>-40.47</v>
      </c>
      <c r="AA16" s="155">
        <v>1644240</v>
      </c>
    </row>
    <row r="17" spans="1:27" ht="13.5">
      <c r="A17" s="138" t="s">
        <v>86</v>
      </c>
      <c r="B17" s="136"/>
      <c r="C17" s="155">
        <v>10635605</v>
      </c>
      <c r="D17" s="155"/>
      <c r="E17" s="156">
        <v>11218149</v>
      </c>
      <c r="F17" s="60">
        <v>11261499</v>
      </c>
      <c r="G17" s="60">
        <v>270973</v>
      </c>
      <c r="H17" s="60">
        <v>476667</v>
      </c>
      <c r="I17" s="60">
        <v>231661</v>
      </c>
      <c r="J17" s="60">
        <v>979301</v>
      </c>
      <c r="K17" s="60">
        <v>374186</v>
      </c>
      <c r="L17" s="60">
        <v>399815</v>
      </c>
      <c r="M17" s="60">
        <v>1042877</v>
      </c>
      <c r="N17" s="60">
        <v>1816878</v>
      </c>
      <c r="O17" s="60">
        <v>-408025</v>
      </c>
      <c r="P17" s="60">
        <v>319143</v>
      </c>
      <c r="Q17" s="60">
        <v>243035</v>
      </c>
      <c r="R17" s="60">
        <v>154153</v>
      </c>
      <c r="S17" s="60">
        <v>254458</v>
      </c>
      <c r="T17" s="60">
        <v>1755849</v>
      </c>
      <c r="U17" s="60">
        <v>1001428</v>
      </c>
      <c r="V17" s="60">
        <v>3011735</v>
      </c>
      <c r="W17" s="60">
        <v>5962067</v>
      </c>
      <c r="X17" s="60">
        <v>11261499</v>
      </c>
      <c r="Y17" s="60">
        <v>-5299432</v>
      </c>
      <c r="Z17" s="140">
        <v>-47.06</v>
      </c>
      <c r="AA17" s="155">
        <v>11261499</v>
      </c>
    </row>
    <row r="18" spans="1:27" ht="13.5">
      <c r="A18" s="138" t="s">
        <v>87</v>
      </c>
      <c r="B18" s="136"/>
      <c r="C18" s="155">
        <v>255297</v>
      </c>
      <c r="D18" s="155"/>
      <c r="E18" s="156"/>
      <c r="F18" s="60">
        <v>100000</v>
      </c>
      <c r="G18" s="60"/>
      <c r="H18" s="60">
        <v>8640</v>
      </c>
      <c r="I18" s="60">
        <v>35629</v>
      </c>
      <c r="J18" s="60">
        <v>44269</v>
      </c>
      <c r="K18" s="60">
        <v>89311</v>
      </c>
      <c r="L18" s="60">
        <v>118535</v>
      </c>
      <c r="M18" s="60">
        <v>112420</v>
      </c>
      <c r="N18" s="60">
        <v>320266</v>
      </c>
      <c r="O18" s="60">
        <v>126797</v>
      </c>
      <c r="P18" s="60">
        <v>116457</v>
      </c>
      <c r="Q18" s="60">
        <v>137265</v>
      </c>
      <c r="R18" s="60">
        <v>380519</v>
      </c>
      <c r="S18" s="60">
        <v>156422</v>
      </c>
      <c r="T18" s="60">
        <v>109485</v>
      </c>
      <c r="U18" s="60">
        <v>165142</v>
      </c>
      <c r="V18" s="60">
        <v>431049</v>
      </c>
      <c r="W18" s="60">
        <v>1176103</v>
      </c>
      <c r="X18" s="60">
        <v>100000</v>
      </c>
      <c r="Y18" s="60">
        <v>1076103</v>
      </c>
      <c r="Z18" s="140">
        <v>1076.1</v>
      </c>
      <c r="AA18" s="155">
        <v>100000</v>
      </c>
    </row>
    <row r="19" spans="1:27" ht="13.5">
      <c r="A19" s="135" t="s">
        <v>88</v>
      </c>
      <c r="B19" s="142"/>
      <c r="C19" s="153">
        <f aca="true" t="shared" si="3" ref="C19:Y19">SUM(C20:C23)</f>
        <v>256629894</v>
      </c>
      <c r="D19" s="153">
        <f>SUM(D20:D23)</f>
        <v>0</v>
      </c>
      <c r="E19" s="154">
        <f t="shared" si="3"/>
        <v>256178626</v>
      </c>
      <c r="F19" s="100">
        <f t="shared" si="3"/>
        <v>265651008</v>
      </c>
      <c r="G19" s="100">
        <f t="shared" si="3"/>
        <v>21301497</v>
      </c>
      <c r="H19" s="100">
        <f t="shared" si="3"/>
        <v>20266290</v>
      </c>
      <c r="I19" s="100">
        <f t="shared" si="3"/>
        <v>20058379</v>
      </c>
      <c r="J19" s="100">
        <f t="shared" si="3"/>
        <v>61626166</v>
      </c>
      <c r="K19" s="100">
        <f t="shared" si="3"/>
        <v>17521736</v>
      </c>
      <c r="L19" s="100">
        <f t="shared" si="3"/>
        <v>16543319</v>
      </c>
      <c r="M19" s="100">
        <f t="shared" si="3"/>
        <v>17120423</v>
      </c>
      <c r="N19" s="100">
        <f t="shared" si="3"/>
        <v>51185478</v>
      </c>
      <c r="O19" s="100">
        <f t="shared" si="3"/>
        <v>17328491</v>
      </c>
      <c r="P19" s="100">
        <f t="shared" si="3"/>
        <v>18829663</v>
      </c>
      <c r="Q19" s="100">
        <f t="shared" si="3"/>
        <v>22615170</v>
      </c>
      <c r="R19" s="100">
        <f t="shared" si="3"/>
        <v>58773324</v>
      </c>
      <c r="S19" s="100">
        <f t="shared" si="3"/>
        <v>21472914</v>
      </c>
      <c r="T19" s="100">
        <f t="shared" si="3"/>
        <v>28985879</v>
      </c>
      <c r="U19" s="100">
        <f t="shared" si="3"/>
        <v>25858800</v>
      </c>
      <c r="V19" s="100">
        <f t="shared" si="3"/>
        <v>76317593</v>
      </c>
      <c r="W19" s="100">
        <f t="shared" si="3"/>
        <v>247902561</v>
      </c>
      <c r="X19" s="100">
        <f t="shared" si="3"/>
        <v>265651008</v>
      </c>
      <c r="Y19" s="100">
        <f t="shared" si="3"/>
        <v>-17748447</v>
      </c>
      <c r="Z19" s="137">
        <f>+IF(X19&lt;&gt;0,+(Y19/X19)*100,0)</f>
        <v>-6.68111411796337</v>
      </c>
      <c r="AA19" s="153">
        <f>SUM(AA20:AA23)</f>
        <v>265651008</v>
      </c>
    </row>
    <row r="20" spans="1:27" ht="13.5">
      <c r="A20" s="138" t="s">
        <v>89</v>
      </c>
      <c r="B20" s="136"/>
      <c r="C20" s="155">
        <v>147133816</v>
      </c>
      <c r="D20" s="155"/>
      <c r="E20" s="156">
        <v>173323180</v>
      </c>
      <c r="F20" s="60">
        <v>172107391</v>
      </c>
      <c r="G20" s="60">
        <v>15757899</v>
      </c>
      <c r="H20" s="60">
        <v>14156415</v>
      </c>
      <c r="I20" s="60">
        <v>13835496</v>
      </c>
      <c r="J20" s="60">
        <v>43749810</v>
      </c>
      <c r="K20" s="60">
        <v>11160409</v>
      </c>
      <c r="L20" s="60">
        <v>11077107</v>
      </c>
      <c r="M20" s="60">
        <v>9841563</v>
      </c>
      <c r="N20" s="60">
        <v>32079079</v>
      </c>
      <c r="O20" s="60">
        <v>10964044</v>
      </c>
      <c r="P20" s="60">
        <v>11419839</v>
      </c>
      <c r="Q20" s="60">
        <v>14365145</v>
      </c>
      <c r="R20" s="60">
        <v>36749028</v>
      </c>
      <c r="S20" s="60">
        <v>15244755</v>
      </c>
      <c r="T20" s="60">
        <v>14572232</v>
      </c>
      <c r="U20" s="60">
        <v>14058930</v>
      </c>
      <c r="V20" s="60">
        <v>43875917</v>
      </c>
      <c r="W20" s="60">
        <v>156453834</v>
      </c>
      <c r="X20" s="60">
        <v>172107391</v>
      </c>
      <c r="Y20" s="60">
        <v>-15653557</v>
      </c>
      <c r="Z20" s="140">
        <v>-9.1</v>
      </c>
      <c r="AA20" s="155">
        <v>172107391</v>
      </c>
    </row>
    <row r="21" spans="1:27" ht="13.5">
      <c r="A21" s="138" t="s">
        <v>90</v>
      </c>
      <c r="B21" s="136"/>
      <c r="C21" s="155">
        <v>54542335</v>
      </c>
      <c r="D21" s="155"/>
      <c r="E21" s="156">
        <v>40308602</v>
      </c>
      <c r="F21" s="60">
        <v>44328067</v>
      </c>
      <c r="G21" s="60">
        <v>2459667</v>
      </c>
      <c r="H21" s="60">
        <v>2484916</v>
      </c>
      <c r="I21" s="60">
        <v>3178522</v>
      </c>
      <c r="J21" s="60">
        <v>8123105</v>
      </c>
      <c r="K21" s="60">
        <v>2594493</v>
      </c>
      <c r="L21" s="60">
        <v>2713809</v>
      </c>
      <c r="M21" s="60">
        <v>3698036</v>
      </c>
      <c r="N21" s="60">
        <v>9006338</v>
      </c>
      <c r="O21" s="60">
        <v>3076397</v>
      </c>
      <c r="P21" s="60">
        <v>4166393</v>
      </c>
      <c r="Q21" s="60">
        <v>4122839</v>
      </c>
      <c r="R21" s="60">
        <v>11365629</v>
      </c>
      <c r="S21" s="60">
        <v>3175895</v>
      </c>
      <c r="T21" s="60">
        <v>5402620</v>
      </c>
      <c r="U21" s="60">
        <v>4003428</v>
      </c>
      <c r="V21" s="60">
        <v>12581943</v>
      </c>
      <c r="W21" s="60">
        <v>41077015</v>
      </c>
      <c r="X21" s="60">
        <v>44328067</v>
      </c>
      <c r="Y21" s="60">
        <v>-3251052</v>
      </c>
      <c r="Z21" s="140">
        <v>-7.33</v>
      </c>
      <c r="AA21" s="155">
        <v>44328067</v>
      </c>
    </row>
    <row r="22" spans="1:27" ht="13.5">
      <c r="A22" s="138" t="s">
        <v>91</v>
      </c>
      <c r="B22" s="136"/>
      <c r="C22" s="157">
        <v>37545926</v>
      </c>
      <c r="D22" s="157"/>
      <c r="E22" s="158">
        <v>25937627</v>
      </c>
      <c r="F22" s="159">
        <v>31256333</v>
      </c>
      <c r="G22" s="159">
        <v>1551834</v>
      </c>
      <c r="H22" s="159">
        <v>2114001</v>
      </c>
      <c r="I22" s="159">
        <v>1507535</v>
      </c>
      <c r="J22" s="159">
        <v>5173370</v>
      </c>
      <c r="K22" s="159">
        <v>2222339</v>
      </c>
      <c r="L22" s="159">
        <v>1209417</v>
      </c>
      <c r="M22" s="159">
        <v>1964779</v>
      </c>
      <c r="N22" s="159">
        <v>5396535</v>
      </c>
      <c r="O22" s="159">
        <v>1760399</v>
      </c>
      <c r="P22" s="159">
        <v>1697015</v>
      </c>
      <c r="Q22" s="159">
        <v>2518908</v>
      </c>
      <c r="R22" s="159">
        <v>5976322</v>
      </c>
      <c r="S22" s="159">
        <v>1513608</v>
      </c>
      <c r="T22" s="159">
        <v>7362205</v>
      </c>
      <c r="U22" s="159">
        <v>6200339</v>
      </c>
      <c r="V22" s="159">
        <v>15076152</v>
      </c>
      <c r="W22" s="159">
        <v>31622379</v>
      </c>
      <c r="X22" s="159">
        <v>31256333</v>
      </c>
      <c r="Y22" s="159">
        <v>366046</v>
      </c>
      <c r="Z22" s="141">
        <v>1.17</v>
      </c>
      <c r="AA22" s="157">
        <v>31256333</v>
      </c>
    </row>
    <row r="23" spans="1:27" ht="13.5">
      <c r="A23" s="138" t="s">
        <v>92</v>
      </c>
      <c r="B23" s="136"/>
      <c r="C23" s="155">
        <v>17407817</v>
      </c>
      <c r="D23" s="155"/>
      <c r="E23" s="156">
        <v>16609217</v>
      </c>
      <c r="F23" s="60">
        <v>17959217</v>
      </c>
      <c r="G23" s="60">
        <v>1532097</v>
      </c>
      <c r="H23" s="60">
        <v>1510958</v>
      </c>
      <c r="I23" s="60">
        <v>1536826</v>
      </c>
      <c r="J23" s="60">
        <v>4579881</v>
      </c>
      <c r="K23" s="60">
        <v>1544495</v>
      </c>
      <c r="L23" s="60">
        <v>1542986</v>
      </c>
      <c r="M23" s="60">
        <v>1616045</v>
      </c>
      <c r="N23" s="60">
        <v>4703526</v>
      </c>
      <c r="O23" s="60">
        <v>1527651</v>
      </c>
      <c r="P23" s="60">
        <v>1546416</v>
      </c>
      <c r="Q23" s="60">
        <v>1608278</v>
      </c>
      <c r="R23" s="60">
        <v>4682345</v>
      </c>
      <c r="S23" s="60">
        <v>1538656</v>
      </c>
      <c r="T23" s="60">
        <v>1648822</v>
      </c>
      <c r="U23" s="60">
        <v>1596103</v>
      </c>
      <c r="V23" s="60">
        <v>4783581</v>
      </c>
      <c r="W23" s="60">
        <v>18749333</v>
      </c>
      <c r="X23" s="60">
        <v>17959217</v>
      </c>
      <c r="Y23" s="60">
        <v>790116</v>
      </c>
      <c r="Z23" s="140">
        <v>4.4</v>
      </c>
      <c r="AA23" s="155">
        <v>17959217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427576810</v>
      </c>
      <c r="D25" s="168">
        <f>+D5+D9+D15+D19+D24</f>
        <v>0</v>
      </c>
      <c r="E25" s="169">
        <f t="shared" si="4"/>
        <v>440352155</v>
      </c>
      <c r="F25" s="73">
        <f t="shared" si="4"/>
        <v>458775216</v>
      </c>
      <c r="G25" s="73">
        <f t="shared" si="4"/>
        <v>78189746</v>
      </c>
      <c r="H25" s="73">
        <f t="shared" si="4"/>
        <v>24867570</v>
      </c>
      <c r="I25" s="73">
        <f t="shared" si="4"/>
        <v>25171336</v>
      </c>
      <c r="J25" s="73">
        <f t="shared" si="4"/>
        <v>128228652</v>
      </c>
      <c r="K25" s="73">
        <f t="shared" si="4"/>
        <v>24800126</v>
      </c>
      <c r="L25" s="73">
        <f t="shared" si="4"/>
        <v>23932511</v>
      </c>
      <c r="M25" s="73">
        <f t="shared" si="4"/>
        <v>27288115</v>
      </c>
      <c r="N25" s="73">
        <f t="shared" si="4"/>
        <v>76020752</v>
      </c>
      <c r="O25" s="73">
        <f t="shared" si="4"/>
        <v>24763982</v>
      </c>
      <c r="P25" s="73">
        <f t="shared" si="4"/>
        <v>28117576</v>
      </c>
      <c r="Q25" s="73">
        <f t="shared" si="4"/>
        <v>31551722</v>
      </c>
      <c r="R25" s="73">
        <f t="shared" si="4"/>
        <v>84433280</v>
      </c>
      <c r="S25" s="73">
        <f t="shared" si="4"/>
        <v>36670317</v>
      </c>
      <c r="T25" s="73">
        <f t="shared" si="4"/>
        <v>54493378</v>
      </c>
      <c r="U25" s="73">
        <f t="shared" si="4"/>
        <v>39373319</v>
      </c>
      <c r="V25" s="73">
        <f t="shared" si="4"/>
        <v>130537014</v>
      </c>
      <c r="W25" s="73">
        <f t="shared" si="4"/>
        <v>419219698</v>
      </c>
      <c r="X25" s="73">
        <f t="shared" si="4"/>
        <v>458775216</v>
      </c>
      <c r="Y25" s="73">
        <f t="shared" si="4"/>
        <v>-39555518</v>
      </c>
      <c r="Z25" s="170">
        <f>+IF(X25&lt;&gt;0,+(Y25/X25)*100,0)</f>
        <v>-8.621982317370867</v>
      </c>
      <c r="AA25" s="168">
        <f>+AA5+AA9+AA15+AA19+AA24</f>
        <v>458775216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71488900</v>
      </c>
      <c r="D28" s="153">
        <f>SUM(D29:D31)</f>
        <v>0</v>
      </c>
      <c r="E28" s="154">
        <f t="shared" si="5"/>
        <v>81188344</v>
      </c>
      <c r="F28" s="100">
        <f t="shared" si="5"/>
        <v>81930103</v>
      </c>
      <c r="G28" s="100">
        <f t="shared" si="5"/>
        <v>4635898</v>
      </c>
      <c r="H28" s="100">
        <f t="shared" si="5"/>
        <v>1928101</v>
      </c>
      <c r="I28" s="100">
        <f t="shared" si="5"/>
        <v>6903652</v>
      </c>
      <c r="J28" s="100">
        <f t="shared" si="5"/>
        <v>13467651</v>
      </c>
      <c r="K28" s="100">
        <f t="shared" si="5"/>
        <v>7271920</v>
      </c>
      <c r="L28" s="100">
        <f t="shared" si="5"/>
        <v>8227510</v>
      </c>
      <c r="M28" s="100">
        <f t="shared" si="5"/>
        <v>5976530</v>
      </c>
      <c r="N28" s="100">
        <f t="shared" si="5"/>
        <v>21475960</v>
      </c>
      <c r="O28" s="100">
        <f t="shared" si="5"/>
        <v>4093999</v>
      </c>
      <c r="P28" s="100">
        <f t="shared" si="5"/>
        <v>10205923</v>
      </c>
      <c r="Q28" s="100">
        <f t="shared" si="5"/>
        <v>6101356</v>
      </c>
      <c r="R28" s="100">
        <f t="shared" si="5"/>
        <v>20401278</v>
      </c>
      <c r="S28" s="100">
        <f t="shared" si="5"/>
        <v>6468631</v>
      </c>
      <c r="T28" s="100">
        <f t="shared" si="5"/>
        <v>5953897</v>
      </c>
      <c r="U28" s="100">
        <f t="shared" si="5"/>
        <v>6642570</v>
      </c>
      <c r="V28" s="100">
        <f t="shared" si="5"/>
        <v>19065098</v>
      </c>
      <c r="W28" s="100">
        <f t="shared" si="5"/>
        <v>74409987</v>
      </c>
      <c r="X28" s="100">
        <f t="shared" si="5"/>
        <v>81930103</v>
      </c>
      <c r="Y28" s="100">
        <f t="shared" si="5"/>
        <v>-7520116</v>
      </c>
      <c r="Z28" s="137">
        <f>+IF(X28&lt;&gt;0,+(Y28/X28)*100,0)</f>
        <v>-9.178697114539206</v>
      </c>
      <c r="AA28" s="153">
        <f>SUM(AA29:AA31)</f>
        <v>81930103</v>
      </c>
    </row>
    <row r="29" spans="1:27" ht="13.5">
      <c r="A29" s="138" t="s">
        <v>75</v>
      </c>
      <c r="B29" s="136"/>
      <c r="C29" s="155">
        <v>16516820</v>
      </c>
      <c r="D29" s="155"/>
      <c r="E29" s="156">
        <v>18332143</v>
      </c>
      <c r="F29" s="60">
        <v>19251760</v>
      </c>
      <c r="G29" s="60">
        <v>1033057</v>
      </c>
      <c r="H29" s="60">
        <v>1105016</v>
      </c>
      <c r="I29" s="60">
        <v>1761864</v>
      </c>
      <c r="J29" s="60">
        <v>3899937</v>
      </c>
      <c r="K29" s="60">
        <v>1564982</v>
      </c>
      <c r="L29" s="60">
        <v>1875234</v>
      </c>
      <c r="M29" s="60">
        <v>1989681</v>
      </c>
      <c r="N29" s="60">
        <v>5429897</v>
      </c>
      <c r="O29" s="60">
        <v>1799353</v>
      </c>
      <c r="P29" s="60">
        <v>2804937</v>
      </c>
      <c r="Q29" s="60">
        <v>1172087</v>
      </c>
      <c r="R29" s="60">
        <v>5776377</v>
      </c>
      <c r="S29" s="60">
        <v>1230978</v>
      </c>
      <c r="T29" s="60">
        <v>882710</v>
      </c>
      <c r="U29" s="60">
        <v>1207797</v>
      </c>
      <c r="V29" s="60">
        <v>3321485</v>
      </c>
      <c r="W29" s="60">
        <v>18427696</v>
      </c>
      <c r="X29" s="60">
        <v>19251760</v>
      </c>
      <c r="Y29" s="60">
        <v>-824064</v>
      </c>
      <c r="Z29" s="140">
        <v>-4.28</v>
      </c>
      <c r="AA29" s="155">
        <v>19251760</v>
      </c>
    </row>
    <row r="30" spans="1:27" ht="13.5">
      <c r="A30" s="138" t="s">
        <v>76</v>
      </c>
      <c r="B30" s="136"/>
      <c r="C30" s="157">
        <v>30195249</v>
      </c>
      <c r="D30" s="157"/>
      <c r="E30" s="158">
        <v>28423866</v>
      </c>
      <c r="F30" s="159">
        <v>33958502</v>
      </c>
      <c r="G30" s="159">
        <v>1216845</v>
      </c>
      <c r="H30" s="159">
        <v>-1599014</v>
      </c>
      <c r="I30" s="159">
        <v>2568060</v>
      </c>
      <c r="J30" s="159">
        <v>2185891</v>
      </c>
      <c r="K30" s="159">
        <v>3000123</v>
      </c>
      <c r="L30" s="159">
        <v>3038847</v>
      </c>
      <c r="M30" s="159">
        <v>2020539</v>
      </c>
      <c r="N30" s="159">
        <v>8059509</v>
      </c>
      <c r="O30" s="159">
        <v>1325598</v>
      </c>
      <c r="P30" s="159">
        <v>2641698</v>
      </c>
      <c r="Q30" s="159">
        <v>2441569</v>
      </c>
      <c r="R30" s="159">
        <v>6408865</v>
      </c>
      <c r="S30" s="159">
        <v>2758177</v>
      </c>
      <c r="T30" s="159">
        <v>2601173</v>
      </c>
      <c r="U30" s="159">
        <v>3057700</v>
      </c>
      <c r="V30" s="159">
        <v>8417050</v>
      </c>
      <c r="W30" s="159">
        <v>25071315</v>
      </c>
      <c r="X30" s="159">
        <v>33958502</v>
      </c>
      <c r="Y30" s="159">
        <v>-8887187</v>
      </c>
      <c r="Z30" s="141">
        <v>-26.17</v>
      </c>
      <c r="AA30" s="157">
        <v>33958502</v>
      </c>
    </row>
    <row r="31" spans="1:27" ht="13.5">
      <c r="A31" s="138" t="s">
        <v>77</v>
      </c>
      <c r="B31" s="136"/>
      <c r="C31" s="155">
        <v>24776831</v>
      </c>
      <c r="D31" s="155"/>
      <c r="E31" s="156">
        <v>34432335</v>
      </c>
      <c r="F31" s="60">
        <v>28719841</v>
      </c>
      <c r="G31" s="60">
        <v>2385996</v>
      </c>
      <c r="H31" s="60">
        <v>2422099</v>
      </c>
      <c r="I31" s="60">
        <v>2573728</v>
      </c>
      <c r="J31" s="60">
        <v>7381823</v>
      </c>
      <c r="K31" s="60">
        <v>2706815</v>
      </c>
      <c r="L31" s="60">
        <v>3313429</v>
      </c>
      <c r="M31" s="60">
        <v>1966310</v>
      </c>
      <c r="N31" s="60">
        <v>7986554</v>
      </c>
      <c r="O31" s="60">
        <v>969048</v>
      </c>
      <c r="P31" s="60">
        <v>4759288</v>
      </c>
      <c r="Q31" s="60">
        <v>2487700</v>
      </c>
      <c r="R31" s="60">
        <v>8216036</v>
      </c>
      <c r="S31" s="60">
        <v>2479476</v>
      </c>
      <c r="T31" s="60">
        <v>2470014</v>
      </c>
      <c r="U31" s="60">
        <v>2377073</v>
      </c>
      <c r="V31" s="60">
        <v>7326563</v>
      </c>
      <c r="W31" s="60">
        <v>30910976</v>
      </c>
      <c r="X31" s="60">
        <v>28719841</v>
      </c>
      <c r="Y31" s="60">
        <v>2191135</v>
      </c>
      <c r="Z31" s="140">
        <v>7.63</v>
      </c>
      <c r="AA31" s="155">
        <v>28719841</v>
      </c>
    </row>
    <row r="32" spans="1:27" ht="13.5">
      <c r="A32" s="135" t="s">
        <v>78</v>
      </c>
      <c r="B32" s="136"/>
      <c r="C32" s="153">
        <f aca="true" t="shared" si="6" ref="C32:Y32">SUM(C33:C37)</f>
        <v>51763864</v>
      </c>
      <c r="D32" s="153">
        <f>SUM(D33:D37)</f>
        <v>0</v>
      </c>
      <c r="E32" s="154">
        <f t="shared" si="6"/>
        <v>80227242</v>
      </c>
      <c r="F32" s="100">
        <f t="shared" si="6"/>
        <v>76940034</v>
      </c>
      <c r="G32" s="100">
        <f t="shared" si="6"/>
        <v>2558691</v>
      </c>
      <c r="H32" s="100">
        <f t="shared" si="6"/>
        <v>2903321</v>
      </c>
      <c r="I32" s="100">
        <f t="shared" si="6"/>
        <v>3160961</v>
      </c>
      <c r="J32" s="100">
        <f t="shared" si="6"/>
        <v>8622973</v>
      </c>
      <c r="K32" s="100">
        <f t="shared" si="6"/>
        <v>3188933</v>
      </c>
      <c r="L32" s="100">
        <f t="shared" si="6"/>
        <v>4714302</v>
      </c>
      <c r="M32" s="100">
        <f t="shared" si="6"/>
        <v>3409282</v>
      </c>
      <c r="N32" s="100">
        <f t="shared" si="6"/>
        <v>11312517</v>
      </c>
      <c r="O32" s="100">
        <f t="shared" si="6"/>
        <v>2325836</v>
      </c>
      <c r="P32" s="100">
        <f t="shared" si="6"/>
        <v>6998663</v>
      </c>
      <c r="Q32" s="100">
        <f t="shared" si="6"/>
        <v>3284900</v>
      </c>
      <c r="R32" s="100">
        <f t="shared" si="6"/>
        <v>12609399</v>
      </c>
      <c r="S32" s="100">
        <f t="shared" si="6"/>
        <v>10991821</v>
      </c>
      <c r="T32" s="100">
        <f t="shared" si="6"/>
        <v>17614855</v>
      </c>
      <c r="U32" s="100">
        <f t="shared" si="6"/>
        <v>6580789</v>
      </c>
      <c r="V32" s="100">
        <f t="shared" si="6"/>
        <v>35187465</v>
      </c>
      <c r="W32" s="100">
        <f t="shared" si="6"/>
        <v>67732354</v>
      </c>
      <c r="X32" s="100">
        <f t="shared" si="6"/>
        <v>76940034</v>
      </c>
      <c r="Y32" s="100">
        <f t="shared" si="6"/>
        <v>-9207680</v>
      </c>
      <c r="Z32" s="137">
        <f>+IF(X32&lt;&gt;0,+(Y32/X32)*100,0)</f>
        <v>-11.967345894336361</v>
      </c>
      <c r="AA32" s="153">
        <f>SUM(AA33:AA37)</f>
        <v>76940034</v>
      </c>
    </row>
    <row r="33" spans="1:27" ht="13.5">
      <c r="A33" s="138" t="s">
        <v>79</v>
      </c>
      <c r="B33" s="136"/>
      <c r="C33" s="155">
        <v>13529237</v>
      </c>
      <c r="D33" s="155"/>
      <c r="E33" s="156">
        <v>15663982</v>
      </c>
      <c r="F33" s="60">
        <v>15196882</v>
      </c>
      <c r="G33" s="60">
        <v>921904</v>
      </c>
      <c r="H33" s="60">
        <v>916300</v>
      </c>
      <c r="I33" s="60">
        <v>997114</v>
      </c>
      <c r="J33" s="60">
        <v>2835318</v>
      </c>
      <c r="K33" s="60">
        <v>1001425</v>
      </c>
      <c r="L33" s="60">
        <v>1600352</v>
      </c>
      <c r="M33" s="60">
        <v>1027718</v>
      </c>
      <c r="N33" s="60">
        <v>3629495</v>
      </c>
      <c r="O33" s="60">
        <v>380599</v>
      </c>
      <c r="P33" s="60">
        <v>1215328</v>
      </c>
      <c r="Q33" s="60">
        <v>1015276</v>
      </c>
      <c r="R33" s="60">
        <v>2611203</v>
      </c>
      <c r="S33" s="60">
        <v>1087063</v>
      </c>
      <c r="T33" s="60">
        <v>1131823</v>
      </c>
      <c r="U33" s="60">
        <v>1168451</v>
      </c>
      <c r="V33" s="60">
        <v>3387337</v>
      </c>
      <c r="W33" s="60">
        <v>12463353</v>
      </c>
      <c r="X33" s="60">
        <v>15196882</v>
      </c>
      <c r="Y33" s="60">
        <v>-2733529</v>
      </c>
      <c r="Z33" s="140">
        <v>-17.99</v>
      </c>
      <c r="AA33" s="155">
        <v>15196882</v>
      </c>
    </row>
    <row r="34" spans="1:27" ht="13.5">
      <c r="A34" s="138" t="s">
        <v>80</v>
      </c>
      <c r="B34" s="136"/>
      <c r="C34" s="155">
        <v>16223680</v>
      </c>
      <c r="D34" s="155"/>
      <c r="E34" s="156">
        <v>18430139</v>
      </c>
      <c r="F34" s="60">
        <v>17939143</v>
      </c>
      <c r="G34" s="60">
        <v>898842</v>
      </c>
      <c r="H34" s="60">
        <v>1164105</v>
      </c>
      <c r="I34" s="60">
        <v>1192137</v>
      </c>
      <c r="J34" s="60">
        <v>3255084</v>
      </c>
      <c r="K34" s="60">
        <v>1256079</v>
      </c>
      <c r="L34" s="60">
        <v>1853424</v>
      </c>
      <c r="M34" s="60">
        <v>1411808</v>
      </c>
      <c r="N34" s="60">
        <v>4521311</v>
      </c>
      <c r="O34" s="60">
        <v>1173089</v>
      </c>
      <c r="P34" s="60">
        <v>2550985</v>
      </c>
      <c r="Q34" s="60">
        <v>1255401</v>
      </c>
      <c r="R34" s="60">
        <v>4979475</v>
      </c>
      <c r="S34" s="60">
        <v>1259740</v>
      </c>
      <c r="T34" s="60">
        <v>1413860</v>
      </c>
      <c r="U34" s="60">
        <v>1089860</v>
      </c>
      <c r="V34" s="60">
        <v>3763460</v>
      </c>
      <c r="W34" s="60">
        <v>16519330</v>
      </c>
      <c r="X34" s="60">
        <v>17939143</v>
      </c>
      <c r="Y34" s="60">
        <v>-1419813</v>
      </c>
      <c r="Z34" s="140">
        <v>-7.91</v>
      </c>
      <c r="AA34" s="155">
        <v>17939143</v>
      </c>
    </row>
    <row r="35" spans="1:27" ht="13.5">
      <c r="A35" s="138" t="s">
        <v>81</v>
      </c>
      <c r="B35" s="136"/>
      <c r="C35" s="155">
        <v>7699018</v>
      </c>
      <c r="D35" s="155"/>
      <c r="E35" s="156">
        <v>9841033</v>
      </c>
      <c r="F35" s="60">
        <v>12574067</v>
      </c>
      <c r="G35" s="60">
        <v>518380</v>
      </c>
      <c r="H35" s="60">
        <v>568596</v>
      </c>
      <c r="I35" s="60">
        <v>590693</v>
      </c>
      <c r="J35" s="60">
        <v>1677669</v>
      </c>
      <c r="K35" s="60">
        <v>657188</v>
      </c>
      <c r="L35" s="60">
        <v>894746</v>
      </c>
      <c r="M35" s="60">
        <v>710958</v>
      </c>
      <c r="N35" s="60">
        <v>2262892</v>
      </c>
      <c r="O35" s="60">
        <v>555841</v>
      </c>
      <c r="P35" s="60">
        <v>976546</v>
      </c>
      <c r="Q35" s="60">
        <v>764721</v>
      </c>
      <c r="R35" s="60">
        <v>2297108</v>
      </c>
      <c r="S35" s="60">
        <v>848180</v>
      </c>
      <c r="T35" s="60">
        <v>946572</v>
      </c>
      <c r="U35" s="60">
        <v>1077388</v>
      </c>
      <c r="V35" s="60">
        <v>2872140</v>
      </c>
      <c r="W35" s="60">
        <v>9109809</v>
      </c>
      <c r="X35" s="60">
        <v>12574067</v>
      </c>
      <c r="Y35" s="60">
        <v>-3464258</v>
      </c>
      <c r="Z35" s="140">
        <v>-27.55</v>
      </c>
      <c r="AA35" s="155">
        <v>12574067</v>
      </c>
    </row>
    <row r="36" spans="1:27" ht="13.5">
      <c r="A36" s="138" t="s">
        <v>82</v>
      </c>
      <c r="B36" s="136"/>
      <c r="C36" s="155">
        <v>14311929</v>
      </c>
      <c r="D36" s="155"/>
      <c r="E36" s="156">
        <v>36292088</v>
      </c>
      <c r="F36" s="60">
        <v>31229942</v>
      </c>
      <c r="G36" s="60">
        <v>219565</v>
      </c>
      <c r="H36" s="60">
        <v>254320</v>
      </c>
      <c r="I36" s="60">
        <v>381017</v>
      </c>
      <c r="J36" s="60">
        <v>854902</v>
      </c>
      <c r="K36" s="60">
        <v>274241</v>
      </c>
      <c r="L36" s="60">
        <v>365780</v>
      </c>
      <c r="M36" s="60">
        <v>258798</v>
      </c>
      <c r="N36" s="60">
        <v>898819</v>
      </c>
      <c r="O36" s="60">
        <v>216307</v>
      </c>
      <c r="P36" s="60">
        <v>2255804</v>
      </c>
      <c r="Q36" s="60">
        <v>249502</v>
      </c>
      <c r="R36" s="60">
        <v>2721613</v>
      </c>
      <c r="S36" s="60">
        <v>7796838</v>
      </c>
      <c r="T36" s="60">
        <v>14122600</v>
      </c>
      <c r="U36" s="60">
        <v>3245090</v>
      </c>
      <c r="V36" s="60">
        <v>25164528</v>
      </c>
      <c r="W36" s="60">
        <v>29639862</v>
      </c>
      <c r="X36" s="60">
        <v>31229942</v>
      </c>
      <c r="Y36" s="60">
        <v>-1590080</v>
      </c>
      <c r="Z36" s="140">
        <v>-5.09</v>
      </c>
      <c r="AA36" s="155">
        <v>31229942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18407265</v>
      </c>
      <c r="D38" s="153">
        <f>SUM(D39:D41)</f>
        <v>0</v>
      </c>
      <c r="E38" s="154">
        <f t="shared" si="7"/>
        <v>25508954</v>
      </c>
      <c r="F38" s="100">
        <f t="shared" si="7"/>
        <v>26897615</v>
      </c>
      <c r="G38" s="100">
        <f t="shared" si="7"/>
        <v>1039131</v>
      </c>
      <c r="H38" s="100">
        <f t="shared" si="7"/>
        <v>1361312</v>
      </c>
      <c r="I38" s="100">
        <f t="shared" si="7"/>
        <v>1706722</v>
      </c>
      <c r="J38" s="100">
        <f t="shared" si="7"/>
        <v>4107165</v>
      </c>
      <c r="K38" s="100">
        <f t="shared" si="7"/>
        <v>2082568</v>
      </c>
      <c r="L38" s="100">
        <f t="shared" si="7"/>
        <v>2116829</v>
      </c>
      <c r="M38" s="100">
        <f t="shared" si="7"/>
        <v>1230732</v>
      </c>
      <c r="N38" s="100">
        <f t="shared" si="7"/>
        <v>5430129</v>
      </c>
      <c r="O38" s="100">
        <f t="shared" si="7"/>
        <v>957287</v>
      </c>
      <c r="P38" s="100">
        <f t="shared" si="7"/>
        <v>2579647</v>
      </c>
      <c r="Q38" s="100">
        <f t="shared" si="7"/>
        <v>1757765</v>
      </c>
      <c r="R38" s="100">
        <f t="shared" si="7"/>
        <v>5294699</v>
      </c>
      <c r="S38" s="100">
        <f t="shared" si="7"/>
        <v>1695073</v>
      </c>
      <c r="T38" s="100">
        <f t="shared" si="7"/>
        <v>1606383</v>
      </c>
      <c r="U38" s="100">
        <f t="shared" si="7"/>
        <v>3124439</v>
      </c>
      <c r="V38" s="100">
        <f t="shared" si="7"/>
        <v>6425895</v>
      </c>
      <c r="W38" s="100">
        <f t="shared" si="7"/>
        <v>21257888</v>
      </c>
      <c r="X38" s="100">
        <f t="shared" si="7"/>
        <v>26897615</v>
      </c>
      <c r="Y38" s="100">
        <f t="shared" si="7"/>
        <v>-5639727</v>
      </c>
      <c r="Z38" s="137">
        <f>+IF(X38&lt;&gt;0,+(Y38/X38)*100,0)</f>
        <v>-20.967386885417163</v>
      </c>
      <c r="AA38" s="153">
        <f>SUM(AA39:AA41)</f>
        <v>26897615</v>
      </c>
    </row>
    <row r="39" spans="1:27" ht="13.5">
      <c r="A39" s="138" t="s">
        <v>85</v>
      </c>
      <c r="B39" s="136"/>
      <c r="C39" s="155">
        <v>6611208</v>
      </c>
      <c r="D39" s="155"/>
      <c r="E39" s="156">
        <v>8419127</v>
      </c>
      <c r="F39" s="60">
        <v>8381744</v>
      </c>
      <c r="G39" s="60">
        <v>486269</v>
      </c>
      <c r="H39" s="60">
        <v>505881</v>
      </c>
      <c r="I39" s="60">
        <v>643289</v>
      </c>
      <c r="J39" s="60">
        <v>1635439</v>
      </c>
      <c r="K39" s="60">
        <v>655126</v>
      </c>
      <c r="L39" s="60">
        <v>750240</v>
      </c>
      <c r="M39" s="60">
        <v>481727</v>
      </c>
      <c r="N39" s="60">
        <v>1887093</v>
      </c>
      <c r="O39" s="60">
        <v>413999</v>
      </c>
      <c r="P39" s="60">
        <v>576286</v>
      </c>
      <c r="Q39" s="60">
        <v>484214</v>
      </c>
      <c r="R39" s="60">
        <v>1474499</v>
      </c>
      <c r="S39" s="60">
        <v>687771</v>
      </c>
      <c r="T39" s="60">
        <v>534404</v>
      </c>
      <c r="U39" s="60">
        <v>672379</v>
      </c>
      <c r="V39" s="60">
        <v>1894554</v>
      </c>
      <c r="W39" s="60">
        <v>6891585</v>
      </c>
      <c r="X39" s="60">
        <v>8381744</v>
      </c>
      <c r="Y39" s="60">
        <v>-1490159</v>
      </c>
      <c r="Z39" s="140">
        <v>-17.78</v>
      </c>
      <c r="AA39" s="155">
        <v>8381744</v>
      </c>
    </row>
    <row r="40" spans="1:27" ht="13.5">
      <c r="A40" s="138" t="s">
        <v>86</v>
      </c>
      <c r="B40" s="136"/>
      <c r="C40" s="155">
        <v>10829206</v>
      </c>
      <c r="D40" s="155"/>
      <c r="E40" s="156">
        <v>16309307</v>
      </c>
      <c r="F40" s="60">
        <v>16651351</v>
      </c>
      <c r="G40" s="60">
        <v>488267</v>
      </c>
      <c r="H40" s="60">
        <v>783768</v>
      </c>
      <c r="I40" s="60">
        <v>965229</v>
      </c>
      <c r="J40" s="60">
        <v>2237264</v>
      </c>
      <c r="K40" s="60">
        <v>1276184</v>
      </c>
      <c r="L40" s="60">
        <v>1152288</v>
      </c>
      <c r="M40" s="60">
        <v>570591</v>
      </c>
      <c r="N40" s="60">
        <v>2999063</v>
      </c>
      <c r="O40" s="60">
        <v>391571</v>
      </c>
      <c r="P40" s="60">
        <v>1813441</v>
      </c>
      <c r="Q40" s="60">
        <v>1106656</v>
      </c>
      <c r="R40" s="60">
        <v>3311668</v>
      </c>
      <c r="S40" s="60">
        <v>815703</v>
      </c>
      <c r="T40" s="60">
        <v>901856</v>
      </c>
      <c r="U40" s="60">
        <v>2302557</v>
      </c>
      <c r="V40" s="60">
        <v>4020116</v>
      </c>
      <c r="W40" s="60">
        <v>12568111</v>
      </c>
      <c r="X40" s="60">
        <v>16651351</v>
      </c>
      <c r="Y40" s="60">
        <v>-4083240</v>
      </c>
      <c r="Z40" s="140">
        <v>-24.52</v>
      </c>
      <c r="AA40" s="155">
        <v>16651351</v>
      </c>
    </row>
    <row r="41" spans="1:27" ht="13.5">
      <c r="A41" s="138" t="s">
        <v>87</v>
      </c>
      <c r="B41" s="136"/>
      <c r="C41" s="155">
        <v>966851</v>
      </c>
      <c r="D41" s="155"/>
      <c r="E41" s="156">
        <v>780520</v>
      </c>
      <c r="F41" s="60">
        <v>1864520</v>
      </c>
      <c r="G41" s="60">
        <v>64595</v>
      </c>
      <c r="H41" s="60">
        <v>71663</v>
      </c>
      <c r="I41" s="60">
        <v>98204</v>
      </c>
      <c r="J41" s="60">
        <v>234462</v>
      </c>
      <c r="K41" s="60">
        <v>151258</v>
      </c>
      <c r="L41" s="60">
        <v>214301</v>
      </c>
      <c r="M41" s="60">
        <v>178414</v>
      </c>
      <c r="N41" s="60">
        <v>543973</v>
      </c>
      <c r="O41" s="60">
        <v>151717</v>
      </c>
      <c r="P41" s="60">
        <v>189920</v>
      </c>
      <c r="Q41" s="60">
        <v>166895</v>
      </c>
      <c r="R41" s="60">
        <v>508532</v>
      </c>
      <c r="S41" s="60">
        <v>191599</v>
      </c>
      <c r="T41" s="60">
        <v>170123</v>
      </c>
      <c r="U41" s="60">
        <v>149503</v>
      </c>
      <c r="V41" s="60">
        <v>511225</v>
      </c>
      <c r="W41" s="60">
        <v>1798192</v>
      </c>
      <c r="X41" s="60">
        <v>1864520</v>
      </c>
      <c r="Y41" s="60">
        <v>-66328</v>
      </c>
      <c r="Z41" s="140">
        <v>-3.56</v>
      </c>
      <c r="AA41" s="155">
        <v>1864520</v>
      </c>
    </row>
    <row r="42" spans="1:27" ht="13.5">
      <c r="A42" s="135" t="s">
        <v>88</v>
      </c>
      <c r="B42" s="142"/>
      <c r="C42" s="153">
        <f aca="true" t="shared" si="8" ref="C42:Y42">SUM(C43:C46)</f>
        <v>194446663</v>
      </c>
      <c r="D42" s="153">
        <f>SUM(D43:D46)</f>
        <v>0</v>
      </c>
      <c r="E42" s="154">
        <f t="shared" si="8"/>
        <v>211985560</v>
      </c>
      <c r="F42" s="100">
        <f t="shared" si="8"/>
        <v>216926161</v>
      </c>
      <c r="G42" s="100">
        <f t="shared" si="8"/>
        <v>4088824</v>
      </c>
      <c r="H42" s="100">
        <f t="shared" si="8"/>
        <v>17460293</v>
      </c>
      <c r="I42" s="100">
        <f t="shared" si="8"/>
        <v>22843873</v>
      </c>
      <c r="J42" s="100">
        <f t="shared" si="8"/>
        <v>44392990</v>
      </c>
      <c r="K42" s="100">
        <f t="shared" si="8"/>
        <v>17776011</v>
      </c>
      <c r="L42" s="100">
        <f t="shared" si="8"/>
        <v>13835358</v>
      </c>
      <c r="M42" s="100">
        <f t="shared" si="8"/>
        <v>12646910</v>
      </c>
      <c r="N42" s="100">
        <f t="shared" si="8"/>
        <v>44258279</v>
      </c>
      <c r="O42" s="100">
        <f t="shared" si="8"/>
        <v>12008841</v>
      </c>
      <c r="P42" s="100">
        <f t="shared" si="8"/>
        <v>18340373</v>
      </c>
      <c r="Q42" s="100">
        <f t="shared" si="8"/>
        <v>17853501</v>
      </c>
      <c r="R42" s="100">
        <f t="shared" si="8"/>
        <v>48202715</v>
      </c>
      <c r="S42" s="100">
        <f t="shared" si="8"/>
        <v>16694369</v>
      </c>
      <c r="T42" s="100">
        <f t="shared" si="8"/>
        <v>16781351</v>
      </c>
      <c r="U42" s="100">
        <f t="shared" si="8"/>
        <v>17601244</v>
      </c>
      <c r="V42" s="100">
        <f t="shared" si="8"/>
        <v>51076964</v>
      </c>
      <c r="W42" s="100">
        <f t="shared" si="8"/>
        <v>187930948</v>
      </c>
      <c r="X42" s="100">
        <f t="shared" si="8"/>
        <v>216926161</v>
      </c>
      <c r="Y42" s="100">
        <f t="shared" si="8"/>
        <v>-28995213</v>
      </c>
      <c r="Z42" s="137">
        <f>+IF(X42&lt;&gt;0,+(Y42/X42)*100,0)</f>
        <v>-13.366397518093725</v>
      </c>
      <c r="AA42" s="153">
        <f>SUM(AA43:AA46)</f>
        <v>216926161</v>
      </c>
    </row>
    <row r="43" spans="1:27" ht="13.5">
      <c r="A43" s="138" t="s">
        <v>89</v>
      </c>
      <c r="B43" s="136"/>
      <c r="C43" s="155">
        <v>135255957</v>
      </c>
      <c r="D43" s="155"/>
      <c r="E43" s="156">
        <v>152110061</v>
      </c>
      <c r="F43" s="60">
        <v>152163768</v>
      </c>
      <c r="G43" s="60">
        <v>387361</v>
      </c>
      <c r="H43" s="60">
        <v>16280300</v>
      </c>
      <c r="I43" s="60">
        <v>15330986</v>
      </c>
      <c r="J43" s="60">
        <v>31998647</v>
      </c>
      <c r="K43" s="60">
        <v>9653258</v>
      </c>
      <c r="L43" s="60">
        <v>9051028</v>
      </c>
      <c r="M43" s="60">
        <v>8550177</v>
      </c>
      <c r="N43" s="60">
        <v>27254463</v>
      </c>
      <c r="O43" s="60">
        <v>8486448</v>
      </c>
      <c r="P43" s="60">
        <v>11115114</v>
      </c>
      <c r="Q43" s="60">
        <v>12084992</v>
      </c>
      <c r="R43" s="60">
        <v>31686554</v>
      </c>
      <c r="S43" s="60">
        <v>12432641</v>
      </c>
      <c r="T43" s="60">
        <v>12119276</v>
      </c>
      <c r="U43" s="60">
        <v>12138600</v>
      </c>
      <c r="V43" s="60">
        <v>36690517</v>
      </c>
      <c r="W43" s="60">
        <v>127630181</v>
      </c>
      <c r="X43" s="60">
        <v>152163768</v>
      </c>
      <c r="Y43" s="60">
        <v>-24533587</v>
      </c>
      <c r="Z43" s="140">
        <v>-16.12</v>
      </c>
      <c r="AA43" s="155">
        <v>152163768</v>
      </c>
    </row>
    <row r="44" spans="1:27" ht="13.5">
      <c r="A44" s="138" t="s">
        <v>90</v>
      </c>
      <c r="B44" s="136"/>
      <c r="C44" s="155">
        <v>16716912</v>
      </c>
      <c r="D44" s="155"/>
      <c r="E44" s="156">
        <v>19360673</v>
      </c>
      <c r="F44" s="60">
        <v>20412691</v>
      </c>
      <c r="G44" s="60">
        <v>674621</v>
      </c>
      <c r="H44" s="60">
        <v>31341</v>
      </c>
      <c r="I44" s="60">
        <v>3053778</v>
      </c>
      <c r="J44" s="60">
        <v>3759740</v>
      </c>
      <c r="K44" s="60">
        <v>2157845</v>
      </c>
      <c r="L44" s="60">
        <v>946636</v>
      </c>
      <c r="M44" s="60">
        <v>1090912</v>
      </c>
      <c r="N44" s="60">
        <v>4195393</v>
      </c>
      <c r="O44" s="60">
        <v>844824</v>
      </c>
      <c r="P44" s="60">
        <v>1944518</v>
      </c>
      <c r="Q44" s="60">
        <v>2375482</v>
      </c>
      <c r="R44" s="60">
        <v>5164824</v>
      </c>
      <c r="S44" s="60">
        <v>1030796</v>
      </c>
      <c r="T44" s="60">
        <v>1253919</v>
      </c>
      <c r="U44" s="60">
        <v>1346500</v>
      </c>
      <c r="V44" s="60">
        <v>3631215</v>
      </c>
      <c r="W44" s="60">
        <v>16751172</v>
      </c>
      <c r="X44" s="60">
        <v>20412691</v>
      </c>
      <c r="Y44" s="60">
        <v>-3661519</v>
      </c>
      <c r="Z44" s="140">
        <v>-17.94</v>
      </c>
      <c r="AA44" s="155">
        <v>20412691</v>
      </c>
    </row>
    <row r="45" spans="1:27" ht="13.5">
      <c r="A45" s="138" t="s">
        <v>91</v>
      </c>
      <c r="B45" s="136"/>
      <c r="C45" s="157">
        <v>20406136</v>
      </c>
      <c r="D45" s="157"/>
      <c r="E45" s="158">
        <v>19869088</v>
      </c>
      <c r="F45" s="159">
        <v>20146996</v>
      </c>
      <c r="G45" s="159">
        <v>1194622</v>
      </c>
      <c r="H45" s="159">
        <v>534108</v>
      </c>
      <c r="I45" s="159">
        <v>2374257</v>
      </c>
      <c r="J45" s="159">
        <v>4102987</v>
      </c>
      <c r="K45" s="159">
        <v>2908295</v>
      </c>
      <c r="L45" s="159">
        <v>1650105</v>
      </c>
      <c r="M45" s="159">
        <v>1465244</v>
      </c>
      <c r="N45" s="159">
        <v>6023644</v>
      </c>
      <c r="O45" s="159">
        <v>1281542</v>
      </c>
      <c r="P45" s="159">
        <v>2952236</v>
      </c>
      <c r="Q45" s="159">
        <v>1812629</v>
      </c>
      <c r="R45" s="159">
        <v>6046407</v>
      </c>
      <c r="S45" s="159">
        <v>1561995</v>
      </c>
      <c r="T45" s="159">
        <v>1627808</v>
      </c>
      <c r="U45" s="159">
        <v>2060297</v>
      </c>
      <c r="V45" s="159">
        <v>5250100</v>
      </c>
      <c r="W45" s="159">
        <v>21423138</v>
      </c>
      <c r="X45" s="159">
        <v>20146996</v>
      </c>
      <c r="Y45" s="159">
        <v>1276142</v>
      </c>
      <c r="Z45" s="141">
        <v>6.33</v>
      </c>
      <c r="AA45" s="157">
        <v>20146996</v>
      </c>
    </row>
    <row r="46" spans="1:27" ht="13.5">
      <c r="A46" s="138" t="s">
        <v>92</v>
      </c>
      <c r="B46" s="136"/>
      <c r="C46" s="155">
        <v>22067658</v>
      </c>
      <c r="D46" s="155"/>
      <c r="E46" s="156">
        <v>20645738</v>
      </c>
      <c r="F46" s="60">
        <v>24202706</v>
      </c>
      <c r="G46" s="60">
        <v>1832220</v>
      </c>
      <c r="H46" s="60">
        <v>614544</v>
      </c>
      <c r="I46" s="60">
        <v>2084852</v>
      </c>
      <c r="J46" s="60">
        <v>4531616</v>
      </c>
      <c r="K46" s="60">
        <v>3056613</v>
      </c>
      <c r="L46" s="60">
        <v>2187589</v>
      </c>
      <c r="M46" s="60">
        <v>1540577</v>
      </c>
      <c r="N46" s="60">
        <v>6784779</v>
      </c>
      <c r="O46" s="60">
        <v>1396027</v>
      </c>
      <c r="P46" s="60">
        <v>2328505</v>
      </c>
      <c r="Q46" s="60">
        <v>1580398</v>
      </c>
      <c r="R46" s="60">
        <v>5304930</v>
      </c>
      <c r="S46" s="60">
        <v>1668937</v>
      </c>
      <c r="T46" s="60">
        <v>1780348</v>
      </c>
      <c r="U46" s="60">
        <v>2055847</v>
      </c>
      <c r="V46" s="60">
        <v>5505132</v>
      </c>
      <c r="W46" s="60">
        <v>22126457</v>
      </c>
      <c r="X46" s="60">
        <v>24202706</v>
      </c>
      <c r="Y46" s="60">
        <v>-2076249</v>
      </c>
      <c r="Z46" s="140">
        <v>-8.58</v>
      </c>
      <c r="AA46" s="155">
        <v>24202706</v>
      </c>
    </row>
    <row r="47" spans="1:27" ht="13.5">
      <c r="A47" s="135" t="s">
        <v>93</v>
      </c>
      <c r="B47" s="142" t="s">
        <v>94</v>
      </c>
      <c r="C47" s="153">
        <v>584417</v>
      </c>
      <c r="D47" s="153"/>
      <c r="E47" s="154">
        <v>617357</v>
      </c>
      <c r="F47" s="100">
        <v>617357</v>
      </c>
      <c r="G47" s="100"/>
      <c r="H47" s="100">
        <v>148248</v>
      </c>
      <c r="I47" s="100"/>
      <c r="J47" s="100">
        <v>148248</v>
      </c>
      <c r="K47" s="100">
        <v>148248</v>
      </c>
      <c r="L47" s="100"/>
      <c r="M47" s="100"/>
      <c r="N47" s="100">
        <v>148248</v>
      </c>
      <c r="O47" s="100">
        <v>148248</v>
      </c>
      <c r="P47" s="100">
        <v>684</v>
      </c>
      <c r="Q47" s="100">
        <v>71</v>
      </c>
      <c r="R47" s="100">
        <v>149003</v>
      </c>
      <c r="S47" s="100">
        <v>148325</v>
      </c>
      <c r="T47" s="100">
        <v>67</v>
      </c>
      <c r="U47" s="100">
        <v>63</v>
      </c>
      <c r="V47" s="100">
        <v>148455</v>
      </c>
      <c r="W47" s="100">
        <v>593954</v>
      </c>
      <c r="X47" s="100">
        <v>617357</v>
      </c>
      <c r="Y47" s="100">
        <v>-23403</v>
      </c>
      <c r="Z47" s="137">
        <v>-3.79</v>
      </c>
      <c r="AA47" s="153">
        <v>617357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336691109</v>
      </c>
      <c r="D48" s="168">
        <f>+D28+D32+D38+D42+D47</f>
        <v>0</v>
      </c>
      <c r="E48" s="169">
        <f t="shared" si="9"/>
        <v>399527457</v>
      </c>
      <c r="F48" s="73">
        <f t="shared" si="9"/>
        <v>403311270</v>
      </c>
      <c r="G48" s="73">
        <f t="shared" si="9"/>
        <v>12322544</v>
      </c>
      <c r="H48" s="73">
        <f t="shared" si="9"/>
        <v>23801275</v>
      </c>
      <c r="I48" s="73">
        <f t="shared" si="9"/>
        <v>34615208</v>
      </c>
      <c r="J48" s="73">
        <f t="shared" si="9"/>
        <v>70739027</v>
      </c>
      <c r="K48" s="73">
        <f t="shared" si="9"/>
        <v>30467680</v>
      </c>
      <c r="L48" s="73">
        <f t="shared" si="9"/>
        <v>28893999</v>
      </c>
      <c r="M48" s="73">
        <f t="shared" si="9"/>
        <v>23263454</v>
      </c>
      <c r="N48" s="73">
        <f t="shared" si="9"/>
        <v>82625133</v>
      </c>
      <c r="O48" s="73">
        <f t="shared" si="9"/>
        <v>19534211</v>
      </c>
      <c r="P48" s="73">
        <f t="shared" si="9"/>
        <v>38125290</v>
      </c>
      <c r="Q48" s="73">
        <f t="shared" si="9"/>
        <v>28997593</v>
      </c>
      <c r="R48" s="73">
        <f t="shared" si="9"/>
        <v>86657094</v>
      </c>
      <c r="S48" s="73">
        <f t="shared" si="9"/>
        <v>35998219</v>
      </c>
      <c r="T48" s="73">
        <f t="shared" si="9"/>
        <v>41956553</v>
      </c>
      <c r="U48" s="73">
        <f t="shared" si="9"/>
        <v>33949105</v>
      </c>
      <c r="V48" s="73">
        <f t="shared" si="9"/>
        <v>111903877</v>
      </c>
      <c r="W48" s="73">
        <f t="shared" si="9"/>
        <v>351925131</v>
      </c>
      <c r="X48" s="73">
        <f t="shared" si="9"/>
        <v>403311270</v>
      </c>
      <c r="Y48" s="73">
        <f t="shared" si="9"/>
        <v>-51386139</v>
      </c>
      <c r="Z48" s="170">
        <f>+IF(X48&lt;&gt;0,+(Y48/X48)*100,0)</f>
        <v>-12.741062009003617</v>
      </c>
      <c r="AA48" s="168">
        <f>+AA28+AA32+AA38+AA42+AA47</f>
        <v>403311270</v>
      </c>
    </row>
    <row r="49" spans="1:27" ht="13.5">
      <c r="A49" s="148" t="s">
        <v>49</v>
      </c>
      <c r="B49" s="149"/>
      <c r="C49" s="171">
        <f aca="true" t="shared" si="10" ref="C49:Y49">+C25-C48</f>
        <v>90885701</v>
      </c>
      <c r="D49" s="171">
        <f>+D25-D48</f>
        <v>0</v>
      </c>
      <c r="E49" s="172">
        <f t="shared" si="10"/>
        <v>40824698</v>
      </c>
      <c r="F49" s="173">
        <f t="shared" si="10"/>
        <v>55463946</v>
      </c>
      <c r="G49" s="173">
        <f t="shared" si="10"/>
        <v>65867202</v>
      </c>
      <c r="H49" s="173">
        <f t="shared" si="10"/>
        <v>1066295</v>
      </c>
      <c r="I49" s="173">
        <f t="shared" si="10"/>
        <v>-9443872</v>
      </c>
      <c r="J49" s="173">
        <f t="shared" si="10"/>
        <v>57489625</v>
      </c>
      <c r="K49" s="173">
        <f t="shared" si="10"/>
        <v>-5667554</v>
      </c>
      <c r="L49" s="173">
        <f t="shared" si="10"/>
        <v>-4961488</v>
      </c>
      <c r="M49" s="173">
        <f t="shared" si="10"/>
        <v>4024661</v>
      </c>
      <c r="N49" s="173">
        <f t="shared" si="10"/>
        <v>-6604381</v>
      </c>
      <c r="O49" s="173">
        <f t="shared" si="10"/>
        <v>5229771</v>
      </c>
      <c r="P49" s="173">
        <f t="shared" si="10"/>
        <v>-10007714</v>
      </c>
      <c r="Q49" s="173">
        <f t="shared" si="10"/>
        <v>2554129</v>
      </c>
      <c r="R49" s="173">
        <f t="shared" si="10"/>
        <v>-2223814</v>
      </c>
      <c r="S49" s="173">
        <f t="shared" si="10"/>
        <v>672098</v>
      </c>
      <c r="T49" s="173">
        <f t="shared" si="10"/>
        <v>12536825</v>
      </c>
      <c r="U49" s="173">
        <f t="shared" si="10"/>
        <v>5424214</v>
      </c>
      <c r="V49" s="173">
        <f t="shared" si="10"/>
        <v>18633137</v>
      </c>
      <c r="W49" s="173">
        <f t="shared" si="10"/>
        <v>67294567</v>
      </c>
      <c r="X49" s="173">
        <f>IF(F25=F48,0,X25-X48)</f>
        <v>55463946</v>
      </c>
      <c r="Y49" s="173">
        <f t="shared" si="10"/>
        <v>11830621</v>
      </c>
      <c r="Z49" s="174">
        <f>+IF(X49&lt;&gt;0,+(Y49/X49)*100,0)</f>
        <v>21.33029085236741</v>
      </c>
      <c r="AA49" s="171">
        <f>+AA25-AA48</f>
        <v>55463946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44230471</v>
      </c>
      <c r="D5" s="155">
        <v>0</v>
      </c>
      <c r="E5" s="156">
        <v>44217241</v>
      </c>
      <c r="F5" s="60">
        <v>47263036</v>
      </c>
      <c r="G5" s="60">
        <v>51637795</v>
      </c>
      <c r="H5" s="60">
        <v>-1894986</v>
      </c>
      <c r="I5" s="60">
        <v>-1703370</v>
      </c>
      <c r="J5" s="60">
        <v>48039439</v>
      </c>
      <c r="K5" s="60">
        <v>-78103</v>
      </c>
      <c r="L5" s="60">
        <v>-134891</v>
      </c>
      <c r="M5" s="60">
        <v>-82015</v>
      </c>
      <c r="N5" s="60">
        <v>-295009</v>
      </c>
      <c r="O5" s="60">
        <v>-59210</v>
      </c>
      <c r="P5" s="60">
        <v>-45350</v>
      </c>
      <c r="Q5" s="60">
        <v>-59279</v>
      </c>
      <c r="R5" s="60">
        <v>-163839</v>
      </c>
      <c r="S5" s="60">
        <v>-49097</v>
      </c>
      <c r="T5" s="60">
        <v>97511</v>
      </c>
      <c r="U5" s="60">
        <v>-87465</v>
      </c>
      <c r="V5" s="60">
        <v>-39051</v>
      </c>
      <c r="W5" s="60">
        <v>47541540</v>
      </c>
      <c r="X5" s="60">
        <v>47263036</v>
      </c>
      <c r="Y5" s="60">
        <v>278504</v>
      </c>
      <c r="Z5" s="140">
        <v>0.59</v>
      </c>
      <c r="AA5" s="155">
        <v>47263036</v>
      </c>
    </row>
    <row r="6" spans="1:27" ht="13.5">
      <c r="A6" s="181" t="s">
        <v>102</v>
      </c>
      <c r="B6" s="182"/>
      <c r="C6" s="155">
        <v>1047406</v>
      </c>
      <c r="D6" s="155">
        <v>0</v>
      </c>
      <c r="E6" s="156">
        <v>816480</v>
      </c>
      <c r="F6" s="60">
        <v>816480</v>
      </c>
      <c r="G6" s="60">
        <v>85076</v>
      </c>
      <c r="H6" s="60">
        <v>85131</v>
      </c>
      <c r="I6" s="60">
        <v>83015</v>
      </c>
      <c r="J6" s="60">
        <v>253222</v>
      </c>
      <c r="K6" s="60">
        <v>164439</v>
      </c>
      <c r="L6" s="60">
        <v>106025</v>
      </c>
      <c r="M6" s="60">
        <v>114318</v>
      </c>
      <c r="N6" s="60">
        <v>384782</v>
      </c>
      <c r="O6" s="60">
        <v>71957</v>
      </c>
      <c r="P6" s="60">
        <v>116318</v>
      </c>
      <c r="Q6" s="60">
        <v>113130</v>
      </c>
      <c r="R6" s="60">
        <v>301405</v>
      </c>
      <c r="S6" s="60">
        <v>111457</v>
      </c>
      <c r="T6" s="60">
        <v>105818</v>
      </c>
      <c r="U6" s="60">
        <v>100926</v>
      </c>
      <c r="V6" s="60">
        <v>318201</v>
      </c>
      <c r="W6" s="60">
        <v>1257610</v>
      </c>
      <c r="X6" s="60">
        <v>816480</v>
      </c>
      <c r="Y6" s="60">
        <v>441130</v>
      </c>
      <c r="Z6" s="140">
        <v>54.03</v>
      </c>
      <c r="AA6" s="155">
        <v>816480</v>
      </c>
    </row>
    <row r="7" spans="1:27" ht="13.5">
      <c r="A7" s="183" t="s">
        <v>103</v>
      </c>
      <c r="B7" s="182"/>
      <c r="C7" s="155">
        <v>146639118</v>
      </c>
      <c r="D7" s="155">
        <v>0</v>
      </c>
      <c r="E7" s="156">
        <v>168920682</v>
      </c>
      <c r="F7" s="60">
        <v>168920682</v>
      </c>
      <c r="G7" s="60">
        <v>15734150</v>
      </c>
      <c r="H7" s="60">
        <v>14126334</v>
      </c>
      <c r="I7" s="60">
        <v>13809148</v>
      </c>
      <c r="J7" s="60">
        <v>43669632</v>
      </c>
      <c r="K7" s="60">
        <v>11131017</v>
      </c>
      <c r="L7" s="60">
        <v>11046768</v>
      </c>
      <c r="M7" s="60">
        <v>9813028</v>
      </c>
      <c r="N7" s="60">
        <v>31990813</v>
      </c>
      <c r="O7" s="60">
        <v>10927207</v>
      </c>
      <c r="P7" s="60">
        <v>11393064</v>
      </c>
      <c r="Q7" s="60">
        <v>14330944</v>
      </c>
      <c r="R7" s="60">
        <v>36651215</v>
      </c>
      <c r="S7" s="60">
        <v>15215305</v>
      </c>
      <c r="T7" s="60">
        <v>14443106</v>
      </c>
      <c r="U7" s="60">
        <v>13895557</v>
      </c>
      <c r="V7" s="60">
        <v>43553968</v>
      </c>
      <c r="W7" s="60">
        <v>155865628</v>
      </c>
      <c r="X7" s="60">
        <v>168920682</v>
      </c>
      <c r="Y7" s="60">
        <v>-13055054</v>
      </c>
      <c r="Z7" s="140">
        <v>-7.73</v>
      </c>
      <c r="AA7" s="155">
        <v>168920682</v>
      </c>
    </row>
    <row r="8" spans="1:27" ht="13.5">
      <c r="A8" s="183" t="s">
        <v>104</v>
      </c>
      <c r="B8" s="182"/>
      <c r="C8" s="155">
        <v>27856126</v>
      </c>
      <c r="D8" s="155">
        <v>0</v>
      </c>
      <c r="E8" s="156">
        <v>30865550</v>
      </c>
      <c r="F8" s="60">
        <v>32665550</v>
      </c>
      <c r="G8" s="60">
        <v>2271347</v>
      </c>
      <c r="H8" s="60">
        <v>2177873</v>
      </c>
      <c r="I8" s="60">
        <v>1960074</v>
      </c>
      <c r="J8" s="60">
        <v>6409294</v>
      </c>
      <c r="K8" s="60">
        <v>2341405</v>
      </c>
      <c r="L8" s="60">
        <v>2336748</v>
      </c>
      <c r="M8" s="60">
        <v>2639674</v>
      </c>
      <c r="N8" s="60">
        <v>7317827</v>
      </c>
      <c r="O8" s="60">
        <v>2970023</v>
      </c>
      <c r="P8" s="60">
        <v>3226897</v>
      </c>
      <c r="Q8" s="60">
        <v>3191592</v>
      </c>
      <c r="R8" s="60">
        <v>9388512</v>
      </c>
      <c r="S8" s="60">
        <v>2691908</v>
      </c>
      <c r="T8" s="60">
        <v>3056566</v>
      </c>
      <c r="U8" s="60">
        <v>2513764</v>
      </c>
      <c r="V8" s="60">
        <v>8262238</v>
      </c>
      <c r="W8" s="60">
        <v>31377871</v>
      </c>
      <c r="X8" s="60">
        <v>32665550</v>
      </c>
      <c r="Y8" s="60">
        <v>-1287679</v>
      </c>
      <c r="Z8" s="140">
        <v>-3.94</v>
      </c>
      <c r="AA8" s="155">
        <v>32665550</v>
      </c>
    </row>
    <row r="9" spans="1:27" ht="13.5">
      <c r="A9" s="183" t="s">
        <v>105</v>
      </c>
      <c r="B9" s="182"/>
      <c r="C9" s="155">
        <v>16011448</v>
      </c>
      <c r="D9" s="155">
        <v>0</v>
      </c>
      <c r="E9" s="156">
        <v>13095717</v>
      </c>
      <c r="F9" s="60">
        <v>15095717</v>
      </c>
      <c r="G9" s="60">
        <v>1399139</v>
      </c>
      <c r="H9" s="60">
        <v>1262342</v>
      </c>
      <c r="I9" s="60">
        <v>1413492</v>
      </c>
      <c r="J9" s="60">
        <v>4074973</v>
      </c>
      <c r="K9" s="60">
        <v>2120295</v>
      </c>
      <c r="L9" s="60">
        <v>1108063</v>
      </c>
      <c r="M9" s="60">
        <v>1260920</v>
      </c>
      <c r="N9" s="60">
        <v>4489278</v>
      </c>
      <c r="O9" s="60">
        <v>1244428</v>
      </c>
      <c r="P9" s="60">
        <v>1319604</v>
      </c>
      <c r="Q9" s="60">
        <v>1804187</v>
      </c>
      <c r="R9" s="60">
        <v>4368219</v>
      </c>
      <c r="S9" s="60">
        <v>1254789</v>
      </c>
      <c r="T9" s="60">
        <v>1231930</v>
      </c>
      <c r="U9" s="60">
        <v>1564963</v>
      </c>
      <c r="V9" s="60">
        <v>4051682</v>
      </c>
      <c r="W9" s="60">
        <v>16984152</v>
      </c>
      <c r="X9" s="60">
        <v>15095717</v>
      </c>
      <c r="Y9" s="60">
        <v>1888435</v>
      </c>
      <c r="Z9" s="140">
        <v>12.51</v>
      </c>
      <c r="AA9" s="155">
        <v>15095717</v>
      </c>
    </row>
    <row r="10" spans="1:27" ht="13.5">
      <c r="A10" s="183" t="s">
        <v>106</v>
      </c>
      <c r="B10" s="182"/>
      <c r="C10" s="155">
        <v>16216272</v>
      </c>
      <c r="D10" s="155">
        <v>0</v>
      </c>
      <c r="E10" s="156">
        <v>14619117</v>
      </c>
      <c r="F10" s="54">
        <v>16555777</v>
      </c>
      <c r="G10" s="54">
        <v>1390561</v>
      </c>
      <c r="H10" s="54">
        <v>1395506</v>
      </c>
      <c r="I10" s="54">
        <v>1418045</v>
      </c>
      <c r="J10" s="54">
        <v>4204112</v>
      </c>
      <c r="K10" s="54">
        <v>1397481</v>
      </c>
      <c r="L10" s="54">
        <v>1397742</v>
      </c>
      <c r="M10" s="54">
        <v>1395010</v>
      </c>
      <c r="N10" s="54">
        <v>4190233</v>
      </c>
      <c r="O10" s="54">
        <v>1399478</v>
      </c>
      <c r="P10" s="54">
        <v>1410542</v>
      </c>
      <c r="Q10" s="54">
        <v>1471193</v>
      </c>
      <c r="R10" s="54">
        <v>4281213</v>
      </c>
      <c r="S10" s="54">
        <v>1402167</v>
      </c>
      <c r="T10" s="54">
        <v>1511192</v>
      </c>
      <c r="U10" s="54">
        <v>1457057</v>
      </c>
      <c r="V10" s="54">
        <v>4370416</v>
      </c>
      <c r="W10" s="54">
        <v>17045974</v>
      </c>
      <c r="X10" s="54">
        <v>16555777</v>
      </c>
      <c r="Y10" s="54">
        <v>490197</v>
      </c>
      <c r="Z10" s="184">
        <v>2.96</v>
      </c>
      <c r="AA10" s="130">
        <v>16555777</v>
      </c>
    </row>
    <row r="11" spans="1:27" ht="13.5">
      <c r="A11" s="183" t="s">
        <v>107</v>
      </c>
      <c r="B11" s="185"/>
      <c r="C11" s="155">
        <v>1120532</v>
      </c>
      <c r="D11" s="155">
        <v>0</v>
      </c>
      <c r="E11" s="156">
        <v>4325400</v>
      </c>
      <c r="F11" s="60">
        <v>425300</v>
      </c>
      <c r="G11" s="60">
        <v>79801</v>
      </c>
      <c r="H11" s="60">
        <v>76960</v>
      </c>
      <c r="I11" s="60">
        <v>110839</v>
      </c>
      <c r="J11" s="60">
        <v>267600</v>
      </c>
      <c r="K11" s="60">
        <v>101667</v>
      </c>
      <c r="L11" s="60">
        <v>162913</v>
      </c>
      <c r="M11" s="60">
        <v>50189</v>
      </c>
      <c r="N11" s="60">
        <v>314769</v>
      </c>
      <c r="O11" s="60">
        <v>106011</v>
      </c>
      <c r="P11" s="60">
        <v>0</v>
      </c>
      <c r="Q11" s="60">
        <v>0</v>
      </c>
      <c r="R11" s="60">
        <v>106011</v>
      </c>
      <c r="S11" s="60">
        <v>2851</v>
      </c>
      <c r="T11" s="60">
        <v>12805</v>
      </c>
      <c r="U11" s="60">
        <v>1164</v>
      </c>
      <c r="V11" s="60">
        <v>16820</v>
      </c>
      <c r="W11" s="60">
        <v>705200</v>
      </c>
      <c r="X11" s="60">
        <v>425300</v>
      </c>
      <c r="Y11" s="60">
        <v>279900</v>
      </c>
      <c r="Z11" s="140">
        <v>65.81</v>
      </c>
      <c r="AA11" s="155">
        <v>425300</v>
      </c>
    </row>
    <row r="12" spans="1:27" ht="13.5">
      <c r="A12" s="183" t="s">
        <v>108</v>
      </c>
      <c r="B12" s="185"/>
      <c r="C12" s="155">
        <v>6554512</v>
      </c>
      <c r="D12" s="155">
        <v>0</v>
      </c>
      <c r="E12" s="156">
        <v>8014440</v>
      </c>
      <c r="F12" s="60">
        <v>8047440</v>
      </c>
      <c r="G12" s="60">
        <v>412866</v>
      </c>
      <c r="H12" s="60">
        <v>466649</v>
      </c>
      <c r="I12" s="60">
        <v>731310</v>
      </c>
      <c r="J12" s="60">
        <v>1610825</v>
      </c>
      <c r="K12" s="60">
        <v>736556</v>
      </c>
      <c r="L12" s="60">
        <v>1155332</v>
      </c>
      <c r="M12" s="60">
        <v>723726</v>
      </c>
      <c r="N12" s="60">
        <v>2615614</v>
      </c>
      <c r="O12" s="60">
        <v>990983</v>
      </c>
      <c r="P12" s="60">
        <v>579210</v>
      </c>
      <c r="Q12" s="60">
        <v>529006</v>
      </c>
      <c r="R12" s="60">
        <v>2099199</v>
      </c>
      <c r="S12" s="60">
        <v>484417</v>
      </c>
      <c r="T12" s="60">
        <v>477887</v>
      </c>
      <c r="U12" s="60">
        <v>360752</v>
      </c>
      <c r="V12" s="60">
        <v>1323056</v>
      </c>
      <c r="W12" s="60">
        <v>7648694</v>
      </c>
      <c r="X12" s="60">
        <v>8047440</v>
      </c>
      <c r="Y12" s="60">
        <v>-398746</v>
      </c>
      <c r="Z12" s="140">
        <v>-4.95</v>
      </c>
      <c r="AA12" s="155">
        <v>8047440</v>
      </c>
    </row>
    <row r="13" spans="1:27" ht="13.5">
      <c r="A13" s="181" t="s">
        <v>109</v>
      </c>
      <c r="B13" s="185"/>
      <c r="C13" s="155">
        <v>2053828</v>
      </c>
      <c r="D13" s="155">
        <v>0</v>
      </c>
      <c r="E13" s="156">
        <v>1857310</v>
      </c>
      <c r="F13" s="60">
        <v>2613814</v>
      </c>
      <c r="G13" s="60">
        <v>7765</v>
      </c>
      <c r="H13" s="60">
        <v>337172</v>
      </c>
      <c r="I13" s="60">
        <v>357140</v>
      </c>
      <c r="J13" s="60">
        <v>702077</v>
      </c>
      <c r="K13" s="60">
        <v>214780</v>
      </c>
      <c r="L13" s="60">
        <v>131426</v>
      </c>
      <c r="M13" s="60">
        <v>63259</v>
      </c>
      <c r="N13" s="60">
        <v>409465</v>
      </c>
      <c r="O13" s="60">
        <v>385569</v>
      </c>
      <c r="P13" s="60">
        <v>269897</v>
      </c>
      <c r="Q13" s="60">
        <v>213491</v>
      </c>
      <c r="R13" s="60">
        <v>868957</v>
      </c>
      <c r="S13" s="60">
        <v>165322</v>
      </c>
      <c r="T13" s="60">
        <v>462101</v>
      </c>
      <c r="U13" s="60">
        <v>408260</v>
      </c>
      <c r="V13" s="60">
        <v>1035683</v>
      </c>
      <c r="W13" s="60">
        <v>3016182</v>
      </c>
      <c r="X13" s="60">
        <v>2613814</v>
      </c>
      <c r="Y13" s="60">
        <v>402368</v>
      </c>
      <c r="Z13" s="140">
        <v>15.39</v>
      </c>
      <c r="AA13" s="155">
        <v>2613814</v>
      </c>
    </row>
    <row r="14" spans="1:27" ht="13.5">
      <c r="A14" s="181" t="s">
        <v>110</v>
      </c>
      <c r="B14" s="185"/>
      <c r="C14" s="155">
        <v>4747998</v>
      </c>
      <c r="D14" s="155">
        <v>0</v>
      </c>
      <c r="E14" s="156">
        <v>4717710</v>
      </c>
      <c r="F14" s="60">
        <v>5467710</v>
      </c>
      <c r="G14" s="60">
        <v>445059</v>
      </c>
      <c r="H14" s="60">
        <v>461357</v>
      </c>
      <c r="I14" s="60">
        <v>458586</v>
      </c>
      <c r="J14" s="60">
        <v>1365002</v>
      </c>
      <c r="K14" s="60">
        <v>467125</v>
      </c>
      <c r="L14" s="60">
        <v>492228</v>
      </c>
      <c r="M14" s="60">
        <v>492351</v>
      </c>
      <c r="N14" s="60">
        <v>1451704</v>
      </c>
      <c r="O14" s="60">
        <v>518100</v>
      </c>
      <c r="P14" s="60">
        <v>535810</v>
      </c>
      <c r="Q14" s="60">
        <v>549552</v>
      </c>
      <c r="R14" s="60">
        <v>1603462</v>
      </c>
      <c r="S14" s="60">
        <v>541933</v>
      </c>
      <c r="T14" s="60">
        <v>558444</v>
      </c>
      <c r="U14" s="60">
        <v>557476</v>
      </c>
      <c r="V14" s="60">
        <v>1657853</v>
      </c>
      <c r="W14" s="60">
        <v>6078021</v>
      </c>
      <c r="X14" s="60">
        <v>5467710</v>
      </c>
      <c r="Y14" s="60">
        <v>610311</v>
      </c>
      <c r="Z14" s="140">
        <v>11.16</v>
      </c>
      <c r="AA14" s="155">
        <v>5467710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760499</v>
      </c>
      <c r="D16" s="155">
        <v>0</v>
      </c>
      <c r="E16" s="156">
        <v>3293150</v>
      </c>
      <c r="F16" s="60">
        <v>5293150</v>
      </c>
      <c r="G16" s="60">
        <v>42829</v>
      </c>
      <c r="H16" s="60">
        <v>54399</v>
      </c>
      <c r="I16" s="60">
        <v>76503</v>
      </c>
      <c r="J16" s="60">
        <v>173731</v>
      </c>
      <c r="K16" s="60">
        <v>110970</v>
      </c>
      <c r="L16" s="60">
        <v>97170</v>
      </c>
      <c r="M16" s="60">
        <v>114268</v>
      </c>
      <c r="N16" s="60">
        <v>322408</v>
      </c>
      <c r="O16" s="60">
        <v>83863</v>
      </c>
      <c r="P16" s="60">
        <v>68194</v>
      </c>
      <c r="Q16" s="60">
        <v>86074</v>
      </c>
      <c r="R16" s="60">
        <v>238131</v>
      </c>
      <c r="S16" s="60">
        <v>69131</v>
      </c>
      <c r="T16" s="60">
        <v>53292</v>
      </c>
      <c r="U16" s="60">
        <v>110339</v>
      </c>
      <c r="V16" s="60">
        <v>232762</v>
      </c>
      <c r="W16" s="60">
        <v>967032</v>
      </c>
      <c r="X16" s="60">
        <v>5293150</v>
      </c>
      <c r="Y16" s="60">
        <v>-4326118</v>
      </c>
      <c r="Z16" s="140">
        <v>-81.73</v>
      </c>
      <c r="AA16" s="155">
        <v>5293150</v>
      </c>
    </row>
    <row r="17" spans="1:27" ht="13.5">
      <c r="A17" s="181" t="s">
        <v>113</v>
      </c>
      <c r="B17" s="185"/>
      <c r="C17" s="155">
        <v>125482</v>
      </c>
      <c r="D17" s="155">
        <v>0</v>
      </c>
      <c r="E17" s="156">
        <v>253530</v>
      </c>
      <c r="F17" s="60">
        <v>253530</v>
      </c>
      <c r="G17" s="60">
        <v>62412</v>
      </c>
      <c r="H17" s="60">
        <v>10181</v>
      </c>
      <c r="I17" s="60">
        <v>7317</v>
      </c>
      <c r="J17" s="60">
        <v>79910</v>
      </c>
      <c r="K17" s="60">
        <v>12749</v>
      </c>
      <c r="L17" s="60">
        <v>11263</v>
      </c>
      <c r="M17" s="60">
        <v>9354</v>
      </c>
      <c r="N17" s="60">
        <v>33366</v>
      </c>
      <c r="O17" s="60">
        <v>13828</v>
      </c>
      <c r="P17" s="60">
        <v>7114</v>
      </c>
      <c r="Q17" s="60">
        <v>6239</v>
      </c>
      <c r="R17" s="60">
        <v>27181</v>
      </c>
      <c r="S17" s="60">
        <v>7311</v>
      </c>
      <c r="T17" s="60">
        <v>8111</v>
      </c>
      <c r="U17" s="60">
        <v>10308</v>
      </c>
      <c r="V17" s="60">
        <v>25730</v>
      </c>
      <c r="W17" s="60">
        <v>166187</v>
      </c>
      <c r="X17" s="60">
        <v>253530</v>
      </c>
      <c r="Y17" s="60">
        <v>-87343</v>
      </c>
      <c r="Z17" s="140">
        <v>-34.45</v>
      </c>
      <c r="AA17" s="155">
        <v>253530</v>
      </c>
    </row>
    <row r="18" spans="1:27" ht="13.5">
      <c r="A18" s="183" t="s">
        <v>114</v>
      </c>
      <c r="B18" s="182"/>
      <c r="C18" s="155">
        <v>3051493</v>
      </c>
      <c r="D18" s="155">
        <v>0</v>
      </c>
      <c r="E18" s="156">
        <v>2973750</v>
      </c>
      <c r="F18" s="60">
        <v>2973750</v>
      </c>
      <c r="G18" s="60">
        <v>260667</v>
      </c>
      <c r="H18" s="60">
        <v>253583</v>
      </c>
      <c r="I18" s="60">
        <v>223706</v>
      </c>
      <c r="J18" s="60">
        <v>737956</v>
      </c>
      <c r="K18" s="60">
        <v>362295</v>
      </c>
      <c r="L18" s="60">
        <v>175362</v>
      </c>
      <c r="M18" s="60">
        <v>349805</v>
      </c>
      <c r="N18" s="60">
        <v>887462</v>
      </c>
      <c r="O18" s="60">
        <v>325825</v>
      </c>
      <c r="P18" s="60">
        <v>313862</v>
      </c>
      <c r="Q18" s="60">
        <v>238148</v>
      </c>
      <c r="R18" s="60">
        <v>877835</v>
      </c>
      <c r="S18" s="60">
        <v>247481</v>
      </c>
      <c r="T18" s="60">
        <v>246917</v>
      </c>
      <c r="U18" s="60">
        <v>330915</v>
      </c>
      <c r="V18" s="60">
        <v>825313</v>
      </c>
      <c r="W18" s="60">
        <v>3328566</v>
      </c>
      <c r="X18" s="60">
        <v>2973750</v>
      </c>
      <c r="Y18" s="60">
        <v>354816</v>
      </c>
      <c r="Z18" s="140">
        <v>11.93</v>
      </c>
      <c r="AA18" s="155">
        <v>2973750</v>
      </c>
    </row>
    <row r="19" spans="1:27" ht="13.5">
      <c r="A19" s="181" t="s">
        <v>34</v>
      </c>
      <c r="B19" s="185"/>
      <c r="C19" s="155">
        <v>72347109</v>
      </c>
      <c r="D19" s="155">
        <v>0</v>
      </c>
      <c r="E19" s="156">
        <v>95595034</v>
      </c>
      <c r="F19" s="60">
        <v>89676889</v>
      </c>
      <c r="G19" s="60">
        <v>4166492</v>
      </c>
      <c r="H19" s="60">
        <v>4186207</v>
      </c>
      <c r="I19" s="60">
        <v>4379008</v>
      </c>
      <c r="J19" s="60">
        <v>12731707</v>
      </c>
      <c r="K19" s="60">
        <v>4671567</v>
      </c>
      <c r="L19" s="60">
        <v>4508073</v>
      </c>
      <c r="M19" s="60">
        <v>4970035</v>
      </c>
      <c r="N19" s="60">
        <v>14149675</v>
      </c>
      <c r="O19" s="60">
        <v>4378049</v>
      </c>
      <c r="P19" s="60">
        <v>6920390</v>
      </c>
      <c r="Q19" s="60">
        <v>4804736</v>
      </c>
      <c r="R19" s="60">
        <v>16103175</v>
      </c>
      <c r="S19" s="60">
        <v>12224451</v>
      </c>
      <c r="T19" s="60">
        <v>19571515</v>
      </c>
      <c r="U19" s="60">
        <v>4490795</v>
      </c>
      <c r="V19" s="60">
        <v>36286761</v>
      </c>
      <c r="W19" s="60">
        <v>79271318</v>
      </c>
      <c r="X19" s="60">
        <v>89676889</v>
      </c>
      <c r="Y19" s="60">
        <v>-10405571</v>
      </c>
      <c r="Z19" s="140">
        <v>-11.6</v>
      </c>
      <c r="AA19" s="155">
        <v>89676889</v>
      </c>
    </row>
    <row r="20" spans="1:27" ht="13.5">
      <c r="A20" s="181" t="s">
        <v>35</v>
      </c>
      <c r="B20" s="185"/>
      <c r="C20" s="155">
        <v>11726814</v>
      </c>
      <c r="D20" s="155">
        <v>0</v>
      </c>
      <c r="E20" s="156">
        <v>3740280</v>
      </c>
      <c r="F20" s="54">
        <v>4179292</v>
      </c>
      <c r="G20" s="54">
        <v>193787</v>
      </c>
      <c r="H20" s="54">
        <v>935720</v>
      </c>
      <c r="I20" s="54">
        <v>175088</v>
      </c>
      <c r="J20" s="54">
        <v>1304595</v>
      </c>
      <c r="K20" s="54">
        <v>95592</v>
      </c>
      <c r="L20" s="54">
        <v>309756</v>
      </c>
      <c r="M20" s="54">
        <v>272281</v>
      </c>
      <c r="N20" s="54">
        <v>677629</v>
      </c>
      <c r="O20" s="54">
        <v>171187</v>
      </c>
      <c r="P20" s="54">
        <v>74243</v>
      </c>
      <c r="Q20" s="54">
        <v>146010</v>
      </c>
      <c r="R20" s="54">
        <v>391440</v>
      </c>
      <c r="S20" s="54">
        <v>256281</v>
      </c>
      <c r="T20" s="54">
        <v>292565</v>
      </c>
      <c r="U20" s="54">
        <v>582284</v>
      </c>
      <c r="V20" s="54">
        <v>1131130</v>
      </c>
      <c r="W20" s="54">
        <v>3504794</v>
      </c>
      <c r="X20" s="54">
        <v>4179292</v>
      </c>
      <c r="Y20" s="54">
        <v>-674498</v>
      </c>
      <c r="Z20" s="184">
        <v>-16.14</v>
      </c>
      <c r="AA20" s="130">
        <v>4179292</v>
      </c>
    </row>
    <row r="21" spans="1:27" ht="13.5">
      <c r="A21" s="181" t="s">
        <v>115</v>
      </c>
      <c r="B21" s="185"/>
      <c r="C21" s="155">
        <v>2500</v>
      </c>
      <c r="D21" s="155">
        <v>0</v>
      </c>
      <c r="E21" s="156">
        <v>2000</v>
      </c>
      <c r="F21" s="60">
        <v>2000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2000</v>
      </c>
      <c r="Y21" s="60">
        <v>-2000</v>
      </c>
      <c r="Z21" s="140">
        <v>-100</v>
      </c>
      <c r="AA21" s="155">
        <v>2000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354491608</v>
      </c>
      <c r="D22" s="188">
        <f>SUM(D5:D21)</f>
        <v>0</v>
      </c>
      <c r="E22" s="189">
        <f t="shared" si="0"/>
        <v>397307391</v>
      </c>
      <c r="F22" s="190">
        <f t="shared" si="0"/>
        <v>400250117</v>
      </c>
      <c r="G22" s="190">
        <f t="shared" si="0"/>
        <v>78189746</v>
      </c>
      <c r="H22" s="190">
        <f t="shared" si="0"/>
        <v>23934428</v>
      </c>
      <c r="I22" s="190">
        <f t="shared" si="0"/>
        <v>23499901</v>
      </c>
      <c r="J22" s="190">
        <f t="shared" si="0"/>
        <v>125624075</v>
      </c>
      <c r="K22" s="190">
        <f t="shared" si="0"/>
        <v>23849835</v>
      </c>
      <c r="L22" s="190">
        <f t="shared" si="0"/>
        <v>22903978</v>
      </c>
      <c r="M22" s="190">
        <f t="shared" si="0"/>
        <v>22186203</v>
      </c>
      <c r="N22" s="190">
        <f t="shared" si="0"/>
        <v>68940016</v>
      </c>
      <c r="O22" s="190">
        <f t="shared" si="0"/>
        <v>23527298</v>
      </c>
      <c r="P22" s="190">
        <f t="shared" si="0"/>
        <v>26189795</v>
      </c>
      <c r="Q22" s="190">
        <f t="shared" si="0"/>
        <v>27425023</v>
      </c>
      <c r="R22" s="190">
        <f t="shared" si="0"/>
        <v>77142116</v>
      </c>
      <c r="S22" s="190">
        <f t="shared" si="0"/>
        <v>34625707</v>
      </c>
      <c r="T22" s="190">
        <f t="shared" si="0"/>
        <v>42129760</v>
      </c>
      <c r="U22" s="190">
        <f t="shared" si="0"/>
        <v>26297095</v>
      </c>
      <c r="V22" s="190">
        <f t="shared" si="0"/>
        <v>103052562</v>
      </c>
      <c r="W22" s="190">
        <f t="shared" si="0"/>
        <v>374758769</v>
      </c>
      <c r="X22" s="190">
        <f t="shared" si="0"/>
        <v>400250117</v>
      </c>
      <c r="Y22" s="190">
        <f t="shared" si="0"/>
        <v>-25491348</v>
      </c>
      <c r="Z22" s="191">
        <f>+IF(X22&lt;&gt;0,+(Y22/X22)*100,0)</f>
        <v>-6.368854602983164</v>
      </c>
      <c r="AA22" s="188">
        <f>SUM(AA5:AA21)</f>
        <v>400250117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96930354</v>
      </c>
      <c r="D25" s="155">
        <v>0</v>
      </c>
      <c r="E25" s="156">
        <v>111918681</v>
      </c>
      <c r="F25" s="60">
        <v>109707343</v>
      </c>
      <c r="G25" s="60">
        <v>8946186</v>
      </c>
      <c r="H25" s="60">
        <v>8717844</v>
      </c>
      <c r="I25" s="60">
        <v>8895207</v>
      </c>
      <c r="J25" s="60">
        <v>26559237</v>
      </c>
      <c r="K25" s="60">
        <v>8983070</v>
      </c>
      <c r="L25" s="60">
        <v>13836534</v>
      </c>
      <c r="M25" s="60">
        <v>7951088</v>
      </c>
      <c r="N25" s="60">
        <v>30770692</v>
      </c>
      <c r="O25" s="60">
        <v>3081918</v>
      </c>
      <c r="P25" s="60">
        <v>9921577</v>
      </c>
      <c r="Q25" s="60">
        <v>8796890</v>
      </c>
      <c r="R25" s="60">
        <v>21800385</v>
      </c>
      <c r="S25" s="60">
        <v>8955470</v>
      </c>
      <c r="T25" s="60">
        <v>9164812</v>
      </c>
      <c r="U25" s="60">
        <v>8602576</v>
      </c>
      <c r="V25" s="60">
        <v>26722858</v>
      </c>
      <c r="W25" s="60">
        <v>105853172</v>
      </c>
      <c r="X25" s="60">
        <v>109707343</v>
      </c>
      <c r="Y25" s="60">
        <v>-3854171</v>
      </c>
      <c r="Z25" s="140">
        <v>-3.51</v>
      </c>
      <c r="AA25" s="155">
        <v>109707343</v>
      </c>
    </row>
    <row r="26" spans="1:27" ht="13.5">
      <c r="A26" s="183" t="s">
        <v>38</v>
      </c>
      <c r="B26" s="182"/>
      <c r="C26" s="155">
        <v>6932325</v>
      </c>
      <c r="D26" s="155">
        <v>0</v>
      </c>
      <c r="E26" s="156">
        <v>8221814</v>
      </c>
      <c r="F26" s="60">
        <v>7865814</v>
      </c>
      <c r="G26" s="60">
        <v>640070</v>
      </c>
      <c r="H26" s="60">
        <v>640070</v>
      </c>
      <c r="I26" s="60">
        <v>714730</v>
      </c>
      <c r="J26" s="60">
        <v>1994870</v>
      </c>
      <c r="K26" s="60">
        <v>640527</v>
      </c>
      <c r="L26" s="60">
        <v>653987</v>
      </c>
      <c r="M26" s="60">
        <v>649992</v>
      </c>
      <c r="N26" s="60">
        <v>1944506</v>
      </c>
      <c r="O26" s="60">
        <v>644161</v>
      </c>
      <c r="P26" s="60">
        <v>1081930</v>
      </c>
      <c r="Q26" s="60">
        <v>645900</v>
      </c>
      <c r="R26" s="60">
        <v>2371991</v>
      </c>
      <c r="S26" s="60">
        <v>645296</v>
      </c>
      <c r="T26" s="60">
        <v>644949</v>
      </c>
      <c r="U26" s="60">
        <v>644949</v>
      </c>
      <c r="V26" s="60">
        <v>1935194</v>
      </c>
      <c r="W26" s="60">
        <v>8246561</v>
      </c>
      <c r="X26" s="60">
        <v>7865814</v>
      </c>
      <c r="Y26" s="60">
        <v>380747</v>
      </c>
      <c r="Z26" s="140">
        <v>4.84</v>
      </c>
      <c r="AA26" s="155">
        <v>7865814</v>
      </c>
    </row>
    <row r="27" spans="1:27" ht="13.5">
      <c r="A27" s="183" t="s">
        <v>118</v>
      </c>
      <c r="B27" s="182"/>
      <c r="C27" s="155">
        <v>19722706</v>
      </c>
      <c r="D27" s="155">
        <v>0</v>
      </c>
      <c r="E27" s="156">
        <v>13411060</v>
      </c>
      <c r="F27" s="60">
        <v>19411060</v>
      </c>
      <c r="G27" s="60">
        <v>930622</v>
      </c>
      <c r="H27" s="60">
        <v>-4739271</v>
      </c>
      <c r="I27" s="60">
        <v>3967859</v>
      </c>
      <c r="J27" s="60">
        <v>159210</v>
      </c>
      <c r="K27" s="60">
        <v>7329473</v>
      </c>
      <c r="L27" s="60">
        <v>930077</v>
      </c>
      <c r="M27" s="60">
        <v>1300904</v>
      </c>
      <c r="N27" s="60">
        <v>9560454</v>
      </c>
      <c r="O27" s="60">
        <v>1756087</v>
      </c>
      <c r="P27" s="60">
        <v>1515319</v>
      </c>
      <c r="Q27" s="60">
        <v>1452996</v>
      </c>
      <c r="R27" s="60">
        <v>4724402</v>
      </c>
      <c r="S27" s="60">
        <v>897932</v>
      </c>
      <c r="T27" s="60">
        <v>1793718</v>
      </c>
      <c r="U27" s="60">
        <v>1542031</v>
      </c>
      <c r="V27" s="60">
        <v>4233681</v>
      </c>
      <c r="W27" s="60">
        <v>18677747</v>
      </c>
      <c r="X27" s="60">
        <v>19411060</v>
      </c>
      <c r="Y27" s="60">
        <v>-733313</v>
      </c>
      <c r="Z27" s="140">
        <v>-3.78</v>
      </c>
      <c r="AA27" s="155">
        <v>19411060</v>
      </c>
    </row>
    <row r="28" spans="1:27" ht="13.5">
      <c r="A28" s="183" t="s">
        <v>39</v>
      </c>
      <c r="B28" s="182"/>
      <c r="C28" s="155">
        <v>14369663</v>
      </c>
      <c r="D28" s="155">
        <v>0</v>
      </c>
      <c r="E28" s="156">
        <v>21454367</v>
      </c>
      <c r="F28" s="60">
        <v>21454367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9183799</v>
      </c>
      <c r="Q28" s="60">
        <v>1193274</v>
      </c>
      <c r="R28" s="60">
        <v>10377073</v>
      </c>
      <c r="S28" s="60">
        <v>1165573</v>
      </c>
      <c r="T28" s="60">
        <v>1187288</v>
      </c>
      <c r="U28" s="60">
        <v>1149859</v>
      </c>
      <c r="V28" s="60">
        <v>3502720</v>
      </c>
      <c r="W28" s="60">
        <v>13879793</v>
      </c>
      <c r="X28" s="60">
        <v>21454367</v>
      </c>
      <c r="Y28" s="60">
        <v>-7574574</v>
      </c>
      <c r="Z28" s="140">
        <v>-35.31</v>
      </c>
      <c r="AA28" s="155">
        <v>21454367</v>
      </c>
    </row>
    <row r="29" spans="1:27" ht="13.5">
      <c r="A29" s="183" t="s">
        <v>40</v>
      </c>
      <c r="B29" s="182"/>
      <c r="C29" s="155">
        <v>13140978</v>
      </c>
      <c r="D29" s="155">
        <v>0</v>
      </c>
      <c r="E29" s="156">
        <v>13718613</v>
      </c>
      <c r="F29" s="60">
        <v>13639063</v>
      </c>
      <c r="G29" s="60">
        <v>392209</v>
      </c>
      <c r="H29" s="60">
        <v>338178</v>
      </c>
      <c r="I29" s="60">
        <v>2526477</v>
      </c>
      <c r="J29" s="60">
        <v>3256864</v>
      </c>
      <c r="K29" s="60">
        <v>391797</v>
      </c>
      <c r="L29" s="60">
        <v>391797</v>
      </c>
      <c r="M29" s="60">
        <v>490083</v>
      </c>
      <c r="N29" s="60">
        <v>1273677</v>
      </c>
      <c r="O29" s="60">
        <v>760621</v>
      </c>
      <c r="P29" s="60">
        <v>391797</v>
      </c>
      <c r="Q29" s="60">
        <v>2326179</v>
      </c>
      <c r="R29" s="60">
        <v>3478597</v>
      </c>
      <c r="S29" s="60">
        <v>391797</v>
      </c>
      <c r="T29" s="60">
        <v>391797</v>
      </c>
      <c r="U29" s="60">
        <v>794275</v>
      </c>
      <c r="V29" s="60">
        <v>1577869</v>
      </c>
      <c r="W29" s="60">
        <v>9587007</v>
      </c>
      <c r="X29" s="60">
        <v>13639063</v>
      </c>
      <c r="Y29" s="60">
        <v>-4052056</v>
      </c>
      <c r="Z29" s="140">
        <v>-29.71</v>
      </c>
      <c r="AA29" s="155">
        <v>13639063</v>
      </c>
    </row>
    <row r="30" spans="1:27" ht="13.5">
      <c r="A30" s="183" t="s">
        <v>119</v>
      </c>
      <c r="B30" s="182"/>
      <c r="C30" s="155">
        <v>118180997</v>
      </c>
      <c r="D30" s="155">
        <v>0</v>
      </c>
      <c r="E30" s="156">
        <v>135000000</v>
      </c>
      <c r="F30" s="60">
        <v>135000000</v>
      </c>
      <c r="G30" s="60">
        <v>0</v>
      </c>
      <c r="H30" s="60">
        <v>14981690</v>
      </c>
      <c r="I30" s="60">
        <v>13744612</v>
      </c>
      <c r="J30" s="60">
        <v>28726302</v>
      </c>
      <c r="K30" s="60">
        <v>7959727</v>
      </c>
      <c r="L30" s="60">
        <v>7760154</v>
      </c>
      <c r="M30" s="60">
        <v>7488686</v>
      </c>
      <c r="N30" s="60">
        <v>23208567</v>
      </c>
      <c r="O30" s="60">
        <v>7653489</v>
      </c>
      <c r="P30" s="60">
        <v>8754602</v>
      </c>
      <c r="Q30" s="60">
        <v>10053767</v>
      </c>
      <c r="R30" s="60">
        <v>26461858</v>
      </c>
      <c r="S30" s="60">
        <v>11244243</v>
      </c>
      <c r="T30" s="60">
        <v>10602265</v>
      </c>
      <c r="U30" s="60">
        <v>10507163</v>
      </c>
      <c r="V30" s="60">
        <v>32353671</v>
      </c>
      <c r="W30" s="60">
        <v>110750398</v>
      </c>
      <c r="X30" s="60">
        <v>135000000</v>
      </c>
      <c r="Y30" s="60">
        <v>-24249602</v>
      </c>
      <c r="Z30" s="140">
        <v>-17.96</v>
      </c>
      <c r="AA30" s="155">
        <v>135000000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8717707</v>
      </c>
      <c r="D32" s="155">
        <v>0</v>
      </c>
      <c r="E32" s="156">
        <v>7926124</v>
      </c>
      <c r="F32" s="60">
        <v>10902359</v>
      </c>
      <c r="G32" s="60">
        <v>351901</v>
      </c>
      <c r="H32" s="60">
        <v>444890</v>
      </c>
      <c r="I32" s="60">
        <v>758852</v>
      </c>
      <c r="J32" s="60">
        <v>1555643</v>
      </c>
      <c r="K32" s="60">
        <v>738283</v>
      </c>
      <c r="L32" s="60">
        <v>1180321</v>
      </c>
      <c r="M32" s="60">
        <v>1074436</v>
      </c>
      <c r="N32" s="60">
        <v>2993040</v>
      </c>
      <c r="O32" s="60">
        <v>912155</v>
      </c>
      <c r="P32" s="60">
        <v>1279516</v>
      </c>
      <c r="Q32" s="60">
        <v>696211</v>
      </c>
      <c r="R32" s="60">
        <v>2887882</v>
      </c>
      <c r="S32" s="60">
        <v>613721</v>
      </c>
      <c r="T32" s="60">
        <v>842393</v>
      </c>
      <c r="U32" s="60">
        <v>1131184</v>
      </c>
      <c r="V32" s="60">
        <v>2587298</v>
      </c>
      <c r="W32" s="60">
        <v>10023863</v>
      </c>
      <c r="X32" s="60">
        <v>10902359</v>
      </c>
      <c r="Y32" s="60">
        <v>-878496</v>
      </c>
      <c r="Z32" s="140">
        <v>-8.06</v>
      </c>
      <c r="AA32" s="155">
        <v>10902359</v>
      </c>
    </row>
    <row r="33" spans="1:27" ht="13.5">
      <c r="A33" s="183" t="s">
        <v>42</v>
      </c>
      <c r="B33" s="182"/>
      <c r="C33" s="155">
        <v>767362</v>
      </c>
      <c r="D33" s="155">
        <v>0</v>
      </c>
      <c r="E33" s="156">
        <v>806490</v>
      </c>
      <c r="F33" s="60">
        <v>806490</v>
      </c>
      <c r="G33" s="60">
        <v>1200</v>
      </c>
      <c r="H33" s="60">
        <v>149248</v>
      </c>
      <c r="I33" s="60">
        <v>64750</v>
      </c>
      <c r="J33" s="60">
        <v>215198</v>
      </c>
      <c r="K33" s="60">
        <v>149748</v>
      </c>
      <c r="L33" s="60">
        <v>25263</v>
      </c>
      <c r="M33" s="60">
        <v>20855</v>
      </c>
      <c r="N33" s="60">
        <v>195866</v>
      </c>
      <c r="O33" s="60">
        <v>148248</v>
      </c>
      <c r="P33" s="60">
        <v>0</v>
      </c>
      <c r="Q33" s="60">
        <v>14250</v>
      </c>
      <c r="R33" s="60">
        <v>162498</v>
      </c>
      <c r="S33" s="60">
        <v>160748</v>
      </c>
      <c r="T33" s="60">
        <v>9000</v>
      </c>
      <c r="U33" s="60">
        <v>68900</v>
      </c>
      <c r="V33" s="60">
        <v>238648</v>
      </c>
      <c r="W33" s="60">
        <v>812210</v>
      </c>
      <c r="X33" s="60">
        <v>806490</v>
      </c>
      <c r="Y33" s="60">
        <v>5720</v>
      </c>
      <c r="Z33" s="140">
        <v>0.71</v>
      </c>
      <c r="AA33" s="155">
        <v>806490</v>
      </c>
    </row>
    <row r="34" spans="1:27" ht="13.5">
      <c r="A34" s="183" t="s">
        <v>43</v>
      </c>
      <c r="B34" s="182"/>
      <c r="C34" s="155">
        <v>57853949</v>
      </c>
      <c r="D34" s="155">
        <v>0</v>
      </c>
      <c r="E34" s="156">
        <v>87070308</v>
      </c>
      <c r="F34" s="60">
        <v>84524774</v>
      </c>
      <c r="G34" s="60">
        <v>1060356</v>
      </c>
      <c r="H34" s="60">
        <v>3268626</v>
      </c>
      <c r="I34" s="60">
        <v>3942721</v>
      </c>
      <c r="J34" s="60">
        <v>8271703</v>
      </c>
      <c r="K34" s="60">
        <v>4275055</v>
      </c>
      <c r="L34" s="60">
        <v>4115866</v>
      </c>
      <c r="M34" s="60">
        <v>4287410</v>
      </c>
      <c r="N34" s="60">
        <v>12678331</v>
      </c>
      <c r="O34" s="60">
        <v>4577532</v>
      </c>
      <c r="P34" s="60">
        <v>5996750</v>
      </c>
      <c r="Q34" s="60">
        <v>3818126</v>
      </c>
      <c r="R34" s="60">
        <v>14392408</v>
      </c>
      <c r="S34" s="60">
        <v>11923439</v>
      </c>
      <c r="T34" s="60">
        <v>17320331</v>
      </c>
      <c r="U34" s="60">
        <v>9508168</v>
      </c>
      <c r="V34" s="60">
        <v>38751938</v>
      </c>
      <c r="W34" s="60">
        <v>74094380</v>
      </c>
      <c r="X34" s="60">
        <v>84524774</v>
      </c>
      <c r="Y34" s="60">
        <v>-10430394</v>
      </c>
      <c r="Z34" s="140">
        <v>-12.34</v>
      </c>
      <c r="AA34" s="155">
        <v>84524774</v>
      </c>
    </row>
    <row r="35" spans="1:27" ht="13.5">
      <c r="A35" s="181" t="s">
        <v>122</v>
      </c>
      <c r="B35" s="185"/>
      <c r="C35" s="155">
        <v>75068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336691109</v>
      </c>
      <c r="D36" s="188">
        <f>SUM(D25:D35)</f>
        <v>0</v>
      </c>
      <c r="E36" s="189">
        <f t="shared" si="1"/>
        <v>399527457</v>
      </c>
      <c r="F36" s="190">
        <f t="shared" si="1"/>
        <v>403311270</v>
      </c>
      <c r="G36" s="190">
        <f t="shared" si="1"/>
        <v>12322544</v>
      </c>
      <c r="H36" s="190">
        <f t="shared" si="1"/>
        <v>23801275</v>
      </c>
      <c r="I36" s="190">
        <f t="shared" si="1"/>
        <v>34615208</v>
      </c>
      <c r="J36" s="190">
        <f t="shared" si="1"/>
        <v>70739027</v>
      </c>
      <c r="K36" s="190">
        <f t="shared" si="1"/>
        <v>30467680</v>
      </c>
      <c r="L36" s="190">
        <f t="shared" si="1"/>
        <v>28893999</v>
      </c>
      <c r="M36" s="190">
        <f t="shared" si="1"/>
        <v>23263454</v>
      </c>
      <c r="N36" s="190">
        <f t="shared" si="1"/>
        <v>82625133</v>
      </c>
      <c r="O36" s="190">
        <f t="shared" si="1"/>
        <v>19534211</v>
      </c>
      <c r="P36" s="190">
        <f t="shared" si="1"/>
        <v>38125290</v>
      </c>
      <c r="Q36" s="190">
        <f t="shared" si="1"/>
        <v>28997593</v>
      </c>
      <c r="R36" s="190">
        <f t="shared" si="1"/>
        <v>86657094</v>
      </c>
      <c r="S36" s="190">
        <f t="shared" si="1"/>
        <v>35998219</v>
      </c>
      <c r="T36" s="190">
        <f t="shared" si="1"/>
        <v>41956553</v>
      </c>
      <c r="U36" s="190">
        <f t="shared" si="1"/>
        <v>33949105</v>
      </c>
      <c r="V36" s="190">
        <f t="shared" si="1"/>
        <v>111903877</v>
      </c>
      <c r="W36" s="190">
        <f t="shared" si="1"/>
        <v>351925131</v>
      </c>
      <c r="X36" s="190">
        <f t="shared" si="1"/>
        <v>403311270</v>
      </c>
      <c r="Y36" s="190">
        <f t="shared" si="1"/>
        <v>-51386139</v>
      </c>
      <c r="Z36" s="191">
        <f>+IF(X36&lt;&gt;0,+(Y36/X36)*100,0)</f>
        <v>-12.741062009003617</v>
      </c>
      <c r="AA36" s="188">
        <f>SUM(AA25:AA35)</f>
        <v>403311270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17800499</v>
      </c>
      <c r="D38" s="199">
        <f>+D22-D36</f>
        <v>0</v>
      </c>
      <c r="E38" s="200">
        <f t="shared" si="2"/>
        <v>-2220066</v>
      </c>
      <c r="F38" s="106">
        <f t="shared" si="2"/>
        <v>-3061153</v>
      </c>
      <c r="G38" s="106">
        <f t="shared" si="2"/>
        <v>65867202</v>
      </c>
      <c r="H38" s="106">
        <f t="shared" si="2"/>
        <v>133153</v>
      </c>
      <c r="I38" s="106">
        <f t="shared" si="2"/>
        <v>-11115307</v>
      </c>
      <c r="J38" s="106">
        <f t="shared" si="2"/>
        <v>54885048</v>
      </c>
      <c r="K38" s="106">
        <f t="shared" si="2"/>
        <v>-6617845</v>
      </c>
      <c r="L38" s="106">
        <f t="shared" si="2"/>
        <v>-5990021</v>
      </c>
      <c r="M38" s="106">
        <f t="shared" si="2"/>
        <v>-1077251</v>
      </c>
      <c r="N38" s="106">
        <f t="shared" si="2"/>
        <v>-13685117</v>
      </c>
      <c r="O38" s="106">
        <f t="shared" si="2"/>
        <v>3993087</v>
      </c>
      <c r="P38" s="106">
        <f t="shared" si="2"/>
        <v>-11935495</v>
      </c>
      <c r="Q38" s="106">
        <f t="shared" si="2"/>
        <v>-1572570</v>
      </c>
      <c r="R38" s="106">
        <f t="shared" si="2"/>
        <v>-9514978</v>
      </c>
      <c r="S38" s="106">
        <f t="shared" si="2"/>
        <v>-1372512</v>
      </c>
      <c r="T38" s="106">
        <f t="shared" si="2"/>
        <v>173207</v>
      </c>
      <c r="U38" s="106">
        <f t="shared" si="2"/>
        <v>-7652010</v>
      </c>
      <c r="V38" s="106">
        <f t="shared" si="2"/>
        <v>-8851315</v>
      </c>
      <c r="W38" s="106">
        <f t="shared" si="2"/>
        <v>22833638</v>
      </c>
      <c r="X38" s="106">
        <f>IF(F22=F36,0,X22-X36)</f>
        <v>-3061153</v>
      </c>
      <c r="Y38" s="106">
        <f t="shared" si="2"/>
        <v>25894791</v>
      </c>
      <c r="Z38" s="201">
        <f>+IF(X38&lt;&gt;0,+(Y38/X38)*100,0)</f>
        <v>-845.9162609644144</v>
      </c>
      <c r="AA38" s="199">
        <f>+AA22-AA36</f>
        <v>-3061153</v>
      </c>
    </row>
    <row r="39" spans="1:27" ht="13.5">
      <c r="A39" s="181" t="s">
        <v>46</v>
      </c>
      <c r="B39" s="185"/>
      <c r="C39" s="155">
        <v>73085202</v>
      </c>
      <c r="D39" s="155">
        <v>0</v>
      </c>
      <c r="E39" s="156">
        <v>43044764</v>
      </c>
      <c r="F39" s="60">
        <v>58525099</v>
      </c>
      <c r="G39" s="60">
        <v>0</v>
      </c>
      <c r="H39" s="60">
        <v>933142</v>
      </c>
      <c r="I39" s="60">
        <v>1671435</v>
      </c>
      <c r="J39" s="60">
        <v>2604577</v>
      </c>
      <c r="K39" s="60">
        <v>950291</v>
      </c>
      <c r="L39" s="60">
        <v>1028533</v>
      </c>
      <c r="M39" s="60">
        <v>5101912</v>
      </c>
      <c r="N39" s="60">
        <v>7080736</v>
      </c>
      <c r="O39" s="60">
        <v>1236684</v>
      </c>
      <c r="P39" s="60">
        <v>1927781</v>
      </c>
      <c r="Q39" s="60">
        <v>4126699</v>
      </c>
      <c r="R39" s="60">
        <v>7291164</v>
      </c>
      <c r="S39" s="60">
        <v>2044610</v>
      </c>
      <c r="T39" s="60">
        <v>12363618</v>
      </c>
      <c r="U39" s="60">
        <v>13076224</v>
      </c>
      <c r="V39" s="60">
        <v>27484452</v>
      </c>
      <c r="W39" s="60">
        <v>44460929</v>
      </c>
      <c r="X39" s="60">
        <v>58525099</v>
      </c>
      <c r="Y39" s="60">
        <v>-14064170</v>
      </c>
      <c r="Z39" s="140">
        <v>-24.03</v>
      </c>
      <c r="AA39" s="155">
        <v>58525099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90885701</v>
      </c>
      <c r="D42" s="206">
        <f>SUM(D38:D41)</f>
        <v>0</v>
      </c>
      <c r="E42" s="207">
        <f t="shared" si="3"/>
        <v>40824698</v>
      </c>
      <c r="F42" s="88">
        <f t="shared" si="3"/>
        <v>55463946</v>
      </c>
      <c r="G42" s="88">
        <f t="shared" si="3"/>
        <v>65867202</v>
      </c>
      <c r="H42" s="88">
        <f t="shared" si="3"/>
        <v>1066295</v>
      </c>
      <c r="I42" s="88">
        <f t="shared" si="3"/>
        <v>-9443872</v>
      </c>
      <c r="J42" s="88">
        <f t="shared" si="3"/>
        <v>57489625</v>
      </c>
      <c r="K42" s="88">
        <f t="shared" si="3"/>
        <v>-5667554</v>
      </c>
      <c r="L42" s="88">
        <f t="shared" si="3"/>
        <v>-4961488</v>
      </c>
      <c r="M42" s="88">
        <f t="shared" si="3"/>
        <v>4024661</v>
      </c>
      <c r="N42" s="88">
        <f t="shared" si="3"/>
        <v>-6604381</v>
      </c>
      <c r="O42" s="88">
        <f t="shared" si="3"/>
        <v>5229771</v>
      </c>
      <c r="P42" s="88">
        <f t="shared" si="3"/>
        <v>-10007714</v>
      </c>
      <c r="Q42" s="88">
        <f t="shared" si="3"/>
        <v>2554129</v>
      </c>
      <c r="R42" s="88">
        <f t="shared" si="3"/>
        <v>-2223814</v>
      </c>
      <c r="S42" s="88">
        <f t="shared" si="3"/>
        <v>672098</v>
      </c>
      <c r="T42" s="88">
        <f t="shared" si="3"/>
        <v>12536825</v>
      </c>
      <c r="U42" s="88">
        <f t="shared" si="3"/>
        <v>5424214</v>
      </c>
      <c r="V42" s="88">
        <f t="shared" si="3"/>
        <v>18633137</v>
      </c>
      <c r="W42" s="88">
        <f t="shared" si="3"/>
        <v>67294567</v>
      </c>
      <c r="X42" s="88">
        <f t="shared" si="3"/>
        <v>55463946</v>
      </c>
      <c r="Y42" s="88">
        <f t="shared" si="3"/>
        <v>11830621</v>
      </c>
      <c r="Z42" s="208">
        <f>+IF(X42&lt;&gt;0,+(Y42/X42)*100,0)</f>
        <v>21.33029085236741</v>
      </c>
      <c r="AA42" s="206">
        <f>SUM(AA38:AA41)</f>
        <v>55463946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90885701</v>
      </c>
      <c r="D44" s="210">
        <f>+D42-D43</f>
        <v>0</v>
      </c>
      <c r="E44" s="211">
        <f t="shared" si="4"/>
        <v>40824698</v>
      </c>
      <c r="F44" s="77">
        <f t="shared" si="4"/>
        <v>55463946</v>
      </c>
      <c r="G44" s="77">
        <f t="shared" si="4"/>
        <v>65867202</v>
      </c>
      <c r="H44" s="77">
        <f t="shared" si="4"/>
        <v>1066295</v>
      </c>
      <c r="I44" s="77">
        <f t="shared" si="4"/>
        <v>-9443872</v>
      </c>
      <c r="J44" s="77">
        <f t="shared" si="4"/>
        <v>57489625</v>
      </c>
      <c r="K44" s="77">
        <f t="shared" si="4"/>
        <v>-5667554</v>
      </c>
      <c r="L44" s="77">
        <f t="shared" si="4"/>
        <v>-4961488</v>
      </c>
      <c r="M44" s="77">
        <f t="shared" si="4"/>
        <v>4024661</v>
      </c>
      <c r="N44" s="77">
        <f t="shared" si="4"/>
        <v>-6604381</v>
      </c>
      <c r="O44" s="77">
        <f t="shared" si="4"/>
        <v>5229771</v>
      </c>
      <c r="P44" s="77">
        <f t="shared" si="4"/>
        <v>-10007714</v>
      </c>
      <c r="Q44" s="77">
        <f t="shared" si="4"/>
        <v>2554129</v>
      </c>
      <c r="R44" s="77">
        <f t="shared" si="4"/>
        <v>-2223814</v>
      </c>
      <c r="S44" s="77">
        <f t="shared" si="4"/>
        <v>672098</v>
      </c>
      <c r="T44" s="77">
        <f t="shared" si="4"/>
        <v>12536825</v>
      </c>
      <c r="U44" s="77">
        <f t="shared" si="4"/>
        <v>5424214</v>
      </c>
      <c r="V44" s="77">
        <f t="shared" si="4"/>
        <v>18633137</v>
      </c>
      <c r="W44" s="77">
        <f t="shared" si="4"/>
        <v>67294567</v>
      </c>
      <c r="X44" s="77">
        <f t="shared" si="4"/>
        <v>55463946</v>
      </c>
      <c r="Y44" s="77">
        <f t="shared" si="4"/>
        <v>11830621</v>
      </c>
      <c r="Z44" s="212">
        <f>+IF(X44&lt;&gt;0,+(Y44/X44)*100,0)</f>
        <v>21.33029085236741</v>
      </c>
      <c r="AA44" s="210">
        <f>+AA42-AA43</f>
        <v>55463946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90885701</v>
      </c>
      <c r="D46" s="206">
        <f>SUM(D44:D45)</f>
        <v>0</v>
      </c>
      <c r="E46" s="207">
        <f t="shared" si="5"/>
        <v>40824698</v>
      </c>
      <c r="F46" s="88">
        <f t="shared" si="5"/>
        <v>55463946</v>
      </c>
      <c r="G46" s="88">
        <f t="shared" si="5"/>
        <v>65867202</v>
      </c>
      <c r="H46" s="88">
        <f t="shared" si="5"/>
        <v>1066295</v>
      </c>
      <c r="I46" s="88">
        <f t="shared" si="5"/>
        <v>-9443872</v>
      </c>
      <c r="J46" s="88">
        <f t="shared" si="5"/>
        <v>57489625</v>
      </c>
      <c r="K46" s="88">
        <f t="shared" si="5"/>
        <v>-5667554</v>
      </c>
      <c r="L46" s="88">
        <f t="shared" si="5"/>
        <v>-4961488</v>
      </c>
      <c r="M46" s="88">
        <f t="shared" si="5"/>
        <v>4024661</v>
      </c>
      <c r="N46" s="88">
        <f t="shared" si="5"/>
        <v>-6604381</v>
      </c>
      <c r="O46" s="88">
        <f t="shared" si="5"/>
        <v>5229771</v>
      </c>
      <c r="P46" s="88">
        <f t="shared" si="5"/>
        <v>-10007714</v>
      </c>
      <c r="Q46" s="88">
        <f t="shared" si="5"/>
        <v>2554129</v>
      </c>
      <c r="R46" s="88">
        <f t="shared" si="5"/>
        <v>-2223814</v>
      </c>
      <c r="S46" s="88">
        <f t="shared" si="5"/>
        <v>672098</v>
      </c>
      <c r="T46" s="88">
        <f t="shared" si="5"/>
        <v>12536825</v>
      </c>
      <c r="U46" s="88">
        <f t="shared" si="5"/>
        <v>5424214</v>
      </c>
      <c r="V46" s="88">
        <f t="shared" si="5"/>
        <v>18633137</v>
      </c>
      <c r="W46" s="88">
        <f t="shared" si="5"/>
        <v>67294567</v>
      </c>
      <c r="X46" s="88">
        <f t="shared" si="5"/>
        <v>55463946</v>
      </c>
      <c r="Y46" s="88">
        <f t="shared" si="5"/>
        <v>11830621</v>
      </c>
      <c r="Z46" s="208">
        <f>+IF(X46&lt;&gt;0,+(Y46/X46)*100,0)</f>
        <v>21.33029085236741</v>
      </c>
      <c r="AA46" s="206">
        <f>SUM(AA44:AA45)</f>
        <v>55463946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90885701</v>
      </c>
      <c r="D48" s="217">
        <f>SUM(D46:D47)</f>
        <v>0</v>
      </c>
      <c r="E48" s="218">
        <f t="shared" si="6"/>
        <v>40824698</v>
      </c>
      <c r="F48" s="219">
        <f t="shared" si="6"/>
        <v>55463946</v>
      </c>
      <c r="G48" s="219">
        <f t="shared" si="6"/>
        <v>65867202</v>
      </c>
      <c r="H48" s="220">
        <f t="shared" si="6"/>
        <v>1066295</v>
      </c>
      <c r="I48" s="220">
        <f t="shared" si="6"/>
        <v>-9443872</v>
      </c>
      <c r="J48" s="220">
        <f t="shared" si="6"/>
        <v>57489625</v>
      </c>
      <c r="K48" s="220">
        <f t="shared" si="6"/>
        <v>-5667554</v>
      </c>
      <c r="L48" s="220">
        <f t="shared" si="6"/>
        <v>-4961488</v>
      </c>
      <c r="M48" s="219">
        <f t="shared" si="6"/>
        <v>4024661</v>
      </c>
      <c r="N48" s="219">
        <f t="shared" si="6"/>
        <v>-6604381</v>
      </c>
      <c r="O48" s="220">
        <f t="shared" si="6"/>
        <v>5229771</v>
      </c>
      <c r="P48" s="220">
        <f t="shared" si="6"/>
        <v>-10007714</v>
      </c>
      <c r="Q48" s="220">
        <f t="shared" si="6"/>
        <v>2554129</v>
      </c>
      <c r="R48" s="220">
        <f t="shared" si="6"/>
        <v>-2223814</v>
      </c>
      <c r="S48" s="220">
        <f t="shared" si="6"/>
        <v>672098</v>
      </c>
      <c r="T48" s="219">
        <f t="shared" si="6"/>
        <v>12536825</v>
      </c>
      <c r="U48" s="219">
        <f t="shared" si="6"/>
        <v>5424214</v>
      </c>
      <c r="V48" s="220">
        <f t="shared" si="6"/>
        <v>18633137</v>
      </c>
      <c r="W48" s="220">
        <f t="shared" si="6"/>
        <v>67294567</v>
      </c>
      <c r="X48" s="220">
        <f t="shared" si="6"/>
        <v>55463946</v>
      </c>
      <c r="Y48" s="220">
        <f t="shared" si="6"/>
        <v>11830621</v>
      </c>
      <c r="Z48" s="221">
        <f>+IF(X48&lt;&gt;0,+(Y48/X48)*100,0)</f>
        <v>21.33029085236741</v>
      </c>
      <c r="AA48" s="222">
        <f>SUM(AA46:AA47)</f>
        <v>55463946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2072241</v>
      </c>
      <c r="D5" s="153">
        <f>SUM(D6:D8)</f>
        <v>0</v>
      </c>
      <c r="E5" s="154">
        <f t="shared" si="0"/>
        <v>1342000</v>
      </c>
      <c r="F5" s="100">
        <f t="shared" si="0"/>
        <v>1402660</v>
      </c>
      <c r="G5" s="100">
        <f t="shared" si="0"/>
        <v>24951</v>
      </c>
      <c r="H5" s="100">
        <f t="shared" si="0"/>
        <v>86662</v>
      </c>
      <c r="I5" s="100">
        <f t="shared" si="0"/>
        <v>77752</v>
      </c>
      <c r="J5" s="100">
        <f t="shared" si="0"/>
        <v>189365</v>
      </c>
      <c r="K5" s="100">
        <f t="shared" si="0"/>
        <v>20127</v>
      </c>
      <c r="L5" s="100">
        <f t="shared" si="0"/>
        <v>148413</v>
      </c>
      <c r="M5" s="100">
        <f t="shared" si="0"/>
        <v>57320</v>
      </c>
      <c r="N5" s="100">
        <f t="shared" si="0"/>
        <v>225860</v>
      </c>
      <c r="O5" s="100">
        <f t="shared" si="0"/>
        <v>148308</v>
      </c>
      <c r="P5" s="100">
        <f t="shared" si="0"/>
        <v>3561</v>
      </c>
      <c r="Q5" s="100">
        <f t="shared" si="0"/>
        <v>30800</v>
      </c>
      <c r="R5" s="100">
        <f t="shared" si="0"/>
        <v>182669</v>
      </c>
      <c r="S5" s="100">
        <f t="shared" si="0"/>
        <v>13796</v>
      </c>
      <c r="T5" s="100">
        <f t="shared" si="0"/>
        <v>43399</v>
      </c>
      <c r="U5" s="100">
        <f t="shared" si="0"/>
        <v>283332</v>
      </c>
      <c r="V5" s="100">
        <f t="shared" si="0"/>
        <v>340527</v>
      </c>
      <c r="W5" s="100">
        <f t="shared" si="0"/>
        <v>938421</v>
      </c>
      <c r="X5" s="100">
        <f t="shared" si="0"/>
        <v>1402660</v>
      </c>
      <c r="Y5" s="100">
        <f t="shared" si="0"/>
        <v>-464239</v>
      </c>
      <c r="Z5" s="137">
        <f>+IF(X5&lt;&gt;0,+(Y5/X5)*100,0)</f>
        <v>-33.09704418747238</v>
      </c>
      <c r="AA5" s="153">
        <f>SUM(AA6:AA8)</f>
        <v>1402660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437</v>
      </c>
      <c r="D7" s="157"/>
      <c r="E7" s="158">
        <v>103000</v>
      </c>
      <c r="F7" s="159">
        <v>440865</v>
      </c>
      <c r="G7" s="159"/>
      <c r="H7" s="159"/>
      <c r="I7" s="159">
        <v>1625</v>
      </c>
      <c r="J7" s="159">
        <v>1625</v>
      </c>
      <c r="K7" s="159"/>
      <c r="L7" s="159">
        <v>46212</v>
      </c>
      <c r="M7" s="159"/>
      <c r="N7" s="159">
        <v>46212</v>
      </c>
      <c r="O7" s="159"/>
      <c r="P7" s="159">
        <v>556</v>
      </c>
      <c r="Q7" s="159">
        <v>202</v>
      </c>
      <c r="R7" s="159">
        <v>758</v>
      </c>
      <c r="S7" s="159">
        <v>12134</v>
      </c>
      <c r="T7" s="159">
        <v>3951</v>
      </c>
      <c r="U7" s="159">
        <v>70710</v>
      </c>
      <c r="V7" s="159">
        <v>86795</v>
      </c>
      <c r="W7" s="159">
        <v>135390</v>
      </c>
      <c r="X7" s="159">
        <v>440865</v>
      </c>
      <c r="Y7" s="159">
        <v>-305475</v>
      </c>
      <c r="Z7" s="141">
        <v>-69.29</v>
      </c>
      <c r="AA7" s="225">
        <v>440865</v>
      </c>
    </row>
    <row r="8" spans="1:27" ht="13.5">
      <c r="A8" s="138" t="s">
        <v>77</v>
      </c>
      <c r="B8" s="136"/>
      <c r="C8" s="155">
        <v>2071804</v>
      </c>
      <c r="D8" s="155"/>
      <c r="E8" s="156">
        <v>1239000</v>
      </c>
      <c r="F8" s="60">
        <v>961795</v>
      </c>
      <c r="G8" s="60">
        <v>24951</v>
      </c>
      <c r="H8" s="60">
        <v>86662</v>
      </c>
      <c r="I8" s="60">
        <v>76127</v>
      </c>
      <c r="J8" s="60">
        <v>187740</v>
      </c>
      <c r="K8" s="60">
        <v>20127</v>
      </c>
      <c r="L8" s="60">
        <v>102201</v>
      </c>
      <c r="M8" s="60">
        <v>57320</v>
      </c>
      <c r="N8" s="60">
        <v>179648</v>
      </c>
      <c r="O8" s="60">
        <v>148308</v>
      </c>
      <c r="P8" s="60">
        <v>3005</v>
      </c>
      <c r="Q8" s="60">
        <v>30598</v>
      </c>
      <c r="R8" s="60">
        <v>181911</v>
      </c>
      <c r="S8" s="60">
        <v>1662</v>
      </c>
      <c r="T8" s="60">
        <v>39448</v>
      </c>
      <c r="U8" s="60">
        <v>212622</v>
      </c>
      <c r="V8" s="60">
        <v>253732</v>
      </c>
      <c r="W8" s="60">
        <v>803031</v>
      </c>
      <c r="X8" s="60">
        <v>961795</v>
      </c>
      <c r="Y8" s="60">
        <v>-158764</v>
      </c>
      <c r="Z8" s="140">
        <v>-16.51</v>
      </c>
      <c r="AA8" s="62">
        <v>961795</v>
      </c>
    </row>
    <row r="9" spans="1:27" ht="13.5">
      <c r="A9" s="135" t="s">
        <v>78</v>
      </c>
      <c r="B9" s="136"/>
      <c r="C9" s="153">
        <f aca="true" t="shared" si="1" ref="C9:Y9">SUM(C10:C14)</f>
        <v>9531837</v>
      </c>
      <c r="D9" s="153">
        <f>SUM(D10:D14)</f>
        <v>0</v>
      </c>
      <c r="E9" s="154">
        <f t="shared" si="1"/>
        <v>12413095</v>
      </c>
      <c r="F9" s="100">
        <f t="shared" si="1"/>
        <v>20851475</v>
      </c>
      <c r="G9" s="100">
        <f t="shared" si="1"/>
        <v>460830</v>
      </c>
      <c r="H9" s="100">
        <f t="shared" si="1"/>
        <v>114027</v>
      </c>
      <c r="I9" s="100">
        <f t="shared" si="1"/>
        <v>616447</v>
      </c>
      <c r="J9" s="100">
        <f t="shared" si="1"/>
        <v>1191304</v>
      </c>
      <c r="K9" s="100">
        <f t="shared" si="1"/>
        <v>889708</v>
      </c>
      <c r="L9" s="100">
        <f t="shared" si="1"/>
        <v>967417</v>
      </c>
      <c r="M9" s="100">
        <f t="shared" si="1"/>
        <v>2537955</v>
      </c>
      <c r="N9" s="100">
        <f t="shared" si="1"/>
        <v>4395080</v>
      </c>
      <c r="O9" s="100">
        <f t="shared" si="1"/>
        <v>789207</v>
      </c>
      <c r="P9" s="100">
        <f t="shared" si="1"/>
        <v>2123162</v>
      </c>
      <c r="Q9" s="100">
        <f t="shared" si="1"/>
        <v>2262495</v>
      </c>
      <c r="R9" s="100">
        <f t="shared" si="1"/>
        <v>5174864</v>
      </c>
      <c r="S9" s="100">
        <f t="shared" si="1"/>
        <v>1077286</v>
      </c>
      <c r="T9" s="100">
        <f t="shared" si="1"/>
        <v>1917141</v>
      </c>
      <c r="U9" s="100">
        <f t="shared" si="1"/>
        <v>5846529</v>
      </c>
      <c r="V9" s="100">
        <f t="shared" si="1"/>
        <v>8840956</v>
      </c>
      <c r="W9" s="100">
        <f t="shared" si="1"/>
        <v>19602204</v>
      </c>
      <c r="X9" s="100">
        <f t="shared" si="1"/>
        <v>20851475</v>
      </c>
      <c r="Y9" s="100">
        <f t="shared" si="1"/>
        <v>-1249271</v>
      </c>
      <c r="Z9" s="137">
        <f>+IF(X9&lt;&gt;0,+(Y9/X9)*100,0)</f>
        <v>-5.99128359024961</v>
      </c>
      <c r="AA9" s="102">
        <f>SUM(AA10:AA14)</f>
        <v>20851475</v>
      </c>
    </row>
    <row r="10" spans="1:27" ht="13.5">
      <c r="A10" s="138" t="s">
        <v>79</v>
      </c>
      <c r="B10" s="136"/>
      <c r="C10" s="155">
        <v>165751</v>
      </c>
      <c r="D10" s="155"/>
      <c r="E10" s="156">
        <v>3390000</v>
      </c>
      <c r="F10" s="60">
        <v>8033386</v>
      </c>
      <c r="G10" s="60">
        <v>-435</v>
      </c>
      <c r="H10" s="60"/>
      <c r="I10" s="60"/>
      <c r="J10" s="60">
        <v>-435</v>
      </c>
      <c r="K10" s="60">
        <v>191643</v>
      </c>
      <c r="L10" s="60"/>
      <c r="M10" s="60">
        <v>147846</v>
      </c>
      <c r="N10" s="60">
        <v>339489</v>
      </c>
      <c r="O10" s="60"/>
      <c r="P10" s="60"/>
      <c r="Q10" s="60">
        <v>392206</v>
      </c>
      <c r="R10" s="60">
        <v>392206</v>
      </c>
      <c r="S10" s="60">
        <v>352807</v>
      </c>
      <c r="T10" s="60">
        <v>887476</v>
      </c>
      <c r="U10" s="60">
        <v>4039674</v>
      </c>
      <c r="V10" s="60">
        <v>5279957</v>
      </c>
      <c r="W10" s="60">
        <v>6011217</v>
      </c>
      <c r="X10" s="60">
        <v>8033386</v>
      </c>
      <c r="Y10" s="60">
        <v>-2022169</v>
      </c>
      <c r="Z10" s="140">
        <v>-25.17</v>
      </c>
      <c r="AA10" s="62">
        <v>8033386</v>
      </c>
    </row>
    <row r="11" spans="1:27" ht="13.5">
      <c r="A11" s="138" t="s">
        <v>80</v>
      </c>
      <c r="B11" s="136"/>
      <c r="C11" s="155">
        <v>6916836</v>
      </c>
      <c r="D11" s="155"/>
      <c r="E11" s="156">
        <v>8643095</v>
      </c>
      <c r="F11" s="60">
        <v>12364404</v>
      </c>
      <c r="G11" s="60">
        <v>463487</v>
      </c>
      <c r="H11" s="60">
        <v>111805</v>
      </c>
      <c r="I11" s="60">
        <v>615172</v>
      </c>
      <c r="J11" s="60">
        <v>1190464</v>
      </c>
      <c r="K11" s="60">
        <v>692625</v>
      </c>
      <c r="L11" s="60">
        <v>665498</v>
      </c>
      <c r="M11" s="60">
        <v>2389068</v>
      </c>
      <c r="N11" s="60">
        <v>3747191</v>
      </c>
      <c r="O11" s="60">
        <v>787370</v>
      </c>
      <c r="P11" s="60">
        <v>2085722</v>
      </c>
      <c r="Q11" s="60">
        <v>1870289</v>
      </c>
      <c r="R11" s="60">
        <v>4743381</v>
      </c>
      <c r="S11" s="60">
        <v>717567</v>
      </c>
      <c r="T11" s="60">
        <v>1008009</v>
      </c>
      <c r="U11" s="60">
        <v>1741801</v>
      </c>
      <c r="V11" s="60">
        <v>3467377</v>
      </c>
      <c r="W11" s="60">
        <v>13148413</v>
      </c>
      <c r="X11" s="60">
        <v>12364404</v>
      </c>
      <c r="Y11" s="60">
        <v>784009</v>
      </c>
      <c r="Z11" s="140">
        <v>6.34</v>
      </c>
      <c r="AA11" s="62">
        <v>12364404</v>
      </c>
    </row>
    <row r="12" spans="1:27" ht="13.5">
      <c r="A12" s="138" t="s">
        <v>81</v>
      </c>
      <c r="B12" s="136"/>
      <c r="C12" s="155">
        <v>2447769</v>
      </c>
      <c r="D12" s="155"/>
      <c r="E12" s="156">
        <v>380000</v>
      </c>
      <c r="F12" s="60">
        <v>426279</v>
      </c>
      <c r="G12" s="60">
        <v>-2222</v>
      </c>
      <c r="H12" s="60">
        <v>2222</v>
      </c>
      <c r="I12" s="60">
        <v>1275</v>
      </c>
      <c r="J12" s="60">
        <v>1275</v>
      </c>
      <c r="K12" s="60">
        <v>3807</v>
      </c>
      <c r="L12" s="60">
        <v>301919</v>
      </c>
      <c r="M12" s="60">
        <v>1041</v>
      </c>
      <c r="N12" s="60">
        <v>306767</v>
      </c>
      <c r="O12" s="60">
        <v>1837</v>
      </c>
      <c r="P12" s="60">
        <v>37440</v>
      </c>
      <c r="Q12" s="60"/>
      <c r="R12" s="60">
        <v>39277</v>
      </c>
      <c r="S12" s="60">
        <v>6912</v>
      </c>
      <c r="T12" s="60">
        <v>1580</v>
      </c>
      <c r="U12" s="60">
        <v>62253</v>
      </c>
      <c r="V12" s="60">
        <v>70745</v>
      </c>
      <c r="W12" s="60">
        <v>418064</v>
      </c>
      <c r="X12" s="60">
        <v>426279</v>
      </c>
      <c r="Y12" s="60">
        <v>-8215</v>
      </c>
      <c r="Z12" s="140">
        <v>-1.93</v>
      </c>
      <c r="AA12" s="62">
        <v>426279</v>
      </c>
    </row>
    <row r="13" spans="1:27" ht="13.5">
      <c r="A13" s="138" t="s">
        <v>82</v>
      </c>
      <c r="B13" s="136"/>
      <c r="C13" s="155">
        <v>1481</v>
      </c>
      <c r="D13" s="155"/>
      <c r="E13" s="156"/>
      <c r="F13" s="60">
        <v>27406</v>
      </c>
      <c r="G13" s="60"/>
      <c r="H13" s="60"/>
      <c r="I13" s="60"/>
      <c r="J13" s="60"/>
      <c r="K13" s="60">
        <v>1633</v>
      </c>
      <c r="L13" s="60"/>
      <c r="M13" s="60"/>
      <c r="N13" s="60">
        <v>1633</v>
      </c>
      <c r="O13" s="60"/>
      <c r="P13" s="60"/>
      <c r="Q13" s="60"/>
      <c r="R13" s="60"/>
      <c r="S13" s="60"/>
      <c r="T13" s="60">
        <v>20076</v>
      </c>
      <c r="U13" s="60">
        <v>2801</v>
      </c>
      <c r="V13" s="60">
        <v>22877</v>
      </c>
      <c r="W13" s="60">
        <v>24510</v>
      </c>
      <c r="X13" s="60">
        <v>27406</v>
      </c>
      <c r="Y13" s="60">
        <v>-2896</v>
      </c>
      <c r="Z13" s="140">
        <v>-10.57</v>
      </c>
      <c r="AA13" s="62">
        <v>27406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25985956</v>
      </c>
      <c r="D15" s="153">
        <f>SUM(D16:D18)</f>
        <v>0</v>
      </c>
      <c r="E15" s="154">
        <f t="shared" si="2"/>
        <v>11158559</v>
      </c>
      <c r="F15" s="100">
        <f t="shared" si="2"/>
        <v>9642695</v>
      </c>
      <c r="G15" s="100">
        <f t="shared" si="2"/>
        <v>33170</v>
      </c>
      <c r="H15" s="100">
        <f t="shared" si="2"/>
        <v>232468</v>
      </c>
      <c r="I15" s="100">
        <f t="shared" si="2"/>
        <v>36215</v>
      </c>
      <c r="J15" s="100">
        <f t="shared" si="2"/>
        <v>301853</v>
      </c>
      <c r="K15" s="100">
        <f t="shared" si="2"/>
        <v>459527</v>
      </c>
      <c r="L15" s="100">
        <f t="shared" si="2"/>
        <v>826523</v>
      </c>
      <c r="M15" s="100">
        <f t="shared" si="2"/>
        <v>882752</v>
      </c>
      <c r="N15" s="100">
        <f t="shared" si="2"/>
        <v>2168802</v>
      </c>
      <c r="O15" s="100">
        <f t="shared" si="2"/>
        <v>187998</v>
      </c>
      <c r="P15" s="100">
        <f t="shared" si="2"/>
        <v>967436</v>
      </c>
      <c r="Q15" s="100">
        <f t="shared" si="2"/>
        <v>0</v>
      </c>
      <c r="R15" s="100">
        <f t="shared" si="2"/>
        <v>1155434</v>
      </c>
      <c r="S15" s="100">
        <f t="shared" si="2"/>
        <v>2460470</v>
      </c>
      <c r="T15" s="100">
        <f t="shared" si="2"/>
        <v>0</v>
      </c>
      <c r="U15" s="100">
        <f t="shared" si="2"/>
        <v>4187828</v>
      </c>
      <c r="V15" s="100">
        <f t="shared" si="2"/>
        <v>6648298</v>
      </c>
      <c r="W15" s="100">
        <f t="shared" si="2"/>
        <v>10274387</v>
      </c>
      <c r="X15" s="100">
        <f t="shared" si="2"/>
        <v>9642695</v>
      </c>
      <c r="Y15" s="100">
        <f t="shared" si="2"/>
        <v>631692</v>
      </c>
      <c r="Z15" s="137">
        <f>+IF(X15&lt;&gt;0,+(Y15/X15)*100,0)</f>
        <v>6.550990153686288</v>
      </c>
      <c r="AA15" s="102">
        <f>SUM(AA16:AA18)</f>
        <v>9642695</v>
      </c>
    </row>
    <row r="16" spans="1:27" ht="13.5">
      <c r="A16" s="138" t="s">
        <v>85</v>
      </c>
      <c r="B16" s="136"/>
      <c r="C16" s="155">
        <v>139360</v>
      </c>
      <c r="D16" s="155"/>
      <c r="E16" s="156">
        <v>50000</v>
      </c>
      <c r="F16" s="60">
        <v>75000</v>
      </c>
      <c r="G16" s="60"/>
      <c r="H16" s="60">
        <v>15388</v>
      </c>
      <c r="I16" s="60">
        <v>36215</v>
      </c>
      <c r="J16" s="60">
        <v>51603</v>
      </c>
      <c r="K16" s="60">
        <v>19125</v>
      </c>
      <c r="L16" s="60">
        <v>1368</v>
      </c>
      <c r="M16" s="60"/>
      <c r="N16" s="60">
        <v>20493</v>
      </c>
      <c r="O16" s="60"/>
      <c r="P16" s="60"/>
      <c r="Q16" s="60"/>
      <c r="R16" s="60"/>
      <c r="S16" s="60"/>
      <c r="T16" s="60"/>
      <c r="U16" s="60"/>
      <c r="V16" s="60"/>
      <c r="W16" s="60">
        <v>72096</v>
      </c>
      <c r="X16" s="60">
        <v>75000</v>
      </c>
      <c r="Y16" s="60">
        <v>-2904</v>
      </c>
      <c r="Z16" s="140">
        <v>-3.87</v>
      </c>
      <c r="AA16" s="62">
        <v>75000</v>
      </c>
    </row>
    <row r="17" spans="1:27" ht="13.5">
      <c r="A17" s="138" t="s">
        <v>86</v>
      </c>
      <c r="B17" s="136"/>
      <c r="C17" s="155">
        <v>25846596</v>
      </c>
      <c r="D17" s="155"/>
      <c r="E17" s="156">
        <v>11108559</v>
      </c>
      <c r="F17" s="60">
        <v>9354695</v>
      </c>
      <c r="G17" s="60">
        <v>33170</v>
      </c>
      <c r="H17" s="60">
        <v>217080</v>
      </c>
      <c r="I17" s="60"/>
      <c r="J17" s="60">
        <v>250250</v>
      </c>
      <c r="K17" s="60">
        <v>440402</v>
      </c>
      <c r="L17" s="60">
        <v>810888</v>
      </c>
      <c r="M17" s="60">
        <v>882752</v>
      </c>
      <c r="N17" s="60">
        <v>2134042</v>
      </c>
      <c r="O17" s="60">
        <v>159338</v>
      </c>
      <c r="P17" s="60">
        <v>955368</v>
      </c>
      <c r="Q17" s="60"/>
      <c r="R17" s="60">
        <v>1114706</v>
      </c>
      <c r="S17" s="60">
        <v>2431970</v>
      </c>
      <c r="T17" s="60"/>
      <c r="U17" s="60">
        <v>4098928</v>
      </c>
      <c r="V17" s="60">
        <v>6530898</v>
      </c>
      <c r="W17" s="60">
        <v>10029896</v>
      </c>
      <c r="X17" s="60">
        <v>9354695</v>
      </c>
      <c r="Y17" s="60">
        <v>675201</v>
      </c>
      <c r="Z17" s="140">
        <v>7.22</v>
      </c>
      <c r="AA17" s="62">
        <v>9354695</v>
      </c>
    </row>
    <row r="18" spans="1:27" ht="13.5">
      <c r="A18" s="138" t="s">
        <v>87</v>
      </c>
      <c r="B18" s="136"/>
      <c r="C18" s="155"/>
      <c r="D18" s="155"/>
      <c r="E18" s="156"/>
      <c r="F18" s="60">
        <v>213000</v>
      </c>
      <c r="G18" s="60"/>
      <c r="H18" s="60"/>
      <c r="I18" s="60"/>
      <c r="J18" s="60"/>
      <c r="K18" s="60"/>
      <c r="L18" s="60">
        <v>14267</v>
      </c>
      <c r="M18" s="60"/>
      <c r="N18" s="60">
        <v>14267</v>
      </c>
      <c r="O18" s="60">
        <v>28660</v>
      </c>
      <c r="P18" s="60">
        <v>12068</v>
      </c>
      <c r="Q18" s="60"/>
      <c r="R18" s="60">
        <v>40728</v>
      </c>
      <c r="S18" s="60">
        <v>28500</v>
      </c>
      <c r="T18" s="60"/>
      <c r="U18" s="60">
        <v>88900</v>
      </c>
      <c r="V18" s="60">
        <v>117400</v>
      </c>
      <c r="W18" s="60">
        <v>172395</v>
      </c>
      <c r="X18" s="60">
        <v>213000</v>
      </c>
      <c r="Y18" s="60">
        <v>-40605</v>
      </c>
      <c r="Z18" s="140">
        <v>-19.06</v>
      </c>
      <c r="AA18" s="62">
        <v>213000</v>
      </c>
    </row>
    <row r="19" spans="1:27" ht="13.5">
      <c r="A19" s="135" t="s">
        <v>88</v>
      </c>
      <c r="B19" s="142"/>
      <c r="C19" s="153">
        <f aca="true" t="shared" si="3" ref="C19:Y19">SUM(C20:C23)</f>
        <v>49727530</v>
      </c>
      <c r="D19" s="153">
        <f>SUM(D20:D23)</f>
        <v>0</v>
      </c>
      <c r="E19" s="154">
        <f t="shared" si="3"/>
        <v>26436742</v>
      </c>
      <c r="F19" s="100">
        <f t="shared" si="3"/>
        <v>28962754</v>
      </c>
      <c r="G19" s="100">
        <f t="shared" si="3"/>
        <v>1608239</v>
      </c>
      <c r="H19" s="100">
        <f t="shared" si="3"/>
        <v>127720</v>
      </c>
      <c r="I19" s="100">
        <f t="shared" si="3"/>
        <v>1101123</v>
      </c>
      <c r="J19" s="100">
        <f t="shared" si="3"/>
        <v>2837082</v>
      </c>
      <c r="K19" s="100">
        <f t="shared" si="3"/>
        <v>108589</v>
      </c>
      <c r="L19" s="100">
        <f t="shared" si="3"/>
        <v>624606</v>
      </c>
      <c r="M19" s="100">
        <f t="shared" si="3"/>
        <v>1784418</v>
      </c>
      <c r="N19" s="100">
        <f t="shared" si="3"/>
        <v>2517613</v>
      </c>
      <c r="O19" s="100">
        <f t="shared" si="3"/>
        <v>2598830</v>
      </c>
      <c r="P19" s="100">
        <f t="shared" si="3"/>
        <v>4730621</v>
      </c>
      <c r="Q19" s="100">
        <f t="shared" si="3"/>
        <v>2157783</v>
      </c>
      <c r="R19" s="100">
        <f t="shared" si="3"/>
        <v>9487234</v>
      </c>
      <c r="S19" s="100">
        <f t="shared" si="3"/>
        <v>3765665</v>
      </c>
      <c r="T19" s="100">
        <f t="shared" si="3"/>
        <v>5644249</v>
      </c>
      <c r="U19" s="100">
        <f t="shared" si="3"/>
        <v>8905674</v>
      </c>
      <c r="V19" s="100">
        <f t="shared" si="3"/>
        <v>18315588</v>
      </c>
      <c r="W19" s="100">
        <f t="shared" si="3"/>
        <v>33157517</v>
      </c>
      <c r="X19" s="100">
        <f t="shared" si="3"/>
        <v>28962754</v>
      </c>
      <c r="Y19" s="100">
        <f t="shared" si="3"/>
        <v>4194763</v>
      </c>
      <c r="Z19" s="137">
        <f>+IF(X19&lt;&gt;0,+(Y19/X19)*100,0)</f>
        <v>14.483301553436528</v>
      </c>
      <c r="AA19" s="102">
        <f>SUM(AA20:AA23)</f>
        <v>28962754</v>
      </c>
    </row>
    <row r="20" spans="1:27" ht="13.5">
      <c r="A20" s="138" t="s">
        <v>89</v>
      </c>
      <c r="B20" s="136"/>
      <c r="C20" s="155">
        <v>2169117</v>
      </c>
      <c r="D20" s="155"/>
      <c r="E20" s="156">
        <v>2900000</v>
      </c>
      <c r="F20" s="60">
        <v>2854138</v>
      </c>
      <c r="G20" s="60">
        <v>1645652</v>
      </c>
      <c r="H20" s="60">
        <v>14255</v>
      </c>
      <c r="I20" s="60">
        <v>75765</v>
      </c>
      <c r="J20" s="60">
        <v>1735672</v>
      </c>
      <c r="K20" s="60">
        <v>33016</v>
      </c>
      <c r="L20" s="60">
        <v>48737</v>
      </c>
      <c r="M20" s="60">
        <v>13462</v>
      </c>
      <c r="N20" s="60">
        <v>95215</v>
      </c>
      <c r="O20" s="60">
        <v>3282</v>
      </c>
      <c r="P20" s="60">
        <v>5149</v>
      </c>
      <c r="Q20" s="60">
        <v>663820</v>
      </c>
      <c r="R20" s="60">
        <v>672251</v>
      </c>
      <c r="S20" s="60">
        <v>90667</v>
      </c>
      <c r="T20" s="60">
        <v>31307</v>
      </c>
      <c r="U20" s="60">
        <v>193430</v>
      </c>
      <c r="V20" s="60">
        <v>315404</v>
      </c>
      <c r="W20" s="60">
        <v>2818542</v>
      </c>
      <c r="X20" s="60">
        <v>2854138</v>
      </c>
      <c r="Y20" s="60">
        <v>-35596</v>
      </c>
      <c r="Z20" s="140">
        <v>-1.25</v>
      </c>
      <c r="AA20" s="62">
        <v>2854138</v>
      </c>
    </row>
    <row r="21" spans="1:27" ht="13.5">
      <c r="A21" s="138" t="s">
        <v>90</v>
      </c>
      <c r="B21" s="136"/>
      <c r="C21" s="155">
        <v>25291841</v>
      </c>
      <c r="D21" s="155"/>
      <c r="E21" s="156">
        <v>8090772</v>
      </c>
      <c r="F21" s="60">
        <v>9721578</v>
      </c>
      <c r="G21" s="60">
        <v>-4226</v>
      </c>
      <c r="H21" s="60">
        <v>113465</v>
      </c>
      <c r="I21" s="60">
        <v>1025358</v>
      </c>
      <c r="J21" s="60">
        <v>1134597</v>
      </c>
      <c r="K21" s="60">
        <v>75573</v>
      </c>
      <c r="L21" s="60">
        <v>177931</v>
      </c>
      <c r="M21" s="60">
        <v>854005</v>
      </c>
      <c r="N21" s="60">
        <v>1107509</v>
      </c>
      <c r="O21" s="60">
        <v>478190</v>
      </c>
      <c r="P21" s="60">
        <v>843406</v>
      </c>
      <c r="Q21" s="60">
        <v>711648</v>
      </c>
      <c r="R21" s="60">
        <v>2033244</v>
      </c>
      <c r="S21" s="60">
        <v>1133686</v>
      </c>
      <c r="T21" s="60">
        <v>1739660</v>
      </c>
      <c r="U21" s="60">
        <v>2752146</v>
      </c>
      <c r="V21" s="60">
        <v>5625492</v>
      </c>
      <c r="W21" s="60">
        <v>9900842</v>
      </c>
      <c r="X21" s="60">
        <v>9721578</v>
      </c>
      <c r="Y21" s="60">
        <v>179264</v>
      </c>
      <c r="Z21" s="140">
        <v>1.84</v>
      </c>
      <c r="AA21" s="62">
        <v>9721578</v>
      </c>
    </row>
    <row r="22" spans="1:27" ht="13.5">
      <c r="A22" s="138" t="s">
        <v>91</v>
      </c>
      <c r="B22" s="136"/>
      <c r="C22" s="157">
        <v>21923624</v>
      </c>
      <c r="D22" s="157"/>
      <c r="E22" s="158">
        <v>13945970</v>
      </c>
      <c r="F22" s="159">
        <v>14849398</v>
      </c>
      <c r="G22" s="159">
        <v>-33187</v>
      </c>
      <c r="H22" s="159"/>
      <c r="I22" s="159"/>
      <c r="J22" s="159">
        <v>-33187</v>
      </c>
      <c r="K22" s="159"/>
      <c r="L22" s="159">
        <v>397938</v>
      </c>
      <c r="M22" s="159">
        <v>915724</v>
      </c>
      <c r="N22" s="159">
        <v>1313662</v>
      </c>
      <c r="O22" s="159">
        <v>632462</v>
      </c>
      <c r="P22" s="159">
        <v>3882066</v>
      </c>
      <c r="Q22" s="159">
        <v>778675</v>
      </c>
      <c r="R22" s="159">
        <v>5293203</v>
      </c>
      <c r="S22" s="159">
        <v>2499927</v>
      </c>
      <c r="T22" s="159">
        <v>3873282</v>
      </c>
      <c r="U22" s="159">
        <v>5955483</v>
      </c>
      <c r="V22" s="159">
        <v>12328692</v>
      </c>
      <c r="W22" s="159">
        <v>18902370</v>
      </c>
      <c r="X22" s="159">
        <v>14849398</v>
      </c>
      <c r="Y22" s="159">
        <v>4052972</v>
      </c>
      <c r="Z22" s="141">
        <v>27.29</v>
      </c>
      <c r="AA22" s="225">
        <v>14849398</v>
      </c>
    </row>
    <row r="23" spans="1:27" ht="13.5">
      <c r="A23" s="138" t="s">
        <v>92</v>
      </c>
      <c r="B23" s="136"/>
      <c r="C23" s="155">
        <v>342948</v>
      </c>
      <c r="D23" s="155"/>
      <c r="E23" s="156">
        <v>1500000</v>
      </c>
      <c r="F23" s="60">
        <v>1537640</v>
      </c>
      <c r="G23" s="60"/>
      <c r="H23" s="60"/>
      <c r="I23" s="60"/>
      <c r="J23" s="60"/>
      <c r="K23" s="60"/>
      <c r="L23" s="60"/>
      <c r="M23" s="60">
        <v>1227</v>
      </c>
      <c r="N23" s="60">
        <v>1227</v>
      </c>
      <c r="O23" s="60">
        <v>1484896</v>
      </c>
      <c r="P23" s="60"/>
      <c r="Q23" s="60">
        <v>3640</v>
      </c>
      <c r="R23" s="60">
        <v>1488536</v>
      </c>
      <c r="S23" s="60">
        <v>41385</v>
      </c>
      <c r="T23" s="60"/>
      <c r="U23" s="60">
        <v>4615</v>
      </c>
      <c r="V23" s="60">
        <v>46000</v>
      </c>
      <c r="W23" s="60">
        <v>1535763</v>
      </c>
      <c r="X23" s="60">
        <v>1537640</v>
      </c>
      <c r="Y23" s="60">
        <v>-1877</v>
      </c>
      <c r="Z23" s="140">
        <v>-0.12</v>
      </c>
      <c r="AA23" s="62">
        <v>1537640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87317564</v>
      </c>
      <c r="D25" s="217">
        <f>+D5+D9+D15+D19+D24</f>
        <v>0</v>
      </c>
      <c r="E25" s="230">
        <f t="shared" si="4"/>
        <v>51350396</v>
      </c>
      <c r="F25" s="219">
        <f t="shared" si="4"/>
        <v>60859584</v>
      </c>
      <c r="G25" s="219">
        <f t="shared" si="4"/>
        <v>2127190</v>
      </c>
      <c r="H25" s="219">
        <f t="shared" si="4"/>
        <v>560877</v>
      </c>
      <c r="I25" s="219">
        <f t="shared" si="4"/>
        <v>1831537</v>
      </c>
      <c r="J25" s="219">
        <f t="shared" si="4"/>
        <v>4519604</v>
      </c>
      <c r="K25" s="219">
        <f t="shared" si="4"/>
        <v>1477951</v>
      </c>
      <c r="L25" s="219">
        <f t="shared" si="4"/>
        <v>2566959</v>
      </c>
      <c r="M25" s="219">
        <f t="shared" si="4"/>
        <v>5262445</v>
      </c>
      <c r="N25" s="219">
        <f t="shared" si="4"/>
        <v>9307355</v>
      </c>
      <c r="O25" s="219">
        <f t="shared" si="4"/>
        <v>3724343</v>
      </c>
      <c r="P25" s="219">
        <f t="shared" si="4"/>
        <v>7824780</v>
      </c>
      <c r="Q25" s="219">
        <f t="shared" si="4"/>
        <v>4451078</v>
      </c>
      <c r="R25" s="219">
        <f t="shared" si="4"/>
        <v>16000201</v>
      </c>
      <c r="S25" s="219">
        <f t="shared" si="4"/>
        <v>7317217</v>
      </c>
      <c r="T25" s="219">
        <f t="shared" si="4"/>
        <v>7604789</v>
      </c>
      <c r="U25" s="219">
        <f t="shared" si="4"/>
        <v>19223363</v>
      </c>
      <c r="V25" s="219">
        <f t="shared" si="4"/>
        <v>34145369</v>
      </c>
      <c r="W25" s="219">
        <f t="shared" si="4"/>
        <v>63972529</v>
      </c>
      <c r="X25" s="219">
        <f t="shared" si="4"/>
        <v>60859584</v>
      </c>
      <c r="Y25" s="219">
        <f t="shared" si="4"/>
        <v>3112945</v>
      </c>
      <c r="Z25" s="231">
        <f>+IF(X25&lt;&gt;0,+(Y25/X25)*100,0)</f>
        <v>5.114962665535144</v>
      </c>
      <c r="AA25" s="232">
        <f>+AA5+AA9+AA15+AA19+AA24</f>
        <v>60859584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57890829</v>
      </c>
      <c r="D28" s="155"/>
      <c r="E28" s="156">
        <v>30259482</v>
      </c>
      <c r="F28" s="60">
        <v>25939642</v>
      </c>
      <c r="G28" s="60">
        <v>696106</v>
      </c>
      <c r="H28" s="60">
        <v>457738</v>
      </c>
      <c r="I28" s="60">
        <v>1671434</v>
      </c>
      <c r="J28" s="60">
        <v>2825278</v>
      </c>
      <c r="K28" s="60">
        <v>758644</v>
      </c>
      <c r="L28" s="60">
        <v>1042798</v>
      </c>
      <c r="M28" s="60">
        <v>3626165</v>
      </c>
      <c r="N28" s="60">
        <v>5427607</v>
      </c>
      <c r="O28" s="60">
        <v>1540636</v>
      </c>
      <c r="P28" s="60">
        <v>7504560</v>
      </c>
      <c r="Q28" s="60">
        <v>3589154</v>
      </c>
      <c r="R28" s="60">
        <v>12634350</v>
      </c>
      <c r="S28" s="60">
        <v>2209139</v>
      </c>
      <c r="T28" s="60">
        <v>5533669</v>
      </c>
      <c r="U28" s="60">
        <v>7562731</v>
      </c>
      <c r="V28" s="60">
        <v>15305539</v>
      </c>
      <c r="W28" s="60">
        <v>36192774</v>
      </c>
      <c r="X28" s="60">
        <v>25939642</v>
      </c>
      <c r="Y28" s="60">
        <v>10253132</v>
      </c>
      <c r="Z28" s="140">
        <v>39.53</v>
      </c>
      <c r="AA28" s="155">
        <v>25939642</v>
      </c>
    </row>
    <row r="29" spans="1:27" ht="13.5">
      <c r="A29" s="234" t="s">
        <v>134</v>
      </c>
      <c r="B29" s="136"/>
      <c r="C29" s="155">
        <v>14567260</v>
      </c>
      <c r="D29" s="155"/>
      <c r="E29" s="156">
        <v>8837914</v>
      </c>
      <c r="F29" s="60">
        <v>23688841</v>
      </c>
      <c r="G29" s="60"/>
      <c r="H29" s="60"/>
      <c r="I29" s="60"/>
      <c r="J29" s="60"/>
      <c r="K29" s="60">
        <v>191643</v>
      </c>
      <c r="L29" s="60"/>
      <c r="M29" s="60">
        <v>1000338</v>
      </c>
      <c r="N29" s="60">
        <v>1191981</v>
      </c>
      <c r="O29" s="60"/>
      <c r="P29" s="60"/>
      <c r="Q29" s="60">
        <v>19576</v>
      </c>
      <c r="R29" s="60">
        <v>19576</v>
      </c>
      <c r="S29" s="60">
        <v>4643812</v>
      </c>
      <c r="T29" s="60">
        <v>1633274</v>
      </c>
      <c r="U29" s="60">
        <v>7317438</v>
      </c>
      <c r="V29" s="60">
        <v>13594524</v>
      </c>
      <c r="W29" s="60">
        <v>14806081</v>
      </c>
      <c r="X29" s="60">
        <v>23688841</v>
      </c>
      <c r="Y29" s="60">
        <v>-8882760</v>
      </c>
      <c r="Z29" s="140">
        <v>-37.5</v>
      </c>
      <c r="AA29" s="62">
        <v>23688841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72458089</v>
      </c>
      <c r="D32" s="210">
        <f>SUM(D28:D31)</f>
        <v>0</v>
      </c>
      <c r="E32" s="211">
        <f t="shared" si="5"/>
        <v>39097396</v>
      </c>
      <c r="F32" s="77">
        <f t="shared" si="5"/>
        <v>49628483</v>
      </c>
      <c r="G32" s="77">
        <f t="shared" si="5"/>
        <v>696106</v>
      </c>
      <c r="H32" s="77">
        <f t="shared" si="5"/>
        <v>457738</v>
      </c>
      <c r="I32" s="77">
        <f t="shared" si="5"/>
        <v>1671434</v>
      </c>
      <c r="J32" s="77">
        <f t="shared" si="5"/>
        <v>2825278</v>
      </c>
      <c r="K32" s="77">
        <f t="shared" si="5"/>
        <v>950287</v>
      </c>
      <c r="L32" s="77">
        <f t="shared" si="5"/>
        <v>1042798</v>
      </c>
      <c r="M32" s="77">
        <f t="shared" si="5"/>
        <v>4626503</v>
      </c>
      <c r="N32" s="77">
        <f t="shared" si="5"/>
        <v>6619588</v>
      </c>
      <c r="O32" s="77">
        <f t="shared" si="5"/>
        <v>1540636</v>
      </c>
      <c r="P32" s="77">
        <f t="shared" si="5"/>
        <v>7504560</v>
      </c>
      <c r="Q32" s="77">
        <f t="shared" si="5"/>
        <v>3608730</v>
      </c>
      <c r="R32" s="77">
        <f t="shared" si="5"/>
        <v>12653926</v>
      </c>
      <c r="S32" s="77">
        <f t="shared" si="5"/>
        <v>6852951</v>
      </c>
      <c r="T32" s="77">
        <f t="shared" si="5"/>
        <v>7166943</v>
      </c>
      <c r="U32" s="77">
        <f t="shared" si="5"/>
        <v>14880169</v>
      </c>
      <c r="V32" s="77">
        <f t="shared" si="5"/>
        <v>28900063</v>
      </c>
      <c r="W32" s="77">
        <f t="shared" si="5"/>
        <v>50998855</v>
      </c>
      <c r="X32" s="77">
        <f t="shared" si="5"/>
        <v>49628483</v>
      </c>
      <c r="Y32" s="77">
        <f t="shared" si="5"/>
        <v>1370372</v>
      </c>
      <c r="Z32" s="212">
        <f>+IF(X32&lt;&gt;0,+(Y32/X32)*100,0)</f>
        <v>2.761261108867664</v>
      </c>
      <c r="AA32" s="79">
        <f>SUM(AA28:AA31)</f>
        <v>49628483</v>
      </c>
    </row>
    <row r="33" spans="1:27" ht="13.5">
      <c r="A33" s="237" t="s">
        <v>51</v>
      </c>
      <c r="B33" s="136" t="s">
        <v>137</v>
      </c>
      <c r="C33" s="155">
        <v>701010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14158465</v>
      </c>
      <c r="D35" s="155"/>
      <c r="E35" s="156">
        <v>12253000</v>
      </c>
      <c r="F35" s="60">
        <v>11231101</v>
      </c>
      <c r="G35" s="60">
        <v>1431084</v>
      </c>
      <c r="H35" s="60">
        <v>103139</v>
      </c>
      <c r="I35" s="60">
        <v>160103</v>
      </c>
      <c r="J35" s="60">
        <v>1694326</v>
      </c>
      <c r="K35" s="60">
        <v>527664</v>
      </c>
      <c r="L35" s="60">
        <v>1524161</v>
      </c>
      <c r="M35" s="60">
        <v>635942</v>
      </c>
      <c r="N35" s="60">
        <v>2687767</v>
      </c>
      <c r="O35" s="60">
        <v>2183707</v>
      </c>
      <c r="P35" s="60">
        <v>320220</v>
      </c>
      <c r="Q35" s="60">
        <v>842348</v>
      </c>
      <c r="R35" s="60">
        <v>3346275</v>
      </c>
      <c r="S35" s="60">
        <v>464266</v>
      </c>
      <c r="T35" s="60">
        <v>437846</v>
      </c>
      <c r="U35" s="60">
        <v>4343194</v>
      </c>
      <c r="V35" s="60">
        <v>5245306</v>
      </c>
      <c r="W35" s="60">
        <v>12973674</v>
      </c>
      <c r="X35" s="60">
        <v>11231101</v>
      </c>
      <c r="Y35" s="60">
        <v>1742573</v>
      </c>
      <c r="Z35" s="140">
        <v>15.52</v>
      </c>
      <c r="AA35" s="62">
        <v>11231101</v>
      </c>
    </row>
    <row r="36" spans="1:27" ht="13.5">
      <c r="A36" s="238" t="s">
        <v>139</v>
      </c>
      <c r="B36" s="149"/>
      <c r="C36" s="222">
        <f aca="true" t="shared" si="6" ref="C36:Y36">SUM(C32:C35)</f>
        <v>87317564</v>
      </c>
      <c r="D36" s="222">
        <f>SUM(D32:D35)</f>
        <v>0</v>
      </c>
      <c r="E36" s="218">
        <f t="shared" si="6"/>
        <v>51350396</v>
      </c>
      <c r="F36" s="220">
        <f t="shared" si="6"/>
        <v>60859584</v>
      </c>
      <c r="G36" s="220">
        <f t="shared" si="6"/>
        <v>2127190</v>
      </c>
      <c r="H36" s="220">
        <f t="shared" si="6"/>
        <v>560877</v>
      </c>
      <c r="I36" s="220">
        <f t="shared" si="6"/>
        <v>1831537</v>
      </c>
      <c r="J36" s="220">
        <f t="shared" si="6"/>
        <v>4519604</v>
      </c>
      <c r="K36" s="220">
        <f t="shared" si="6"/>
        <v>1477951</v>
      </c>
      <c r="L36" s="220">
        <f t="shared" si="6"/>
        <v>2566959</v>
      </c>
      <c r="M36" s="220">
        <f t="shared" si="6"/>
        <v>5262445</v>
      </c>
      <c r="N36" s="220">
        <f t="shared" si="6"/>
        <v>9307355</v>
      </c>
      <c r="O36" s="220">
        <f t="shared" si="6"/>
        <v>3724343</v>
      </c>
      <c r="P36" s="220">
        <f t="shared" si="6"/>
        <v>7824780</v>
      </c>
      <c r="Q36" s="220">
        <f t="shared" si="6"/>
        <v>4451078</v>
      </c>
      <c r="R36" s="220">
        <f t="shared" si="6"/>
        <v>16000201</v>
      </c>
      <c r="S36" s="220">
        <f t="shared" si="6"/>
        <v>7317217</v>
      </c>
      <c r="T36" s="220">
        <f t="shared" si="6"/>
        <v>7604789</v>
      </c>
      <c r="U36" s="220">
        <f t="shared" si="6"/>
        <v>19223363</v>
      </c>
      <c r="V36" s="220">
        <f t="shared" si="6"/>
        <v>34145369</v>
      </c>
      <c r="W36" s="220">
        <f t="shared" si="6"/>
        <v>63972529</v>
      </c>
      <c r="X36" s="220">
        <f t="shared" si="6"/>
        <v>60859584</v>
      </c>
      <c r="Y36" s="220">
        <f t="shared" si="6"/>
        <v>3112945</v>
      </c>
      <c r="Z36" s="221">
        <f>+IF(X36&lt;&gt;0,+(Y36/X36)*100,0)</f>
        <v>5.114962665535144</v>
      </c>
      <c r="AA36" s="239">
        <f>SUM(AA32:AA35)</f>
        <v>60859584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8939681</v>
      </c>
      <c r="D6" s="155"/>
      <c r="E6" s="59">
        <v>14836967</v>
      </c>
      <c r="F6" s="60">
        <v>6330000</v>
      </c>
      <c r="G6" s="60">
        <v>13099757</v>
      </c>
      <c r="H6" s="60">
        <v>12336012</v>
      </c>
      <c r="I6" s="60"/>
      <c r="J6" s="60"/>
      <c r="K6" s="60"/>
      <c r="L6" s="60"/>
      <c r="M6" s="60">
        <v>8404995</v>
      </c>
      <c r="N6" s="60">
        <v>8404995</v>
      </c>
      <c r="O6" s="60"/>
      <c r="P6" s="60">
        <v>17231970</v>
      </c>
      <c r="Q6" s="60">
        <v>35705352</v>
      </c>
      <c r="R6" s="60">
        <v>35705352</v>
      </c>
      <c r="S6" s="60">
        <v>25555292</v>
      </c>
      <c r="T6" s="60">
        <v>15255247</v>
      </c>
      <c r="U6" s="60">
        <v>33062877</v>
      </c>
      <c r="V6" s="60">
        <v>33062877</v>
      </c>
      <c r="W6" s="60">
        <v>33062877</v>
      </c>
      <c r="X6" s="60">
        <v>6330000</v>
      </c>
      <c r="Y6" s="60">
        <v>26732877</v>
      </c>
      <c r="Z6" s="140">
        <v>422.32</v>
      </c>
      <c r="AA6" s="62">
        <v>6330000</v>
      </c>
    </row>
    <row r="7" spans="1:27" ht="13.5">
      <c r="A7" s="249" t="s">
        <v>144</v>
      </c>
      <c r="B7" s="182"/>
      <c r="C7" s="155">
        <v>21913574</v>
      </c>
      <c r="D7" s="155"/>
      <c r="E7" s="59">
        <v>18076435</v>
      </c>
      <c r="F7" s="60">
        <v>6100000</v>
      </c>
      <c r="G7" s="60">
        <v>-10145151</v>
      </c>
      <c r="H7" s="60">
        <v>-138596</v>
      </c>
      <c r="I7" s="60">
        <v>216582</v>
      </c>
      <c r="J7" s="60">
        <v>216582</v>
      </c>
      <c r="K7" s="60">
        <v>27044508</v>
      </c>
      <c r="L7" s="60">
        <v>1810</v>
      </c>
      <c r="M7" s="60"/>
      <c r="N7" s="60"/>
      <c r="O7" s="60">
        <v>1154221</v>
      </c>
      <c r="P7" s="60">
        <v>-9920237</v>
      </c>
      <c r="Q7" s="60">
        <v>30221660</v>
      </c>
      <c r="R7" s="60">
        <v>30221660</v>
      </c>
      <c r="S7" s="60">
        <v>50599372</v>
      </c>
      <c r="T7" s="60">
        <v>70977083</v>
      </c>
      <c r="U7" s="60"/>
      <c r="V7" s="60"/>
      <c r="W7" s="60"/>
      <c r="X7" s="60">
        <v>6100000</v>
      </c>
      <c r="Y7" s="60">
        <v>-6100000</v>
      </c>
      <c r="Z7" s="140">
        <v>-100</v>
      </c>
      <c r="AA7" s="62">
        <v>6100000</v>
      </c>
    </row>
    <row r="8" spans="1:27" ht="13.5">
      <c r="A8" s="249" t="s">
        <v>145</v>
      </c>
      <c r="B8" s="182"/>
      <c r="C8" s="155">
        <v>37799342</v>
      </c>
      <c r="D8" s="155"/>
      <c r="E8" s="59">
        <v>43117999</v>
      </c>
      <c r="F8" s="60">
        <v>49965000</v>
      </c>
      <c r="G8" s="60">
        <v>53714261</v>
      </c>
      <c r="H8" s="60">
        <v>-3473187</v>
      </c>
      <c r="I8" s="60">
        <v>-14634312</v>
      </c>
      <c r="J8" s="60">
        <v>-14634312</v>
      </c>
      <c r="K8" s="60">
        <v>-16051852</v>
      </c>
      <c r="L8" s="60">
        <v>-2103280</v>
      </c>
      <c r="M8" s="60">
        <v>-1856542</v>
      </c>
      <c r="N8" s="60">
        <v>-1856542</v>
      </c>
      <c r="O8" s="60">
        <v>-2417490</v>
      </c>
      <c r="P8" s="60">
        <v>738983</v>
      </c>
      <c r="Q8" s="60">
        <v>32789516</v>
      </c>
      <c r="R8" s="60">
        <v>32789516</v>
      </c>
      <c r="S8" s="60">
        <v>32039726</v>
      </c>
      <c r="T8" s="60">
        <v>31289937</v>
      </c>
      <c r="U8" s="60">
        <v>27227802</v>
      </c>
      <c r="V8" s="60">
        <v>27227802</v>
      </c>
      <c r="W8" s="60">
        <v>27227802</v>
      </c>
      <c r="X8" s="60">
        <v>49965000</v>
      </c>
      <c r="Y8" s="60">
        <v>-22737198</v>
      </c>
      <c r="Z8" s="140">
        <v>-45.51</v>
      </c>
      <c r="AA8" s="62">
        <v>49965000</v>
      </c>
    </row>
    <row r="9" spans="1:27" ht="13.5">
      <c r="A9" s="249" t="s">
        <v>146</v>
      </c>
      <c r="B9" s="182"/>
      <c r="C9" s="155"/>
      <c r="D9" s="155"/>
      <c r="E9" s="59">
        <v>6873186</v>
      </c>
      <c r="F9" s="60">
        <v>4310000</v>
      </c>
      <c r="G9" s="60"/>
      <c r="H9" s="60"/>
      <c r="I9" s="60"/>
      <c r="J9" s="60"/>
      <c r="K9" s="60"/>
      <c r="L9" s="60"/>
      <c r="M9" s="60"/>
      <c r="N9" s="60"/>
      <c r="O9" s="60">
        <v>33334</v>
      </c>
      <c r="P9" s="60"/>
      <c r="Q9" s="60">
        <v>2917573</v>
      </c>
      <c r="R9" s="60">
        <v>2917573</v>
      </c>
      <c r="S9" s="60">
        <v>2917573</v>
      </c>
      <c r="T9" s="60">
        <v>2917573</v>
      </c>
      <c r="U9" s="60">
        <v>2917572</v>
      </c>
      <c r="V9" s="60">
        <v>2917572</v>
      </c>
      <c r="W9" s="60">
        <v>2917572</v>
      </c>
      <c r="X9" s="60">
        <v>4310000</v>
      </c>
      <c r="Y9" s="60">
        <v>-1392428</v>
      </c>
      <c r="Z9" s="140">
        <v>-32.31</v>
      </c>
      <c r="AA9" s="62">
        <v>4310000</v>
      </c>
    </row>
    <row r="10" spans="1:27" ht="13.5">
      <c r="A10" s="249" t="s">
        <v>147</v>
      </c>
      <c r="B10" s="182"/>
      <c r="C10" s="155"/>
      <c r="D10" s="155"/>
      <c r="E10" s="59">
        <v>27650</v>
      </c>
      <c r="F10" s="60">
        <v>25000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25000</v>
      </c>
      <c r="Y10" s="159">
        <v>-25000</v>
      </c>
      <c r="Z10" s="141">
        <v>-100</v>
      </c>
      <c r="AA10" s="225">
        <v>25000</v>
      </c>
    </row>
    <row r="11" spans="1:27" ht="13.5">
      <c r="A11" s="249" t="s">
        <v>148</v>
      </c>
      <c r="B11" s="182"/>
      <c r="C11" s="155">
        <v>5386185</v>
      </c>
      <c r="D11" s="155"/>
      <c r="E11" s="59">
        <v>5752212</v>
      </c>
      <c r="F11" s="60">
        <v>5752000</v>
      </c>
      <c r="G11" s="60">
        <v>-529303</v>
      </c>
      <c r="H11" s="60">
        <v>968670</v>
      </c>
      <c r="I11" s="60">
        <v>89274</v>
      </c>
      <c r="J11" s="60">
        <v>89274</v>
      </c>
      <c r="K11" s="60">
        <v>-209865</v>
      </c>
      <c r="L11" s="60">
        <v>661064</v>
      </c>
      <c r="M11" s="60">
        <v>78398</v>
      </c>
      <c r="N11" s="60">
        <v>78398</v>
      </c>
      <c r="O11" s="60">
        <v>-236398</v>
      </c>
      <c r="P11" s="60">
        <v>-446283</v>
      </c>
      <c r="Q11" s="60">
        <v>4856394</v>
      </c>
      <c r="R11" s="60">
        <v>4856394</v>
      </c>
      <c r="S11" s="60">
        <v>4909384</v>
      </c>
      <c r="T11" s="60">
        <v>4962375</v>
      </c>
      <c r="U11" s="60">
        <v>6575688</v>
      </c>
      <c r="V11" s="60">
        <v>6575688</v>
      </c>
      <c r="W11" s="60">
        <v>6575688</v>
      </c>
      <c r="X11" s="60">
        <v>5752000</v>
      </c>
      <c r="Y11" s="60">
        <v>823688</v>
      </c>
      <c r="Z11" s="140">
        <v>14.32</v>
      </c>
      <c r="AA11" s="62">
        <v>5752000</v>
      </c>
    </row>
    <row r="12" spans="1:27" ht="13.5">
      <c r="A12" s="250" t="s">
        <v>56</v>
      </c>
      <c r="B12" s="251"/>
      <c r="C12" s="168">
        <f aca="true" t="shared" si="0" ref="C12:Y12">SUM(C6:C11)</f>
        <v>74038782</v>
      </c>
      <c r="D12" s="168">
        <f>SUM(D6:D11)</f>
        <v>0</v>
      </c>
      <c r="E12" s="72">
        <f t="shared" si="0"/>
        <v>88684449</v>
      </c>
      <c r="F12" s="73">
        <f t="shared" si="0"/>
        <v>72482000</v>
      </c>
      <c r="G12" s="73">
        <f t="shared" si="0"/>
        <v>56139564</v>
      </c>
      <c r="H12" s="73">
        <f t="shared" si="0"/>
        <v>9692899</v>
      </c>
      <c r="I12" s="73">
        <f t="shared" si="0"/>
        <v>-14328456</v>
      </c>
      <c r="J12" s="73">
        <f t="shared" si="0"/>
        <v>-14328456</v>
      </c>
      <c r="K12" s="73">
        <f t="shared" si="0"/>
        <v>10782791</v>
      </c>
      <c r="L12" s="73">
        <f t="shared" si="0"/>
        <v>-1440406</v>
      </c>
      <c r="M12" s="73">
        <f t="shared" si="0"/>
        <v>6626851</v>
      </c>
      <c r="N12" s="73">
        <f t="shared" si="0"/>
        <v>6626851</v>
      </c>
      <c r="O12" s="73">
        <f t="shared" si="0"/>
        <v>-1466333</v>
      </c>
      <c r="P12" s="73">
        <f t="shared" si="0"/>
        <v>7604433</v>
      </c>
      <c r="Q12" s="73">
        <f t="shared" si="0"/>
        <v>106490495</v>
      </c>
      <c r="R12" s="73">
        <f t="shared" si="0"/>
        <v>106490495</v>
      </c>
      <c r="S12" s="73">
        <f t="shared" si="0"/>
        <v>116021347</v>
      </c>
      <c r="T12" s="73">
        <f t="shared" si="0"/>
        <v>125402215</v>
      </c>
      <c r="U12" s="73">
        <f t="shared" si="0"/>
        <v>69783939</v>
      </c>
      <c r="V12" s="73">
        <f t="shared" si="0"/>
        <v>69783939</v>
      </c>
      <c r="W12" s="73">
        <f t="shared" si="0"/>
        <v>69783939</v>
      </c>
      <c r="X12" s="73">
        <f t="shared" si="0"/>
        <v>72482000</v>
      </c>
      <c r="Y12" s="73">
        <f t="shared" si="0"/>
        <v>-2698061</v>
      </c>
      <c r="Z12" s="170">
        <f>+IF(X12&lt;&gt;0,+(Y12/X12)*100,0)</f>
        <v>-3.722387627272978</v>
      </c>
      <c r="AA12" s="74">
        <f>SUM(AA6:AA11)</f>
        <v>72482000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227666</v>
      </c>
      <c r="D15" s="155"/>
      <c r="E15" s="59">
        <v>248852</v>
      </c>
      <c r="F15" s="60">
        <v>222000</v>
      </c>
      <c r="G15" s="60">
        <v>-5575</v>
      </c>
      <c r="H15" s="60">
        <v>-15846</v>
      </c>
      <c r="I15" s="60">
        <v>-6748</v>
      </c>
      <c r="J15" s="60">
        <v>-6748</v>
      </c>
      <c r="K15" s="60">
        <v>-1316</v>
      </c>
      <c r="L15" s="60">
        <v>-604</v>
      </c>
      <c r="M15" s="60">
        <v>-5248</v>
      </c>
      <c r="N15" s="60">
        <v>-5248</v>
      </c>
      <c r="O15" s="60"/>
      <c r="P15" s="60">
        <v>-687</v>
      </c>
      <c r="Q15" s="60">
        <v>205350</v>
      </c>
      <c r="R15" s="60">
        <v>205350</v>
      </c>
      <c r="S15" s="60">
        <v>204682</v>
      </c>
      <c r="T15" s="60">
        <v>204014</v>
      </c>
      <c r="U15" s="60">
        <v>198382</v>
      </c>
      <c r="V15" s="60">
        <v>198382</v>
      </c>
      <c r="W15" s="60">
        <v>198382</v>
      </c>
      <c r="X15" s="60">
        <v>222000</v>
      </c>
      <c r="Y15" s="60">
        <v>-23618</v>
      </c>
      <c r="Z15" s="140">
        <v>-10.64</v>
      </c>
      <c r="AA15" s="62">
        <v>222000</v>
      </c>
    </row>
    <row r="16" spans="1:27" ht="13.5">
      <c r="A16" s="249" t="s">
        <v>151</v>
      </c>
      <c r="B16" s="182"/>
      <c r="C16" s="155">
        <v>48116692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>
        <v>-191931</v>
      </c>
      <c r="Q16" s="60">
        <v>47900276</v>
      </c>
      <c r="R16" s="159">
        <v>47900276</v>
      </c>
      <c r="S16" s="159">
        <v>47876582</v>
      </c>
      <c r="T16" s="60">
        <v>47852888</v>
      </c>
      <c r="U16" s="159">
        <v>47828402</v>
      </c>
      <c r="V16" s="159">
        <v>47828402</v>
      </c>
      <c r="W16" s="159">
        <v>47828402</v>
      </c>
      <c r="X16" s="60"/>
      <c r="Y16" s="159">
        <v>47828402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48299923</v>
      </c>
      <c r="F17" s="60"/>
      <c r="G17" s="60"/>
      <c r="H17" s="60"/>
      <c r="I17" s="60"/>
      <c r="J17" s="60"/>
      <c r="K17" s="60"/>
      <c r="L17" s="60"/>
      <c r="M17" s="60"/>
      <c r="N17" s="60"/>
      <c r="O17" s="60">
        <v>-803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>
        <v>105062</v>
      </c>
      <c r="F18" s="60">
        <v>105000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105000</v>
      </c>
      <c r="Y18" s="60">
        <v>-105000</v>
      </c>
      <c r="Z18" s="140">
        <v>-100</v>
      </c>
      <c r="AA18" s="62">
        <v>105000</v>
      </c>
    </row>
    <row r="19" spans="1:27" ht="13.5">
      <c r="A19" s="249" t="s">
        <v>154</v>
      </c>
      <c r="B19" s="182"/>
      <c r="C19" s="155">
        <v>561878283</v>
      </c>
      <c r="D19" s="155"/>
      <c r="E19" s="59">
        <v>586161394</v>
      </c>
      <c r="F19" s="60">
        <v>604565000</v>
      </c>
      <c r="G19" s="60">
        <v>2126692</v>
      </c>
      <c r="H19" s="60">
        <v>560881</v>
      </c>
      <c r="I19" s="60">
        <v>1831546</v>
      </c>
      <c r="J19" s="60">
        <v>1831546</v>
      </c>
      <c r="K19" s="60">
        <v>1477958</v>
      </c>
      <c r="L19" s="60">
        <v>2566968</v>
      </c>
      <c r="M19" s="60">
        <v>5262454</v>
      </c>
      <c r="N19" s="60">
        <v>5262454</v>
      </c>
      <c r="O19" s="60">
        <v>3724349</v>
      </c>
      <c r="P19" s="60">
        <v>-1167934</v>
      </c>
      <c r="Q19" s="60">
        <v>502940250</v>
      </c>
      <c r="R19" s="60">
        <v>502940250</v>
      </c>
      <c r="S19" s="60">
        <v>509115593</v>
      </c>
      <c r="T19" s="60">
        <v>515290937</v>
      </c>
      <c r="U19" s="60">
        <v>533581897</v>
      </c>
      <c r="V19" s="60">
        <v>533581897</v>
      </c>
      <c r="W19" s="60">
        <v>533581897</v>
      </c>
      <c r="X19" s="60">
        <v>604565000</v>
      </c>
      <c r="Y19" s="60">
        <v>-70983103</v>
      </c>
      <c r="Z19" s="140">
        <v>-11.74</v>
      </c>
      <c r="AA19" s="62">
        <v>604565000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1757002</v>
      </c>
      <c r="F22" s="60">
        <v>1757000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1757000</v>
      </c>
      <c r="Y22" s="60">
        <v>-1757000</v>
      </c>
      <c r="Z22" s="140">
        <v>-100</v>
      </c>
      <c r="AA22" s="62">
        <v>1757000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610222641</v>
      </c>
      <c r="D24" s="168">
        <f>SUM(D15:D23)</f>
        <v>0</v>
      </c>
      <c r="E24" s="76">
        <f t="shared" si="1"/>
        <v>636572233</v>
      </c>
      <c r="F24" s="77">
        <f t="shared" si="1"/>
        <v>606649000</v>
      </c>
      <c r="G24" s="77">
        <f t="shared" si="1"/>
        <v>2121117</v>
      </c>
      <c r="H24" s="77">
        <f t="shared" si="1"/>
        <v>545035</v>
      </c>
      <c r="I24" s="77">
        <f t="shared" si="1"/>
        <v>1824798</v>
      </c>
      <c r="J24" s="77">
        <f t="shared" si="1"/>
        <v>1824798</v>
      </c>
      <c r="K24" s="77">
        <f t="shared" si="1"/>
        <v>1476642</v>
      </c>
      <c r="L24" s="77">
        <f t="shared" si="1"/>
        <v>2566364</v>
      </c>
      <c r="M24" s="77">
        <f t="shared" si="1"/>
        <v>5257206</v>
      </c>
      <c r="N24" s="77">
        <f t="shared" si="1"/>
        <v>5257206</v>
      </c>
      <c r="O24" s="77">
        <f t="shared" si="1"/>
        <v>3723546</v>
      </c>
      <c r="P24" s="77">
        <f t="shared" si="1"/>
        <v>-1360552</v>
      </c>
      <c r="Q24" s="77">
        <f t="shared" si="1"/>
        <v>551045876</v>
      </c>
      <c r="R24" s="77">
        <f t="shared" si="1"/>
        <v>551045876</v>
      </c>
      <c r="S24" s="77">
        <f t="shared" si="1"/>
        <v>557196857</v>
      </c>
      <c r="T24" s="77">
        <f t="shared" si="1"/>
        <v>563347839</v>
      </c>
      <c r="U24" s="77">
        <f t="shared" si="1"/>
        <v>581608681</v>
      </c>
      <c r="V24" s="77">
        <f t="shared" si="1"/>
        <v>581608681</v>
      </c>
      <c r="W24" s="77">
        <f t="shared" si="1"/>
        <v>581608681</v>
      </c>
      <c r="X24" s="77">
        <f t="shared" si="1"/>
        <v>606649000</v>
      </c>
      <c r="Y24" s="77">
        <f t="shared" si="1"/>
        <v>-25040319</v>
      </c>
      <c r="Z24" s="212">
        <f>+IF(X24&lt;&gt;0,+(Y24/X24)*100,0)</f>
        <v>-4.127645310550252</v>
      </c>
      <c r="AA24" s="79">
        <f>SUM(AA15:AA23)</f>
        <v>606649000</v>
      </c>
    </row>
    <row r="25" spans="1:27" ht="13.5">
      <c r="A25" s="250" t="s">
        <v>159</v>
      </c>
      <c r="B25" s="251"/>
      <c r="C25" s="168">
        <f aca="true" t="shared" si="2" ref="C25:Y25">+C12+C24</f>
        <v>684261423</v>
      </c>
      <c r="D25" s="168">
        <f>+D12+D24</f>
        <v>0</v>
      </c>
      <c r="E25" s="72">
        <f t="shared" si="2"/>
        <v>725256682</v>
      </c>
      <c r="F25" s="73">
        <f t="shared" si="2"/>
        <v>679131000</v>
      </c>
      <c r="G25" s="73">
        <f t="shared" si="2"/>
        <v>58260681</v>
      </c>
      <c r="H25" s="73">
        <f t="shared" si="2"/>
        <v>10237934</v>
      </c>
      <c r="I25" s="73">
        <f t="shared" si="2"/>
        <v>-12503658</v>
      </c>
      <c r="J25" s="73">
        <f t="shared" si="2"/>
        <v>-12503658</v>
      </c>
      <c r="K25" s="73">
        <f t="shared" si="2"/>
        <v>12259433</v>
      </c>
      <c r="L25" s="73">
        <f t="shared" si="2"/>
        <v>1125958</v>
      </c>
      <c r="M25" s="73">
        <f t="shared" si="2"/>
        <v>11884057</v>
      </c>
      <c r="N25" s="73">
        <f t="shared" si="2"/>
        <v>11884057</v>
      </c>
      <c r="O25" s="73">
        <f t="shared" si="2"/>
        <v>2257213</v>
      </c>
      <c r="P25" s="73">
        <f t="shared" si="2"/>
        <v>6243881</v>
      </c>
      <c r="Q25" s="73">
        <f t="shared" si="2"/>
        <v>657536371</v>
      </c>
      <c r="R25" s="73">
        <f t="shared" si="2"/>
        <v>657536371</v>
      </c>
      <c r="S25" s="73">
        <f t="shared" si="2"/>
        <v>673218204</v>
      </c>
      <c r="T25" s="73">
        <f t="shared" si="2"/>
        <v>688750054</v>
      </c>
      <c r="U25" s="73">
        <f t="shared" si="2"/>
        <v>651392620</v>
      </c>
      <c r="V25" s="73">
        <f t="shared" si="2"/>
        <v>651392620</v>
      </c>
      <c r="W25" s="73">
        <f t="shared" si="2"/>
        <v>651392620</v>
      </c>
      <c r="X25" s="73">
        <f t="shared" si="2"/>
        <v>679131000</v>
      </c>
      <c r="Y25" s="73">
        <f t="shared" si="2"/>
        <v>-27738380</v>
      </c>
      <c r="Z25" s="170">
        <f>+IF(X25&lt;&gt;0,+(Y25/X25)*100,0)</f>
        <v>-4.084393143590854</v>
      </c>
      <c r="AA25" s="74">
        <f>+AA12+AA24</f>
        <v>679131000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5812040</v>
      </c>
      <c r="J29" s="60">
        <v>5812040</v>
      </c>
      <c r="K29" s="60">
        <v>18767166</v>
      </c>
      <c r="L29" s="60">
        <v>8458480</v>
      </c>
      <c r="M29" s="60"/>
      <c r="N29" s="60"/>
      <c r="O29" s="60">
        <v>4557958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7200000</v>
      </c>
      <c r="F30" s="60">
        <v>7441000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7441000</v>
      </c>
      <c r="Y30" s="60">
        <v>-7441000</v>
      </c>
      <c r="Z30" s="140">
        <v>-100</v>
      </c>
      <c r="AA30" s="62">
        <v>7441000</v>
      </c>
    </row>
    <row r="31" spans="1:27" ht="13.5">
      <c r="A31" s="249" t="s">
        <v>163</v>
      </c>
      <c r="B31" s="182"/>
      <c r="C31" s="155">
        <v>1862631</v>
      </c>
      <c r="D31" s="155"/>
      <c r="E31" s="59">
        <v>2090239</v>
      </c>
      <c r="F31" s="60">
        <v>2090000</v>
      </c>
      <c r="G31" s="60">
        <v>13064</v>
      </c>
      <c r="H31" s="60">
        <v>14093</v>
      </c>
      <c r="I31" s="60">
        <v>31341</v>
      </c>
      <c r="J31" s="60">
        <v>31341</v>
      </c>
      <c r="K31" s="60">
        <v>1604</v>
      </c>
      <c r="L31" s="60">
        <v>3195</v>
      </c>
      <c r="M31" s="60">
        <v>6499</v>
      </c>
      <c r="N31" s="60">
        <v>6499</v>
      </c>
      <c r="O31" s="60">
        <v>8973</v>
      </c>
      <c r="P31" s="60">
        <v>13475</v>
      </c>
      <c r="Q31" s="60">
        <v>1978683</v>
      </c>
      <c r="R31" s="60">
        <v>1978683</v>
      </c>
      <c r="S31" s="60">
        <v>2000598</v>
      </c>
      <c r="T31" s="60">
        <v>2022513</v>
      </c>
      <c r="U31" s="60">
        <v>2040704</v>
      </c>
      <c r="V31" s="60">
        <v>2040704</v>
      </c>
      <c r="W31" s="60">
        <v>2040704</v>
      </c>
      <c r="X31" s="60">
        <v>2090000</v>
      </c>
      <c r="Y31" s="60">
        <v>-49296</v>
      </c>
      <c r="Z31" s="140">
        <v>-2.36</v>
      </c>
      <c r="AA31" s="62">
        <v>2090000</v>
      </c>
    </row>
    <row r="32" spans="1:27" ht="13.5">
      <c r="A32" s="249" t="s">
        <v>164</v>
      </c>
      <c r="B32" s="182"/>
      <c r="C32" s="155">
        <v>34543510</v>
      </c>
      <c r="D32" s="155"/>
      <c r="E32" s="59">
        <v>70988941</v>
      </c>
      <c r="F32" s="60">
        <v>63967000</v>
      </c>
      <c r="G32" s="60">
        <v>-9900002</v>
      </c>
      <c r="H32" s="60">
        <v>7600161</v>
      </c>
      <c r="I32" s="60">
        <v>-6870629</v>
      </c>
      <c r="J32" s="60">
        <v>-6870629</v>
      </c>
      <c r="K32" s="60">
        <v>-3197643</v>
      </c>
      <c r="L32" s="60">
        <v>-3304321</v>
      </c>
      <c r="M32" s="60">
        <v>9116322</v>
      </c>
      <c r="N32" s="60">
        <v>9116322</v>
      </c>
      <c r="O32" s="60">
        <v>-2547326</v>
      </c>
      <c r="P32" s="60">
        <v>15298136</v>
      </c>
      <c r="Q32" s="60">
        <v>46483672</v>
      </c>
      <c r="R32" s="60">
        <v>46483672</v>
      </c>
      <c r="S32" s="60">
        <v>61761883</v>
      </c>
      <c r="T32" s="60">
        <v>77043200</v>
      </c>
      <c r="U32" s="60">
        <v>17571013</v>
      </c>
      <c r="V32" s="60">
        <v>17571013</v>
      </c>
      <c r="W32" s="60">
        <v>17571013</v>
      </c>
      <c r="X32" s="60">
        <v>63967000</v>
      </c>
      <c r="Y32" s="60">
        <v>-46395987</v>
      </c>
      <c r="Z32" s="140">
        <v>-72.53</v>
      </c>
      <c r="AA32" s="62">
        <v>63967000</v>
      </c>
    </row>
    <row r="33" spans="1:27" ht="13.5">
      <c r="A33" s="249" t="s">
        <v>165</v>
      </c>
      <c r="B33" s="182"/>
      <c r="C33" s="155">
        <v>10334114</v>
      </c>
      <c r="D33" s="155"/>
      <c r="E33" s="59">
        <v>2765271</v>
      </c>
      <c r="F33" s="60">
        <v>14207000</v>
      </c>
      <c r="G33" s="60">
        <v>159093</v>
      </c>
      <c r="H33" s="60">
        <v>641528</v>
      </c>
      <c r="I33" s="60">
        <v>578983</v>
      </c>
      <c r="J33" s="60">
        <v>578983</v>
      </c>
      <c r="K33" s="60">
        <v>699246</v>
      </c>
      <c r="L33" s="60">
        <v>685626</v>
      </c>
      <c r="M33" s="60">
        <v>-395352</v>
      </c>
      <c r="N33" s="60">
        <v>-395352</v>
      </c>
      <c r="O33" s="60">
        <v>-5431901</v>
      </c>
      <c r="P33" s="60">
        <v>1189149</v>
      </c>
      <c r="Q33" s="60">
        <v>9061837</v>
      </c>
      <c r="R33" s="60">
        <v>9061837</v>
      </c>
      <c r="S33" s="60">
        <v>9300632</v>
      </c>
      <c r="T33" s="60">
        <v>9539426</v>
      </c>
      <c r="U33" s="60">
        <v>10437235</v>
      </c>
      <c r="V33" s="60">
        <v>10437235</v>
      </c>
      <c r="W33" s="60">
        <v>10437235</v>
      </c>
      <c r="X33" s="60">
        <v>14207000</v>
      </c>
      <c r="Y33" s="60">
        <v>-3769765</v>
      </c>
      <c r="Z33" s="140">
        <v>-26.53</v>
      </c>
      <c r="AA33" s="62">
        <v>14207000</v>
      </c>
    </row>
    <row r="34" spans="1:27" ht="13.5">
      <c r="A34" s="250" t="s">
        <v>58</v>
      </c>
      <c r="B34" s="251"/>
      <c r="C34" s="168">
        <f aca="true" t="shared" si="3" ref="C34:Y34">SUM(C29:C33)</f>
        <v>46740255</v>
      </c>
      <c r="D34" s="168">
        <f>SUM(D29:D33)</f>
        <v>0</v>
      </c>
      <c r="E34" s="72">
        <f t="shared" si="3"/>
        <v>83044451</v>
      </c>
      <c r="F34" s="73">
        <f t="shared" si="3"/>
        <v>87705000</v>
      </c>
      <c r="G34" s="73">
        <f t="shared" si="3"/>
        <v>-9727845</v>
      </c>
      <c r="H34" s="73">
        <f t="shared" si="3"/>
        <v>8255782</v>
      </c>
      <c r="I34" s="73">
        <f t="shared" si="3"/>
        <v>-448265</v>
      </c>
      <c r="J34" s="73">
        <f t="shared" si="3"/>
        <v>-448265</v>
      </c>
      <c r="K34" s="73">
        <f t="shared" si="3"/>
        <v>16270373</v>
      </c>
      <c r="L34" s="73">
        <f t="shared" si="3"/>
        <v>5842980</v>
      </c>
      <c r="M34" s="73">
        <f t="shared" si="3"/>
        <v>8727469</v>
      </c>
      <c r="N34" s="73">
        <f t="shared" si="3"/>
        <v>8727469</v>
      </c>
      <c r="O34" s="73">
        <f t="shared" si="3"/>
        <v>-3412296</v>
      </c>
      <c r="P34" s="73">
        <f t="shared" si="3"/>
        <v>16500760</v>
      </c>
      <c r="Q34" s="73">
        <f t="shared" si="3"/>
        <v>57524192</v>
      </c>
      <c r="R34" s="73">
        <f t="shared" si="3"/>
        <v>57524192</v>
      </c>
      <c r="S34" s="73">
        <f t="shared" si="3"/>
        <v>73063113</v>
      </c>
      <c r="T34" s="73">
        <f t="shared" si="3"/>
        <v>88605139</v>
      </c>
      <c r="U34" s="73">
        <f t="shared" si="3"/>
        <v>30048952</v>
      </c>
      <c r="V34" s="73">
        <f t="shared" si="3"/>
        <v>30048952</v>
      </c>
      <c r="W34" s="73">
        <f t="shared" si="3"/>
        <v>30048952</v>
      </c>
      <c r="X34" s="73">
        <f t="shared" si="3"/>
        <v>87705000</v>
      </c>
      <c r="Y34" s="73">
        <f t="shared" si="3"/>
        <v>-57656048</v>
      </c>
      <c r="Z34" s="170">
        <f>+IF(X34&lt;&gt;0,+(Y34/X34)*100,0)</f>
        <v>-65.73861011344849</v>
      </c>
      <c r="AA34" s="74">
        <f>SUM(AA29:AA33)</f>
        <v>87705000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39880538</v>
      </c>
      <c r="D37" s="155"/>
      <c r="E37" s="59">
        <v>22876055</v>
      </c>
      <c r="F37" s="60">
        <v>37725000</v>
      </c>
      <c r="G37" s="60"/>
      <c r="H37" s="60"/>
      <c r="I37" s="60">
        <v>-2991015</v>
      </c>
      <c r="J37" s="60">
        <v>-2991015</v>
      </c>
      <c r="K37" s="60"/>
      <c r="L37" s="60"/>
      <c r="M37" s="60">
        <v>-746571</v>
      </c>
      <c r="N37" s="60">
        <v>-746571</v>
      </c>
      <c r="O37" s="60">
        <v>100569</v>
      </c>
      <c r="P37" s="60"/>
      <c r="Q37" s="60">
        <v>33213831</v>
      </c>
      <c r="R37" s="60">
        <v>33213831</v>
      </c>
      <c r="S37" s="60">
        <v>33213832</v>
      </c>
      <c r="T37" s="60">
        <v>33213832</v>
      </c>
      <c r="U37" s="60">
        <v>32519620</v>
      </c>
      <c r="V37" s="60">
        <v>32519620</v>
      </c>
      <c r="W37" s="60">
        <v>32519620</v>
      </c>
      <c r="X37" s="60">
        <v>37725000</v>
      </c>
      <c r="Y37" s="60">
        <v>-5205380</v>
      </c>
      <c r="Z37" s="140">
        <v>-13.8</v>
      </c>
      <c r="AA37" s="62">
        <v>37725000</v>
      </c>
    </row>
    <row r="38" spans="1:27" ht="13.5">
      <c r="A38" s="249" t="s">
        <v>165</v>
      </c>
      <c r="B38" s="182"/>
      <c r="C38" s="155">
        <v>82912155</v>
      </c>
      <c r="D38" s="155"/>
      <c r="E38" s="59">
        <v>83960134</v>
      </c>
      <c r="F38" s="60">
        <v>88243000</v>
      </c>
      <c r="G38" s="60">
        <v>537504</v>
      </c>
      <c r="H38" s="60">
        <v>507245</v>
      </c>
      <c r="I38" s="60">
        <v>546971</v>
      </c>
      <c r="J38" s="60">
        <v>546971</v>
      </c>
      <c r="K38" s="60">
        <v>470858</v>
      </c>
      <c r="L38" s="60">
        <v>517198</v>
      </c>
      <c r="M38" s="60">
        <v>475382</v>
      </c>
      <c r="N38" s="60">
        <v>475382</v>
      </c>
      <c r="O38" s="60">
        <v>444264</v>
      </c>
      <c r="P38" s="60">
        <v>468312</v>
      </c>
      <c r="Q38" s="60">
        <v>87335759</v>
      </c>
      <c r="R38" s="60">
        <v>87335759</v>
      </c>
      <c r="S38" s="60">
        <v>87818026</v>
      </c>
      <c r="T38" s="60">
        <v>88300293</v>
      </c>
      <c r="U38" s="60">
        <v>88801523</v>
      </c>
      <c r="V38" s="60">
        <v>88801523</v>
      </c>
      <c r="W38" s="60">
        <v>88801523</v>
      </c>
      <c r="X38" s="60">
        <v>88243000</v>
      </c>
      <c r="Y38" s="60">
        <v>558523</v>
      </c>
      <c r="Z38" s="140">
        <v>0.63</v>
      </c>
      <c r="AA38" s="62">
        <v>88243000</v>
      </c>
    </row>
    <row r="39" spans="1:27" ht="13.5">
      <c r="A39" s="250" t="s">
        <v>59</v>
      </c>
      <c r="B39" s="253"/>
      <c r="C39" s="168">
        <f aca="true" t="shared" si="4" ref="C39:Y39">SUM(C37:C38)</f>
        <v>122792693</v>
      </c>
      <c r="D39" s="168">
        <f>SUM(D37:D38)</f>
        <v>0</v>
      </c>
      <c r="E39" s="76">
        <f t="shared" si="4"/>
        <v>106836189</v>
      </c>
      <c r="F39" s="77">
        <f t="shared" si="4"/>
        <v>125968000</v>
      </c>
      <c r="G39" s="77">
        <f t="shared" si="4"/>
        <v>537504</v>
      </c>
      <c r="H39" s="77">
        <f t="shared" si="4"/>
        <v>507245</v>
      </c>
      <c r="I39" s="77">
        <f t="shared" si="4"/>
        <v>-2444044</v>
      </c>
      <c r="J39" s="77">
        <f t="shared" si="4"/>
        <v>-2444044</v>
      </c>
      <c r="K39" s="77">
        <f t="shared" si="4"/>
        <v>470858</v>
      </c>
      <c r="L39" s="77">
        <f t="shared" si="4"/>
        <v>517198</v>
      </c>
      <c r="M39" s="77">
        <f t="shared" si="4"/>
        <v>-271189</v>
      </c>
      <c r="N39" s="77">
        <f t="shared" si="4"/>
        <v>-271189</v>
      </c>
      <c r="O39" s="77">
        <f t="shared" si="4"/>
        <v>544833</v>
      </c>
      <c r="P39" s="77">
        <f t="shared" si="4"/>
        <v>468312</v>
      </c>
      <c r="Q39" s="77">
        <f t="shared" si="4"/>
        <v>120549590</v>
      </c>
      <c r="R39" s="77">
        <f t="shared" si="4"/>
        <v>120549590</v>
      </c>
      <c r="S39" s="77">
        <f t="shared" si="4"/>
        <v>121031858</v>
      </c>
      <c r="T39" s="77">
        <f t="shared" si="4"/>
        <v>121514125</v>
      </c>
      <c r="U39" s="77">
        <f t="shared" si="4"/>
        <v>121321143</v>
      </c>
      <c r="V39" s="77">
        <f t="shared" si="4"/>
        <v>121321143</v>
      </c>
      <c r="W39" s="77">
        <f t="shared" si="4"/>
        <v>121321143</v>
      </c>
      <c r="X39" s="77">
        <f t="shared" si="4"/>
        <v>125968000</v>
      </c>
      <c r="Y39" s="77">
        <f t="shared" si="4"/>
        <v>-4646857</v>
      </c>
      <c r="Z39" s="212">
        <f>+IF(X39&lt;&gt;0,+(Y39/X39)*100,0)</f>
        <v>-3.688918614251238</v>
      </c>
      <c r="AA39" s="79">
        <f>SUM(AA37:AA38)</f>
        <v>125968000</v>
      </c>
    </row>
    <row r="40" spans="1:27" ht="13.5">
      <c r="A40" s="250" t="s">
        <v>167</v>
      </c>
      <c r="B40" s="251"/>
      <c r="C40" s="168">
        <f aca="true" t="shared" si="5" ref="C40:Y40">+C34+C39</f>
        <v>169532948</v>
      </c>
      <c r="D40" s="168">
        <f>+D34+D39</f>
        <v>0</v>
      </c>
      <c r="E40" s="72">
        <f t="shared" si="5"/>
        <v>189880640</v>
      </c>
      <c r="F40" s="73">
        <f t="shared" si="5"/>
        <v>213673000</v>
      </c>
      <c r="G40" s="73">
        <f t="shared" si="5"/>
        <v>-9190341</v>
      </c>
      <c r="H40" s="73">
        <f t="shared" si="5"/>
        <v>8763027</v>
      </c>
      <c r="I40" s="73">
        <f t="shared" si="5"/>
        <v>-2892309</v>
      </c>
      <c r="J40" s="73">
        <f t="shared" si="5"/>
        <v>-2892309</v>
      </c>
      <c r="K40" s="73">
        <f t="shared" si="5"/>
        <v>16741231</v>
      </c>
      <c r="L40" s="73">
        <f t="shared" si="5"/>
        <v>6360178</v>
      </c>
      <c r="M40" s="73">
        <f t="shared" si="5"/>
        <v>8456280</v>
      </c>
      <c r="N40" s="73">
        <f t="shared" si="5"/>
        <v>8456280</v>
      </c>
      <c r="O40" s="73">
        <f t="shared" si="5"/>
        <v>-2867463</v>
      </c>
      <c r="P40" s="73">
        <f t="shared" si="5"/>
        <v>16969072</v>
      </c>
      <c r="Q40" s="73">
        <f t="shared" si="5"/>
        <v>178073782</v>
      </c>
      <c r="R40" s="73">
        <f t="shared" si="5"/>
        <v>178073782</v>
      </c>
      <c r="S40" s="73">
        <f t="shared" si="5"/>
        <v>194094971</v>
      </c>
      <c r="T40" s="73">
        <f t="shared" si="5"/>
        <v>210119264</v>
      </c>
      <c r="U40" s="73">
        <f t="shared" si="5"/>
        <v>151370095</v>
      </c>
      <c r="V40" s="73">
        <f t="shared" si="5"/>
        <v>151370095</v>
      </c>
      <c r="W40" s="73">
        <f t="shared" si="5"/>
        <v>151370095</v>
      </c>
      <c r="X40" s="73">
        <f t="shared" si="5"/>
        <v>213673000</v>
      </c>
      <c r="Y40" s="73">
        <f t="shared" si="5"/>
        <v>-62302905</v>
      </c>
      <c r="Z40" s="170">
        <f>+IF(X40&lt;&gt;0,+(Y40/X40)*100,0)</f>
        <v>-29.158061617518356</v>
      </c>
      <c r="AA40" s="74">
        <f>+AA34+AA39</f>
        <v>213673000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514728475</v>
      </c>
      <c r="D42" s="257">
        <f>+D25-D40</f>
        <v>0</v>
      </c>
      <c r="E42" s="258">
        <f t="shared" si="6"/>
        <v>535376042</v>
      </c>
      <c r="F42" s="259">
        <f t="shared" si="6"/>
        <v>465458000</v>
      </c>
      <c r="G42" s="259">
        <f t="shared" si="6"/>
        <v>67451022</v>
      </c>
      <c r="H42" s="259">
        <f t="shared" si="6"/>
        <v>1474907</v>
      </c>
      <c r="I42" s="259">
        <f t="shared" si="6"/>
        <v>-9611349</v>
      </c>
      <c r="J42" s="259">
        <f t="shared" si="6"/>
        <v>-9611349</v>
      </c>
      <c r="K42" s="259">
        <f t="shared" si="6"/>
        <v>-4481798</v>
      </c>
      <c r="L42" s="259">
        <f t="shared" si="6"/>
        <v>-5234220</v>
      </c>
      <c r="M42" s="259">
        <f t="shared" si="6"/>
        <v>3427777</v>
      </c>
      <c r="N42" s="259">
        <f t="shared" si="6"/>
        <v>3427777</v>
      </c>
      <c r="O42" s="259">
        <f t="shared" si="6"/>
        <v>5124676</v>
      </c>
      <c r="P42" s="259">
        <f t="shared" si="6"/>
        <v>-10725191</v>
      </c>
      <c r="Q42" s="259">
        <f t="shared" si="6"/>
        <v>479462589</v>
      </c>
      <c r="R42" s="259">
        <f t="shared" si="6"/>
        <v>479462589</v>
      </c>
      <c r="S42" s="259">
        <f t="shared" si="6"/>
        <v>479123233</v>
      </c>
      <c r="T42" s="259">
        <f t="shared" si="6"/>
        <v>478630790</v>
      </c>
      <c r="U42" s="259">
        <f t="shared" si="6"/>
        <v>500022525</v>
      </c>
      <c r="V42" s="259">
        <f t="shared" si="6"/>
        <v>500022525</v>
      </c>
      <c r="W42" s="259">
        <f t="shared" si="6"/>
        <v>500022525</v>
      </c>
      <c r="X42" s="259">
        <f t="shared" si="6"/>
        <v>465458000</v>
      </c>
      <c r="Y42" s="259">
        <f t="shared" si="6"/>
        <v>34564525</v>
      </c>
      <c r="Z42" s="260">
        <f>+IF(X42&lt;&gt;0,+(Y42/X42)*100,0)</f>
        <v>7.425917053740617</v>
      </c>
      <c r="AA42" s="261">
        <f>+AA25-AA40</f>
        <v>465458000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506162591</v>
      </c>
      <c r="D45" s="155"/>
      <c r="E45" s="59">
        <v>528961529</v>
      </c>
      <c r="F45" s="60">
        <v>459043000</v>
      </c>
      <c r="G45" s="60">
        <v>67440041</v>
      </c>
      <c r="H45" s="60">
        <v>1463266</v>
      </c>
      <c r="I45" s="60">
        <v>-9627760</v>
      </c>
      <c r="J45" s="60">
        <v>-9627760</v>
      </c>
      <c r="K45" s="60">
        <v>-4497753</v>
      </c>
      <c r="L45" s="60">
        <v>-5223409</v>
      </c>
      <c r="M45" s="60">
        <v>5066776</v>
      </c>
      <c r="N45" s="60">
        <v>5066776</v>
      </c>
      <c r="O45" s="60">
        <v>9558530</v>
      </c>
      <c r="P45" s="60">
        <v>-10195958</v>
      </c>
      <c r="Q45" s="60">
        <v>477956151</v>
      </c>
      <c r="R45" s="60">
        <v>477956151</v>
      </c>
      <c r="S45" s="60">
        <v>478339350</v>
      </c>
      <c r="T45" s="60">
        <v>478569462</v>
      </c>
      <c r="U45" s="60">
        <v>503947755</v>
      </c>
      <c r="V45" s="60">
        <v>503947755</v>
      </c>
      <c r="W45" s="60">
        <v>503947755</v>
      </c>
      <c r="X45" s="60">
        <v>459043000</v>
      </c>
      <c r="Y45" s="60">
        <v>44904755</v>
      </c>
      <c r="Z45" s="139">
        <v>9.78</v>
      </c>
      <c r="AA45" s="62">
        <v>459043000</v>
      </c>
    </row>
    <row r="46" spans="1:27" ht="13.5">
      <c r="A46" s="249" t="s">
        <v>171</v>
      </c>
      <c r="B46" s="182"/>
      <c r="C46" s="155">
        <v>8565886</v>
      </c>
      <c r="D46" s="155"/>
      <c r="E46" s="59">
        <v>6414513</v>
      </c>
      <c r="F46" s="60">
        <v>6415000</v>
      </c>
      <c r="G46" s="60">
        <v>10982</v>
      </c>
      <c r="H46" s="60">
        <v>11640</v>
      </c>
      <c r="I46" s="60">
        <v>16413</v>
      </c>
      <c r="J46" s="60">
        <v>16413</v>
      </c>
      <c r="K46" s="60">
        <v>15955</v>
      </c>
      <c r="L46" s="60">
        <v>-10811</v>
      </c>
      <c r="M46" s="60">
        <v>-1638999</v>
      </c>
      <c r="N46" s="60">
        <v>-1638999</v>
      </c>
      <c r="O46" s="60">
        <v>-4433854</v>
      </c>
      <c r="P46" s="60">
        <v>-529233</v>
      </c>
      <c r="Q46" s="60">
        <v>1506438</v>
      </c>
      <c r="R46" s="60">
        <v>1506438</v>
      </c>
      <c r="S46" s="60">
        <v>783883</v>
      </c>
      <c r="T46" s="60">
        <v>61328</v>
      </c>
      <c r="U46" s="60">
        <v>-3925230</v>
      </c>
      <c r="V46" s="60">
        <v>-3925230</v>
      </c>
      <c r="W46" s="60">
        <v>-3925230</v>
      </c>
      <c r="X46" s="60">
        <v>6415000</v>
      </c>
      <c r="Y46" s="60">
        <v>-10340230</v>
      </c>
      <c r="Z46" s="139">
        <v>-161.19</v>
      </c>
      <c r="AA46" s="62">
        <v>6415000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514728477</v>
      </c>
      <c r="D48" s="217">
        <f>SUM(D45:D47)</f>
        <v>0</v>
      </c>
      <c r="E48" s="264">
        <f t="shared" si="7"/>
        <v>535376042</v>
      </c>
      <c r="F48" s="219">
        <f t="shared" si="7"/>
        <v>465458000</v>
      </c>
      <c r="G48" s="219">
        <f t="shared" si="7"/>
        <v>67451023</v>
      </c>
      <c r="H48" s="219">
        <f t="shared" si="7"/>
        <v>1474906</v>
      </c>
      <c r="I48" s="219">
        <f t="shared" si="7"/>
        <v>-9611347</v>
      </c>
      <c r="J48" s="219">
        <f t="shared" si="7"/>
        <v>-9611347</v>
      </c>
      <c r="K48" s="219">
        <f t="shared" si="7"/>
        <v>-4481798</v>
      </c>
      <c r="L48" s="219">
        <f t="shared" si="7"/>
        <v>-5234220</v>
      </c>
      <c r="M48" s="219">
        <f t="shared" si="7"/>
        <v>3427777</v>
      </c>
      <c r="N48" s="219">
        <f t="shared" si="7"/>
        <v>3427777</v>
      </c>
      <c r="O48" s="219">
        <f t="shared" si="7"/>
        <v>5124676</v>
      </c>
      <c r="P48" s="219">
        <f t="shared" si="7"/>
        <v>-10725191</v>
      </c>
      <c r="Q48" s="219">
        <f t="shared" si="7"/>
        <v>479462589</v>
      </c>
      <c r="R48" s="219">
        <f t="shared" si="7"/>
        <v>479462589</v>
      </c>
      <c r="S48" s="219">
        <f t="shared" si="7"/>
        <v>479123233</v>
      </c>
      <c r="T48" s="219">
        <f t="shared" si="7"/>
        <v>478630790</v>
      </c>
      <c r="U48" s="219">
        <f t="shared" si="7"/>
        <v>500022525</v>
      </c>
      <c r="V48" s="219">
        <f t="shared" si="7"/>
        <v>500022525</v>
      </c>
      <c r="W48" s="219">
        <f t="shared" si="7"/>
        <v>500022525</v>
      </c>
      <c r="X48" s="219">
        <f t="shared" si="7"/>
        <v>465458000</v>
      </c>
      <c r="Y48" s="219">
        <f t="shared" si="7"/>
        <v>34564525</v>
      </c>
      <c r="Z48" s="265">
        <f>+IF(X48&lt;&gt;0,+(Y48/X48)*100,0)</f>
        <v>7.425917053740617</v>
      </c>
      <c r="AA48" s="232">
        <f>SUM(AA45:AA47)</f>
        <v>465458000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298027732</v>
      </c>
      <c r="D6" s="155"/>
      <c r="E6" s="59">
        <v>281724281</v>
      </c>
      <c r="F6" s="60">
        <v>266861000</v>
      </c>
      <c r="G6" s="60">
        <v>27660256</v>
      </c>
      <c r="H6" s="60">
        <v>29992760</v>
      </c>
      <c r="I6" s="60">
        <v>31833343</v>
      </c>
      <c r="J6" s="60">
        <v>89486359</v>
      </c>
      <c r="K6" s="60">
        <v>31604312</v>
      </c>
      <c r="L6" s="60">
        <v>22172610</v>
      </c>
      <c r="M6" s="60">
        <v>20611255</v>
      </c>
      <c r="N6" s="60">
        <v>74388177</v>
      </c>
      <c r="O6" s="60">
        <v>23050859</v>
      </c>
      <c r="P6" s="60">
        <v>20808579</v>
      </c>
      <c r="Q6" s="60">
        <v>23393603</v>
      </c>
      <c r="R6" s="60">
        <v>67253041</v>
      </c>
      <c r="S6" s="60">
        <v>26361145</v>
      </c>
      <c r="T6" s="60">
        <v>26879955</v>
      </c>
      <c r="U6" s="60">
        <v>27787311</v>
      </c>
      <c r="V6" s="60">
        <v>81028411</v>
      </c>
      <c r="W6" s="60">
        <v>312155988</v>
      </c>
      <c r="X6" s="60">
        <v>266861000</v>
      </c>
      <c r="Y6" s="60">
        <v>45294988</v>
      </c>
      <c r="Z6" s="140">
        <v>16.97</v>
      </c>
      <c r="AA6" s="62">
        <v>266861000</v>
      </c>
    </row>
    <row r="7" spans="1:27" ht="13.5">
      <c r="A7" s="249" t="s">
        <v>178</v>
      </c>
      <c r="B7" s="182"/>
      <c r="C7" s="155">
        <v>61823085</v>
      </c>
      <c r="D7" s="155"/>
      <c r="E7" s="59">
        <v>95595034</v>
      </c>
      <c r="F7" s="60">
        <v>71325000</v>
      </c>
      <c r="G7" s="60">
        <v>20568000</v>
      </c>
      <c r="H7" s="60">
        <v>1030450</v>
      </c>
      <c r="I7" s="60"/>
      <c r="J7" s="60">
        <v>21598450</v>
      </c>
      <c r="K7" s="60">
        <v>494473</v>
      </c>
      <c r="L7" s="60">
        <v>300000</v>
      </c>
      <c r="M7" s="60">
        <v>16563000</v>
      </c>
      <c r="N7" s="60">
        <v>17357473</v>
      </c>
      <c r="O7" s="60">
        <v>182320</v>
      </c>
      <c r="P7" s="60">
        <v>642891</v>
      </c>
      <c r="Q7" s="60">
        <v>21088879</v>
      </c>
      <c r="R7" s="60">
        <v>21914090</v>
      </c>
      <c r="S7" s="60"/>
      <c r="T7" s="60"/>
      <c r="U7" s="60"/>
      <c r="V7" s="60"/>
      <c r="W7" s="60">
        <v>60870013</v>
      </c>
      <c r="X7" s="60">
        <v>71325000</v>
      </c>
      <c r="Y7" s="60">
        <v>-10454987</v>
      </c>
      <c r="Z7" s="140">
        <v>-14.66</v>
      </c>
      <c r="AA7" s="62">
        <v>71325000</v>
      </c>
    </row>
    <row r="8" spans="1:27" ht="13.5">
      <c r="A8" s="249" t="s">
        <v>179</v>
      </c>
      <c r="B8" s="182"/>
      <c r="C8" s="155">
        <v>59686574</v>
      </c>
      <c r="D8" s="155"/>
      <c r="E8" s="59">
        <v>43044764</v>
      </c>
      <c r="F8" s="60">
        <v>58423000</v>
      </c>
      <c r="G8" s="60">
        <v>5299256</v>
      </c>
      <c r="H8" s="60">
        <v>14309891</v>
      </c>
      <c r="I8" s="60"/>
      <c r="J8" s="60">
        <v>19609147</v>
      </c>
      <c r="K8" s="60">
        <v>2778443</v>
      </c>
      <c r="L8" s="60">
        <v>2852853</v>
      </c>
      <c r="M8" s="60">
        <v>1991131</v>
      </c>
      <c r="N8" s="60">
        <v>7622427</v>
      </c>
      <c r="O8" s="60">
        <v>2404101</v>
      </c>
      <c r="P8" s="60">
        <v>16240846</v>
      </c>
      <c r="Q8" s="60">
        <v>3226176</v>
      </c>
      <c r="R8" s="60">
        <v>21871123</v>
      </c>
      <c r="S8" s="60">
        <v>29078875</v>
      </c>
      <c r="T8" s="60"/>
      <c r="U8" s="60"/>
      <c r="V8" s="60">
        <v>29078875</v>
      </c>
      <c r="W8" s="60">
        <v>78181572</v>
      </c>
      <c r="X8" s="60">
        <v>58423000</v>
      </c>
      <c r="Y8" s="60">
        <v>19758572</v>
      </c>
      <c r="Z8" s="140">
        <v>33.82</v>
      </c>
      <c r="AA8" s="62">
        <v>58423000</v>
      </c>
    </row>
    <row r="9" spans="1:27" ht="13.5">
      <c r="A9" s="249" t="s">
        <v>180</v>
      </c>
      <c r="B9" s="182"/>
      <c r="C9" s="155">
        <v>1475805</v>
      </c>
      <c r="D9" s="155"/>
      <c r="E9" s="59">
        <v>6575020</v>
      </c>
      <c r="F9" s="60">
        <v>5903000</v>
      </c>
      <c r="G9" s="60">
        <v>65270</v>
      </c>
      <c r="H9" s="60">
        <v>428632</v>
      </c>
      <c r="I9" s="60">
        <v>423703</v>
      </c>
      <c r="J9" s="60">
        <v>917605</v>
      </c>
      <c r="K9" s="60">
        <v>278925</v>
      </c>
      <c r="L9" s="60">
        <v>212481</v>
      </c>
      <c r="M9" s="60">
        <v>109901</v>
      </c>
      <c r="N9" s="60">
        <v>601307</v>
      </c>
      <c r="O9" s="60">
        <v>483661</v>
      </c>
      <c r="P9" s="60">
        <v>332857</v>
      </c>
      <c r="Q9" s="60">
        <v>355796</v>
      </c>
      <c r="R9" s="60">
        <v>1172314</v>
      </c>
      <c r="S9" s="60">
        <v>299933</v>
      </c>
      <c r="T9" s="60">
        <v>543596</v>
      </c>
      <c r="U9" s="60">
        <v>763296</v>
      </c>
      <c r="V9" s="60">
        <v>1606825</v>
      </c>
      <c r="W9" s="60">
        <v>4298051</v>
      </c>
      <c r="X9" s="60">
        <v>5903000</v>
      </c>
      <c r="Y9" s="60">
        <v>-1604949</v>
      </c>
      <c r="Z9" s="140">
        <v>-27.19</v>
      </c>
      <c r="AA9" s="62">
        <v>5903000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-363910068</v>
      </c>
      <c r="D12" s="155"/>
      <c r="E12" s="59">
        <v>-350136927</v>
      </c>
      <c r="F12" s="60">
        <v>-198661000</v>
      </c>
      <c r="G12" s="60">
        <v>-43676609</v>
      </c>
      <c r="H12" s="60">
        <v>-32960963</v>
      </c>
      <c r="I12" s="60">
        <v>-31019720</v>
      </c>
      <c r="J12" s="60">
        <v>-107657292</v>
      </c>
      <c r="K12" s="60">
        <v>2552941</v>
      </c>
      <c r="L12" s="60">
        <v>-31299156</v>
      </c>
      <c r="M12" s="60">
        <v>-25022162</v>
      </c>
      <c r="N12" s="60">
        <v>-53768377</v>
      </c>
      <c r="O12" s="60">
        <v>-6737685</v>
      </c>
      <c r="P12" s="60">
        <v>-27553849</v>
      </c>
      <c r="Q12" s="60">
        <v>-26866984</v>
      </c>
      <c r="R12" s="60">
        <v>-61158518</v>
      </c>
      <c r="S12" s="60">
        <v>-38226034</v>
      </c>
      <c r="T12" s="60">
        <v>-43097495</v>
      </c>
      <c r="U12" s="60">
        <v>-34848633</v>
      </c>
      <c r="V12" s="60">
        <v>-116172162</v>
      </c>
      <c r="W12" s="60">
        <v>-338756349</v>
      </c>
      <c r="X12" s="60">
        <v>-198661000</v>
      </c>
      <c r="Y12" s="60">
        <v>-140095349</v>
      </c>
      <c r="Z12" s="140">
        <v>70.52</v>
      </c>
      <c r="AA12" s="62">
        <v>-198661000</v>
      </c>
    </row>
    <row r="13" spans="1:27" ht="13.5">
      <c r="A13" s="249" t="s">
        <v>40</v>
      </c>
      <c r="B13" s="182"/>
      <c r="C13" s="155">
        <v>-5801613</v>
      </c>
      <c r="D13" s="155"/>
      <c r="E13" s="59">
        <v>-13718613</v>
      </c>
      <c r="F13" s="60">
        <v>-122261000</v>
      </c>
      <c r="G13" s="60"/>
      <c r="H13" s="60"/>
      <c r="I13" s="60">
        <v>-2134680</v>
      </c>
      <c r="J13" s="60">
        <v>-2134680</v>
      </c>
      <c r="K13" s="60"/>
      <c r="L13" s="60"/>
      <c r="M13" s="60">
        <v>-98287</v>
      </c>
      <c r="N13" s="60">
        <v>-98287</v>
      </c>
      <c r="O13" s="60">
        <v>-368823</v>
      </c>
      <c r="P13" s="60"/>
      <c r="Q13" s="60">
        <v>-1934381</v>
      </c>
      <c r="R13" s="60">
        <v>-2303204</v>
      </c>
      <c r="S13" s="60"/>
      <c r="T13" s="60"/>
      <c r="U13" s="60">
        <v>-135568</v>
      </c>
      <c r="V13" s="60">
        <v>-135568</v>
      </c>
      <c r="W13" s="60">
        <v>-4671739</v>
      </c>
      <c r="X13" s="60">
        <v>-122261000</v>
      </c>
      <c r="Y13" s="60">
        <v>117589261</v>
      </c>
      <c r="Z13" s="140">
        <v>-96.18</v>
      </c>
      <c r="AA13" s="62">
        <v>-122261000</v>
      </c>
    </row>
    <row r="14" spans="1:27" ht="13.5">
      <c r="A14" s="249" t="s">
        <v>42</v>
      </c>
      <c r="B14" s="182"/>
      <c r="C14" s="155">
        <v>-1045030</v>
      </c>
      <c r="D14" s="155"/>
      <c r="E14" s="59">
        <v>-806490</v>
      </c>
      <c r="F14" s="60">
        <v>-579000</v>
      </c>
      <c r="G14" s="60">
        <v>-35509</v>
      </c>
      <c r="H14" s="60">
        <v>-149247</v>
      </c>
      <c r="I14" s="60">
        <v>-84145</v>
      </c>
      <c r="J14" s="60">
        <v>-268901</v>
      </c>
      <c r="K14" s="60">
        <v>-250547</v>
      </c>
      <c r="L14" s="60">
        <v>-39454</v>
      </c>
      <c r="M14" s="60">
        <v>-21653</v>
      </c>
      <c r="N14" s="60">
        <v>-311654</v>
      </c>
      <c r="O14" s="60">
        <v>-148247</v>
      </c>
      <c r="P14" s="60"/>
      <c r="Q14" s="60">
        <v>-23022</v>
      </c>
      <c r="R14" s="60">
        <v>-171269</v>
      </c>
      <c r="S14" s="60">
        <v>-290283</v>
      </c>
      <c r="T14" s="60">
        <v>-16010</v>
      </c>
      <c r="U14" s="60">
        <v>-84380</v>
      </c>
      <c r="V14" s="60">
        <v>-390673</v>
      </c>
      <c r="W14" s="60">
        <v>-1142497</v>
      </c>
      <c r="X14" s="60">
        <v>-579000</v>
      </c>
      <c r="Y14" s="60">
        <v>-563497</v>
      </c>
      <c r="Z14" s="140">
        <v>97.32</v>
      </c>
      <c r="AA14" s="62">
        <v>-579000</v>
      </c>
    </row>
    <row r="15" spans="1:27" ht="13.5">
      <c r="A15" s="250" t="s">
        <v>184</v>
      </c>
      <c r="B15" s="251"/>
      <c r="C15" s="168">
        <f aca="true" t="shared" si="0" ref="C15:Y15">SUM(C6:C14)</f>
        <v>50256485</v>
      </c>
      <c r="D15" s="168">
        <f>SUM(D6:D14)</f>
        <v>0</v>
      </c>
      <c r="E15" s="72">
        <f t="shared" si="0"/>
        <v>62277069</v>
      </c>
      <c r="F15" s="73">
        <f t="shared" si="0"/>
        <v>81011000</v>
      </c>
      <c r="G15" s="73">
        <f t="shared" si="0"/>
        <v>9880664</v>
      </c>
      <c r="H15" s="73">
        <f t="shared" si="0"/>
        <v>12651523</v>
      </c>
      <c r="I15" s="73">
        <f t="shared" si="0"/>
        <v>-981499</v>
      </c>
      <c r="J15" s="73">
        <f t="shared" si="0"/>
        <v>21550688</v>
      </c>
      <c r="K15" s="73">
        <f t="shared" si="0"/>
        <v>37458547</v>
      </c>
      <c r="L15" s="73">
        <f t="shared" si="0"/>
        <v>-5800666</v>
      </c>
      <c r="M15" s="73">
        <f t="shared" si="0"/>
        <v>14133185</v>
      </c>
      <c r="N15" s="73">
        <f t="shared" si="0"/>
        <v>45791066</v>
      </c>
      <c r="O15" s="73">
        <f t="shared" si="0"/>
        <v>18866186</v>
      </c>
      <c r="P15" s="73">
        <f t="shared" si="0"/>
        <v>10471324</v>
      </c>
      <c r="Q15" s="73">
        <f t="shared" si="0"/>
        <v>19240067</v>
      </c>
      <c r="R15" s="73">
        <f t="shared" si="0"/>
        <v>48577577</v>
      </c>
      <c r="S15" s="73">
        <f t="shared" si="0"/>
        <v>17223636</v>
      </c>
      <c r="T15" s="73">
        <f t="shared" si="0"/>
        <v>-15689954</v>
      </c>
      <c r="U15" s="73">
        <f t="shared" si="0"/>
        <v>-6517974</v>
      </c>
      <c r="V15" s="73">
        <f t="shared" si="0"/>
        <v>-4984292</v>
      </c>
      <c r="W15" s="73">
        <f t="shared" si="0"/>
        <v>110935039</v>
      </c>
      <c r="X15" s="73">
        <f t="shared" si="0"/>
        <v>81011000</v>
      </c>
      <c r="Y15" s="73">
        <f t="shared" si="0"/>
        <v>29924039</v>
      </c>
      <c r="Z15" s="170">
        <f>+IF(X15&lt;&gt;0,+(Y15/X15)*100,0)</f>
        <v>36.93824172026021</v>
      </c>
      <c r="AA15" s="74">
        <f>SUM(AA6:AA14)</f>
        <v>81011000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2000</v>
      </c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>
        <v>24000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24000</v>
      </c>
      <c r="Y20" s="60">
        <v>-24000</v>
      </c>
      <c r="Z20" s="140">
        <v>-100</v>
      </c>
      <c r="AA20" s="62">
        <v>24000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-2381658</v>
      </c>
      <c r="D22" s="155"/>
      <c r="E22" s="59"/>
      <c r="F22" s="60">
        <v>-1000</v>
      </c>
      <c r="G22" s="60"/>
      <c r="H22" s="60"/>
      <c r="I22" s="60"/>
      <c r="J22" s="60"/>
      <c r="K22" s="60">
        <v>-27000000</v>
      </c>
      <c r="L22" s="60"/>
      <c r="M22" s="60"/>
      <c r="N22" s="60">
        <v>-27000000</v>
      </c>
      <c r="O22" s="60">
        <v>-19104584</v>
      </c>
      <c r="P22" s="60"/>
      <c r="Q22" s="60"/>
      <c r="R22" s="60">
        <v>-19104584</v>
      </c>
      <c r="S22" s="60"/>
      <c r="T22" s="60"/>
      <c r="U22" s="60"/>
      <c r="V22" s="60"/>
      <c r="W22" s="60">
        <v>-46104584</v>
      </c>
      <c r="X22" s="60">
        <v>-1000</v>
      </c>
      <c r="Y22" s="60">
        <v>-46103584</v>
      </c>
      <c r="Z22" s="140">
        <v>4610358.4</v>
      </c>
      <c r="AA22" s="62">
        <v>-1000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-46997992</v>
      </c>
      <c r="D24" s="155"/>
      <c r="E24" s="59">
        <v>-51350396</v>
      </c>
      <c r="F24" s="60">
        <v>-89199000</v>
      </c>
      <c r="G24" s="60">
        <v>-6946067</v>
      </c>
      <c r="H24" s="60">
        <v>-474069</v>
      </c>
      <c r="I24" s="60">
        <v>-1661065</v>
      </c>
      <c r="J24" s="60">
        <v>-9081201</v>
      </c>
      <c r="K24" s="60">
        <v>-1436003</v>
      </c>
      <c r="L24" s="60">
        <v>-2665265</v>
      </c>
      <c r="M24" s="60">
        <v>-4994648</v>
      </c>
      <c r="N24" s="60">
        <v>-9095916</v>
      </c>
      <c r="O24" s="60">
        <v>-3281773</v>
      </c>
      <c r="P24" s="60">
        <v>-3178884</v>
      </c>
      <c r="Q24" s="60">
        <v>-3611013</v>
      </c>
      <c r="R24" s="60">
        <v>-10071670</v>
      </c>
      <c r="S24" s="60">
        <v>-7023539</v>
      </c>
      <c r="T24" s="60">
        <v>-7548141</v>
      </c>
      <c r="U24" s="60">
        <v>-12424409</v>
      </c>
      <c r="V24" s="60">
        <v>-26996089</v>
      </c>
      <c r="W24" s="60">
        <v>-55244876</v>
      </c>
      <c r="X24" s="60">
        <v>-89199000</v>
      </c>
      <c r="Y24" s="60">
        <v>33954124</v>
      </c>
      <c r="Z24" s="140">
        <v>-38.07</v>
      </c>
      <c r="AA24" s="62">
        <v>-89199000</v>
      </c>
    </row>
    <row r="25" spans="1:27" ht="13.5">
      <c r="A25" s="250" t="s">
        <v>191</v>
      </c>
      <c r="B25" s="251"/>
      <c r="C25" s="168">
        <f aca="true" t="shared" si="1" ref="C25:Y25">SUM(C19:C24)</f>
        <v>-49379650</v>
      </c>
      <c r="D25" s="168">
        <f>SUM(D19:D24)</f>
        <v>0</v>
      </c>
      <c r="E25" s="72">
        <f t="shared" si="1"/>
        <v>-51348396</v>
      </c>
      <c r="F25" s="73">
        <f t="shared" si="1"/>
        <v>-89176000</v>
      </c>
      <c r="G25" s="73">
        <f t="shared" si="1"/>
        <v>-6946067</v>
      </c>
      <c r="H25" s="73">
        <f t="shared" si="1"/>
        <v>-474069</v>
      </c>
      <c r="I25" s="73">
        <f t="shared" si="1"/>
        <v>-1661065</v>
      </c>
      <c r="J25" s="73">
        <f t="shared" si="1"/>
        <v>-9081201</v>
      </c>
      <c r="K25" s="73">
        <f t="shared" si="1"/>
        <v>-28436003</v>
      </c>
      <c r="L25" s="73">
        <f t="shared" si="1"/>
        <v>-2665265</v>
      </c>
      <c r="M25" s="73">
        <f t="shared" si="1"/>
        <v>-4994648</v>
      </c>
      <c r="N25" s="73">
        <f t="shared" si="1"/>
        <v>-36095916</v>
      </c>
      <c r="O25" s="73">
        <f t="shared" si="1"/>
        <v>-22386357</v>
      </c>
      <c r="P25" s="73">
        <f t="shared" si="1"/>
        <v>-3178884</v>
      </c>
      <c r="Q25" s="73">
        <f t="shared" si="1"/>
        <v>-3611013</v>
      </c>
      <c r="R25" s="73">
        <f t="shared" si="1"/>
        <v>-29176254</v>
      </c>
      <c r="S25" s="73">
        <f t="shared" si="1"/>
        <v>-7023539</v>
      </c>
      <c r="T25" s="73">
        <f t="shared" si="1"/>
        <v>-7548141</v>
      </c>
      <c r="U25" s="73">
        <f t="shared" si="1"/>
        <v>-12424409</v>
      </c>
      <c r="V25" s="73">
        <f t="shared" si="1"/>
        <v>-26996089</v>
      </c>
      <c r="W25" s="73">
        <f t="shared" si="1"/>
        <v>-101349460</v>
      </c>
      <c r="X25" s="73">
        <f t="shared" si="1"/>
        <v>-89176000</v>
      </c>
      <c r="Y25" s="73">
        <f t="shared" si="1"/>
        <v>-12173460</v>
      </c>
      <c r="Z25" s="170">
        <f>+IF(X25&lt;&gt;0,+(Y25/X25)*100,0)</f>
        <v>13.651049609760474</v>
      </c>
      <c r="AA25" s="74">
        <f>SUM(AA19:AA24)</f>
        <v>-89176000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194996</v>
      </c>
      <c r="D31" s="155"/>
      <c r="E31" s="59"/>
      <c r="F31" s="60">
        <v>349000</v>
      </c>
      <c r="G31" s="60">
        <v>20011</v>
      </c>
      <c r="H31" s="159">
        <v>19758</v>
      </c>
      <c r="I31" s="159">
        <v>38323</v>
      </c>
      <c r="J31" s="159">
        <v>78092</v>
      </c>
      <c r="K31" s="60">
        <v>8555</v>
      </c>
      <c r="L31" s="60">
        <v>9264</v>
      </c>
      <c r="M31" s="60">
        <v>13031</v>
      </c>
      <c r="N31" s="60">
        <v>30850</v>
      </c>
      <c r="O31" s="159">
        <v>15865</v>
      </c>
      <c r="P31" s="159">
        <v>19295</v>
      </c>
      <c r="Q31" s="159">
        <v>30402</v>
      </c>
      <c r="R31" s="60">
        <v>65562</v>
      </c>
      <c r="S31" s="60">
        <v>27555</v>
      </c>
      <c r="T31" s="60">
        <v>32058</v>
      </c>
      <c r="U31" s="60">
        <v>17639</v>
      </c>
      <c r="V31" s="159">
        <v>77252</v>
      </c>
      <c r="W31" s="159">
        <v>251756</v>
      </c>
      <c r="X31" s="159">
        <v>349000</v>
      </c>
      <c r="Y31" s="60">
        <v>-97244</v>
      </c>
      <c r="Z31" s="140">
        <v>-27.86</v>
      </c>
      <c r="AA31" s="62">
        <v>349000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-6617326</v>
      </c>
      <c r="D33" s="155"/>
      <c r="E33" s="59">
        <v>-7440767</v>
      </c>
      <c r="F33" s="60">
        <v>-7441000</v>
      </c>
      <c r="G33" s="60"/>
      <c r="H33" s="60"/>
      <c r="I33" s="60">
        <v>-2991015</v>
      </c>
      <c r="J33" s="60">
        <v>-2991015</v>
      </c>
      <c r="K33" s="60"/>
      <c r="L33" s="60"/>
      <c r="M33" s="60">
        <v>-746571</v>
      </c>
      <c r="N33" s="60">
        <v>-746571</v>
      </c>
      <c r="O33" s="60">
        <v>100569</v>
      </c>
      <c r="P33" s="60"/>
      <c r="Q33" s="60">
        <v>-3029689</v>
      </c>
      <c r="R33" s="60">
        <v>-2929120</v>
      </c>
      <c r="S33" s="60"/>
      <c r="T33" s="60"/>
      <c r="U33" s="60">
        <v>-961006</v>
      </c>
      <c r="V33" s="60">
        <v>-961006</v>
      </c>
      <c r="W33" s="60">
        <v>-7627712</v>
      </c>
      <c r="X33" s="60">
        <v>-7441000</v>
      </c>
      <c r="Y33" s="60">
        <v>-186712</v>
      </c>
      <c r="Z33" s="140">
        <v>2.51</v>
      </c>
      <c r="AA33" s="62">
        <v>-7441000</v>
      </c>
    </row>
    <row r="34" spans="1:27" ht="13.5">
      <c r="A34" s="250" t="s">
        <v>197</v>
      </c>
      <c r="B34" s="251"/>
      <c r="C34" s="168">
        <f aca="true" t="shared" si="2" ref="C34:Y34">SUM(C29:C33)</f>
        <v>-6422330</v>
      </c>
      <c r="D34" s="168">
        <f>SUM(D29:D33)</f>
        <v>0</v>
      </c>
      <c r="E34" s="72">
        <f t="shared" si="2"/>
        <v>-7440767</v>
      </c>
      <c r="F34" s="73">
        <f t="shared" si="2"/>
        <v>-7092000</v>
      </c>
      <c r="G34" s="73">
        <f t="shared" si="2"/>
        <v>20011</v>
      </c>
      <c r="H34" s="73">
        <f t="shared" si="2"/>
        <v>19758</v>
      </c>
      <c r="I34" s="73">
        <f t="shared" si="2"/>
        <v>-2952692</v>
      </c>
      <c r="J34" s="73">
        <f t="shared" si="2"/>
        <v>-2912923</v>
      </c>
      <c r="K34" s="73">
        <f t="shared" si="2"/>
        <v>8555</v>
      </c>
      <c r="L34" s="73">
        <f t="shared" si="2"/>
        <v>9264</v>
      </c>
      <c r="M34" s="73">
        <f t="shared" si="2"/>
        <v>-733540</v>
      </c>
      <c r="N34" s="73">
        <f t="shared" si="2"/>
        <v>-715721</v>
      </c>
      <c r="O34" s="73">
        <f t="shared" si="2"/>
        <v>116434</v>
      </c>
      <c r="P34" s="73">
        <f t="shared" si="2"/>
        <v>19295</v>
      </c>
      <c r="Q34" s="73">
        <f t="shared" si="2"/>
        <v>-2999287</v>
      </c>
      <c r="R34" s="73">
        <f t="shared" si="2"/>
        <v>-2863558</v>
      </c>
      <c r="S34" s="73">
        <f t="shared" si="2"/>
        <v>27555</v>
      </c>
      <c r="T34" s="73">
        <f t="shared" si="2"/>
        <v>32058</v>
      </c>
      <c r="U34" s="73">
        <f t="shared" si="2"/>
        <v>-943367</v>
      </c>
      <c r="V34" s="73">
        <f t="shared" si="2"/>
        <v>-883754</v>
      </c>
      <c r="W34" s="73">
        <f t="shared" si="2"/>
        <v>-7375956</v>
      </c>
      <c r="X34" s="73">
        <f t="shared" si="2"/>
        <v>-7092000</v>
      </c>
      <c r="Y34" s="73">
        <f t="shared" si="2"/>
        <v>-283956</v>
      </c>
      <c r="Z34" s="170">
        <f>+IF(X34&lt;&gt;0,+(Y34/X34)*100,0)</f>
        <v>4.003891708967851</v>
      </c>
      <c r="AA34" s="74">
        <f>SUM(AA29:AA33)</f>
        <v>-7092000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-5545495</v>
      </c>
      <c r="D36" s="153">
        <f>+D15+D25+D34</f>
        <v>0</v>
      </c>
      <c r="E36" s="99">
        <f t="shared" si="3"/>
        <v>3487906</v>
      </c>
      <c r="F36" s="100">
        <f t="shared" si="3"/>
        <v>-15257000</v>
      </c>
      <c r="G36" s="100">
        <f t="shared" si="3"/>
        <v>2954608</v>
      </c>
      <c r="H36" s="100">
        <f t="shared" si="3"/>
        <v>12197212</v>
      </c>
      <c r="I36" s="100">
        <f t="shared" si="3"/>
        <v>-5595256</v>
      </c>
      <c r="J36" s="100">
        <f t="shared" si="3"/>
        <v>9556564</v>
      </c>
      <c r="K36" s="100">
        <f t="shared" si="3"/>
        <v>9031099</v>
      </c>
      <c r="L36" s="100">
        <f t="shared" si="3"/>
        <v>-8456667</v>
      </c>
      <c r="M36" s="100">
        <f t="shared" si="3"/>
        <v>8404997</v>
      </c>
      <c r="N36" s="100">
        <f t="shared" si="3"/>
        <v>8979429</v>
      </c>
      <c r="O36" s="100">
        <f t="shared" si="3"/>
        <v>-3403737</v>
      </c>
      <c r="P36" s="100">
        <f t="shared" si="3"/>
        <v>7311735</v>
      </c>
      <c r="Q36" s="100">
        <f t="shared" si="3"/>
        <v>12629767</v>
      </c>
      <c r="R36" s="100">
        <f t="shared" si="3"/>
        <v>16537765</v>
      </c>
      <c r="S36" s="100">
        <f t="shared" si="3"/>
        <v>10227652</v>
      </c>
      <c r="T36" s="100">
        <f t="shared" si="3"/>
        <v>-23206037</v>
      </c>
      <c r="U36" s="100">
        <f t="shared" si="3"/>
        <v>-19885750</v>
      </c>
      <c r="V36" s="100">
        <f t="shared" si="3"/>
        <v>-32864135</v>
      </c>
      <c r="W36" s="100">
        <f t="shared" si="3"/>
        <v>2209623</v>
      </c>
      <c r="X36" s="100">
        <f t="shared" si="3"/>
        <v>-15257000</v>
      </c>
      <c r="Y36" s="100">
        <f t="shared" si="3"/>
        <v>17466623</v>
      </c>
      <c r="Z36" s="137">
        <f>+IF(X36&lt;&gt;0,+(Y36/X36)*100,0)</f>
        <v>-114.48268335845842</v>
      </c>
      <c r="AA36" s="102">
        <f>+AA15+AA25+AA34</f>
        <v>-15257000</v>
      </c>
    </row>
    <row r="37" spans="1:27" ht="13.5">
      <c r="A37" s="249" t="s">
        <v>199</v>
      </c>
      <c r="B37" s="182"/>
      <c r="C37" s="153">
        <v>14476951</v>
      </c>
      <c r="D37" s="153"/>
      <c r="E37" s="99">
        <v>29425000</v>
      </c>
      <c r="F37" s="100">
        <v>14477000</v>
      </c>
      <c r="G37" s="100">
        <v>30853255</v>
      </c>
      <c r="H37" s="100">
        <v>33807863</v>
      </c>
      <c r="I37" s="100">
        <v>46005075</v>
      </c>
      <c r="J37" s="100">
        <v>30853255</v>
      </c>
      <c r="K37" s="100">
        <v>40409819</v>
      </c>
      <c r="L37" s="100">
        <v>49440918</v>
      </c>
      <c r="M37" s="100">
        <v>40984251</v>
      </c>
      <c r="N37" s="100">
        <v>40409819</v>
      </c>
      <c r="O37" s="100">
        <v>49389248</v>
      </c>
      <c r="P37" s="100">
        <v>45985511</v>
      </c>
      <c r="Q37" s="100">
        <v>53297246</v>
      </c>
      <c r="R37" s="100">
        <v>49389248</v>
      </c>
      <c r="S37" s="100">
        <v>65927013</v>
      </c>
      <c r="T37" s="100">
        <v>76154665</v>
      </c>
      <c r="U37" s="100">
        <v>52948628</v>
      </c>
      <c r="V37" s="100">
        <v>65927013</v>
      </c>
      <c r="W37" s="100">
        <v>30853255</v>
      </c>
      <c r="X37" s="100">
        <v>14477000</v>
      </c>
      <c r="Y37" s="100">
        <v>16376255</v>
      </c>
      <c r="Z37" s="137">
        <v>113.12</v>
      </c>
      <c r="AA37" s="102">
        <v>14477000</v>
      </c>
    </row>
    <row r="38" spans="1:27" ht="13.5">
      <c r="A38" s="269" t="s">
        <v>200</v>
      </c>
      <c r="B38" s="256"/>
      <c r="C38" s="257">
        <v>8931456</v>
      </c>
      <c r="D38" s="257"/>
      <c r="E38" s="258">
        <v>32912906</v>
      </c>
      <c r="F38" s="259">
        <v>-780000</v>
      </c>
      <c r="G38" s="259">
        <v>33807863</v>
      </c>
      <c r="H38" s="259">
        <v>46005075</v>
      </c>
      <c r="I38" s="259">
        <v>40409819</v>
      </c>
      <c r="J38" s="259">
        <v>40409819</v>
      </c>
      <c r="K38" s="259">
        <v>49440918</v>
      </c>
      <c r="L38" s="259">
        <v>40984251</v>
      </c>
      <c r="M38" s="259">
        <v>49389248</v>
      </c>
      <c r="N38" s="259">
        <v>49389248</v>
      </c>
      <c r="O38" s="259">
        <v>45985511</v>
      </c>
      <c r="P38" s="259">
        <v>53297246</v>
      </c>
      <c r="Q38" s="259">
        <v>65927013</v>
      </c>
      <c r="R38" s="259">
        <v>45985511</v>
      </c>
      <c r="S38" s="259">
        <v>76154665</v>
      </c>
      <c r="T38" s="259">
        <v>52948628</v>
      </c>
      <c r="U38" s="259">
        <v>33062878</v>
      </c>
      <c r="V38" s="259">
        <v>33062878</v>
      </c>
      <c r="W38" s="259">
        <v>33062878</v>
      </c>
      <c r="X38" s="259">
        <v>-780000</v>
      </c>
      <c r="Y38" s="259">
        <v>33842878</v>
      </c>
      <c r="Z38" s="260">
        <v>-4338.83</v>
      </c>
      <c r="AA38" s="261">
        <v>-780000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61625814</v>
      </c>
      <c r="D5" s="200">
        <f t="shared" si="0"/>
        <v>0</v>
      </c>
      <c r="E5" s="106">
        <f t="shared" si="0"/>
        <v>29488098</v>
      </c>
      <c r="F5" s="106">
        <f t="shared" si="0"/>
        <v>50996351</v>
      </c>
      <c r="G5" s="106">
        <f t="shared" si="0"/>
        <v>2106447</v>
      </c>
      <c r="H5" s="106">
        <f t="shared" si="0"/>
        <v>257135</v>
      </c>
      <c r="I5" s="106">
        <f t="shared" si="0"/>
        <v>1754135</v>
      </c>
      <c r="J5" s="106">
        <f t="shared" si="0"/>
        <v>4117717</v>
      </c>
      <c r="K5" s="106">
        <f t="shared" si="0"/>
        <v>1326952</v>
      </c>
      <c r="L5" s="106">
        <f t="shared" si="0"/>
        <v>1625617</v>
      </c>
      <c r="M5" s="106">
        <f t="shared" si="0"/>
        <v>5042915</v>
      </c>
      <c r="N5" s="106">
        <f t="shared" si="0"/>
        <v>7995484</v>
      </c>
      <c r="O5" s="106">
        <f t="shared" si="0"/>
        <v>2851193</v>
      </c>
      <c r="P5" s="106">
        <f t="shared" si="0"/>
        <v>4176339</v>
      </c>
      <c r="Q5" s="106">
        <f t="shared" si="0"/>
        <v>3568181</v>
      </c>
      <c r="R5" s="106">
        <f t="shared" si="0"/>
        <v>10595713</v>
      </c>
      <c r="S5" s="106">
        <f t="shared" si="0"/>
        <v>7271643</v>
      </c>
      <c r="T5" s="106">
        <f t="shared" si="0"/>
        <v>4722119</v>
      </c>
      <c r="U5" s="106">
        <f t="shared" si="0"/>
        <v>14630946</v>
      </c>
      <c r="V5" s="106">
        <f t="shared" si="0"/>
        <v>26624708</v>
      </c>
      <c r="W5" s="106">
        <f t="shared" si="0"/>
        <v>49333622</v>
      </c>
      <c r="X5" s="106">
        <f t="shared" si="0"/>
        <v>50996351</v>
      </c>
      <c r="Y5" s="106">
        <f t="shared" si="0"/>
        <v>-1662729</v>
      </c>
      <c r="Z5" s="201">
        <f>+IF(X5&lt;&gt;0,+(Y5/X5)*100,0)</f>
        <v>-3.260486225769369</v>
      </c>
      <c r="AA5" s="199">
        <f>SUM(AA11:AA18)</f>
        <v>50996351</v>
      </c>
    </row>
    <row r="6" spans="1:27" ht="13.5">
      <c r="A6" s="291" t="s">
        <v>204</v>
      </c>
      <c r="B6" s="142"/>
      <c r="C6" s="62">
        <v>10766588</v>
      </c>
      <c r="D6" s="156"/>
      <c r="E6" s="60">
        <v>4881554</v>
      </c>
      <c r="F6" s="60">
        <v>9295665</v>
      </c>
      <c r="G6" s="60"/>
      <c r="H6" s="60"/>
      <c r="I6" s="60"/>
      <c r="J6" s="60"/>
      <c r="K6" s="60">
        <v>300000</v>
      </c>
      <c r="L6" s="60">
        <v>347443</v>
      </c>
      <c r="M6" s="60">
        <v>824970</v>
      </c>
      <c r="N6" s="60">
        <v>1472413</v>
      </c>
      <c r="O6" s="60">
        <v>159338</v>
      </c>
      <c r="P6" s="60">
        <v>955368</v>
      </c>
      <c r="Q6" s="60"/>
      <c r="R6" s="60">
        <v>1114706</v>
      </c>
      <c r="S6" s="60">
        <v>3181970</v>
      </c>
      <c r="T6" s="60"/>
      <c r="U6" s="60">
        <v>3568381</v>
      </c>
      <c r="V6" s="60">
        <v>6750351</v>
      </c>
      <c r="W6" s="60">
        <v>9337470</v>
      </c>
      <c r="X6" s="60">
        <v>9295665</v>
      </c>
      <c r="Y6" s="60">
        <v>41805</v>
      </c>
      <c r="Z6" s="140">
        <v>0.45</v>
      </c>
      <c r="AA6" s="155">
        <v>9295665</v>
      </c>
    </row>
    <row r="7" spans="1:27" ht="13.5">
      <c r="A7" s="291" t="s">
        <v>205</v>
      </c>
      <c r="B7" s="142"/>
      <c r="C7" s="62">
        <v>2748659</v>
      </c>
      <c r="D7" s="156"/>
      <c r="E7" s="60">
        <v>1000000</v>
      </c>
      <c r="F7" s="60">
        <v>2339138</v>
      </c>
      <c r="G7" s="60">
        <v>1642973</v>
      </c>
      <c r="H7" s="60">
        <v>12090</v>
      </c>
      <c r="I7" s="60"/>
      <c r="J7" s="60">
        <v>1655063</v>
      </c>
      <c r="K7" s="60"/>
      <c r="L7" s="60">
        <v>39137</v>
      </c>
      <c r="M7" s="60"/>
      <c r="N7" s="60">
        <v>39137</v>
      </c>
      <c r="O7" s="60"/>
      <c r="P7" s="60"/>
      <c r="Q7" s="60">
        <v>438355</v>
      </c>
      <c r="R7" s="60">
        <v>438355</v>
      </c>
      <c r="S7" s="60">
        <v>58129</v>
      </c>
      <c r="T7" s="60">
        <v>12342</v>
      </c>
      <c r="U7" s="60">
        <v>157398</v>
      </c>
      <c r="V7" s="60">
        <v>227869</v>
      </c>
      <c r="W7" s="60">
        <v>2360424</v>
      </c>
      <c r="X7" s="60">
        <v>2339138</v>
      </c>
      <c r="Y7" s="60">
        <v>21286</v>
      </c>
      <c r="Z7" s="140">
        <v>0.91</v>
      </c>
      <c r="AA7" s="155">
        <v>2339138</v>
      </c>
    </row>
    <row r="8" spans="1:27" ht="13.5">
      <c r="A8" s="291" t="s">
        <v>206</v>
      </c>
      <c r="B8" s="142"/>
      <c r="C8" s="62">
        <v>24849640</v>
      </c>
      <c r="D8" s="156"/>
      <c r="E8" s="60">
        <v>7990772</v>
      </c>
      <c r="F8" s="60">
        <v>9341578</v>
      </c>
      <c r="G8" s="60"/>
      <c r="H8" s="60">
        <v>113465</v>
      </c>
      <c r="I8" s="60">
        <v>875619</v>
      </c>
      <c r="J8" s="60">
        <v>989084</v>
      </c>
      <c r="K8" s="60">
        <v>57200</v>
      </c>
      <c r="L8" s="60">
        <v>170406</v>
      </c>
      <c r="M8" s="60">
        <v>853304</v>
      </c>
      <c r="N8" s="60">
        <v>1080910</v>
      </c>
      <c r="O8" s="60">
        <v>478190</v>
      </c>
      <c r="P8" s="60">
        <v>843406</v>
      </c>
      <c r="Q8" s="60">
        <v>711648</v>
      </c>
      <c r="R8" s="60">
        <v>2033244</v>
      </c>
      <c r="S8" s="60">
        <v>1133686</v>
      </c>
      <c r="T8" s="60">
        <v>1735016</v>
      </c>
      <c r="U8" s="60">
        <v>2399913</v>
      </c>
      <c r="V8" s="60">
        <v>5268615</v>
      </c>
      <c r="W8" s="60">
        <v>9371853</v>
      </c>
      <c r="X8" s="60">
        <v>9341578</v>
      </c>
      <c r="Y8" s="60">
        <v>30275</v>
      </c>
      <c r="Z8" s="140">
        <v>0.32</v>
      </c>
      <c r="AA8" s="155">
        <v>9341578</v>
      </c>
    </row>
    <row r="9" spans="1:27" ht="13.5">
      <c r="A9" s="291" t="s">
        <v>207</v>
      </c>
      <c r="B9" s="142"/>
      <c r="C9" s="62">
        <v>8685568</v>
      </c>
      <c r="D9" s="156"/>
      <c r="E9" s="60">
        <v>1155588</v>
      </c>
      <c r="F9" s="60">
        <v>6210949</v>
      </c>
      <c r="G9" s="60"/>
      <c r="H9" s="60"/>
      <c r="I9" s="60"/>
      <c r="J9" s="60"/>
      <c r="K9" s="60"/>
      <c r="L9" s="60"/>
      <c r="M9" s="60">
        <v>477927</v>
      </c>
      <c r="N9" s="60">
        <v>477927</v>
      </c>
      <c r="O9" s="60">
        <v>204112</v>
      </c>
      <c r="P9" s="60">
        <v>274070</v>
      </c>
      <c r="Q9" s="60"/>
      <c r="R9" s="60">
        <v>478182</v>
      </c>
      <c r="S9" s="60">
        <v>1712927</v>
      </c>
      <c r="T9" s="60">
        <v>1051105</v>
      </c>
      <c r="U9" s="60">
        <v>2116644</v>
      </c>
      <c r="V9" s="60">
        <v>4880676</v>
      </c>
      <c r="W9" s="60">
        <v>5836785</v>
      </c>
      <c r="X9" s="60">
        <v>6210949</v>
      </c>
      <c r="Y9" s="60">
        <v>-374164</v>
      </c>
      <c r="Z9" s="140">
        <v>-6.02</v>
      </c>
      <c r="AA9" s="155">
        <v>6210949</v>
      </c>
    </row>
    <row r="10" spans="1:27" ht="13.5">
      <c r="A10" s="291" t="s">
        <v>208</v>
      </c>
      <c r="B10" s="142"/>
      <c r="C10" s="62">
        <v>6319870</v>
      </c>
      <c r="D10" s="156"/>
      <c r="E10" s="60">
        <v>700000</v>
      </c>
      <c r="F10" s="60">
        <v>150103</v>
      </c>
      <c r="G10" s="60"/>
      <c r="H10" s="60"/>
      <c r="I10" s="60"/>
      <c r="J10" s="60"/>
      <c r="K10" s="60"/>
      <c r="L10" s="60"/>
      <c r="M10" s="60">
        <v>1192</v>
      </c>
      <c r="N10" s="60">
        <v>1192</v>
      </c>
      <c r="O10" s="60">
        <v>101000</v>
      </c>
      <c r="P10" s="60"/>
      <c r="Q10" s="60"/>
      <c r="R10" s="60">
        <v>101000</v>
      </c>
      <c r="S10" s="60">
        <v>41385</v>
      </c>
      <c r="T10" s="60"/>
      <c r="U10" s="60">
        <v>4615</v>
      </c>
      <c r="V10" s="60">
        <v>46000</v>
      </c>
      <c r="W10" s="60">
        <v>148192</v>
      </c>
      <c r="X10" s="60">
        <v>150103</v>
      </c>
      <c r="Y10" s="60">
        <v>-1911</v>
      </c>
      <c r="Z10" s="140">
        <v>-1.27</v>
      </c>
      <c r="AA10" s="155">
        <v>150103</v>
      </c>
    </row>
    <row r="11" spans="1:27" ht="13.5">
      <c r="A11" s="292" t="s">
        <v>209</v>
      </c>
      <c r="B11" s="142"/>
      <c r="C11" s="293">
        <f aca="true" t="shared" si="1" ref="C11:Y11">SUM(C6:C10)</f>
        <v>53370325</v>
      </c>
      <c r="D11" s="294">
        <f t="shared" si="1"/>
        <v>0</v>
      </c>
      <c r="E11" s="295">
        <f t="shared" si="1"/>
        <v>15727914</v>
      </c>
      <c r="F11" s="295">
        <f t="shared" si="1"/>
        <v>27337433</v>
      </c>
      <c r="G11" s="295">
        <f t="shared" si="1"/>
        <v>1642973</v>
      </c>
      <c r="H11" s="295">
        <f t="shared" si="1"/>
        <v>125555</v>
      </c>
      <c r="I11" s="295">
        <f t="shared" si="1"/>
        <v>875619</v>
      </c>
      <c r="J11" s="295">
        <f t="shared" si="1"/>
        <v>2644147</v>
      </c>
      <c r="K11" s="295">
        <f t="shared" si="1"/>
        <v>357200</v>
      </c>
      <c r="L11" s="295">
        <f t="shared" si="1"/>
        <v>556986</v>
      </c>
      <c r="M11" s="295">
        <f t="shared" si="1"/>
        <v>2157393</v>
      </c>
      <c r="N11" s="295">
        <f t="shared" si="1"/>
        <v>3071579</v>
      </c>
      <c r="O11" s="295">
        <f t="shared" si="1"/>
        <v>942640</v>
      </c>
      <c r="P11" s="295">
        <f t="shared" si="1"/>
        <v>2072844</v>
      </c>
      <c r="Q11" s="295">
        <f t="shared" si="1"/>
        <v>1150003</v>
      </c>
      <c r="R11" s="295">
        <f t="shared" si="1"/>
        <v>4165487</v>
      </c>
      <c r="S11" s="295">
        <f t="shared" si="1"/>
        <v>6128097</v>
      </c>
      <c r="T11" s="295">
        <f t="shared" si="1"/>
        <v>2798463</v>
      </c>
      <c r="U11" s="295">
        <f t="shared" si="1"/>
        <v>8246951</v>
      </c>
      <c r="V11" s="295">
        <f t="shared" si="1"/>
        <v>17173511</v>
      </c>
      <c r="W11" s="295">
        <f t="shared" si="1"/>
        <v>27054724</v>
      </c>
      <c r="X11" s="295">
        <f t="shared" si="1"/>
        <v>27337433</v>
      </c>
      <c r="Y11" s="295">
        <f t="shared" si="1"/>
        <v>-282709</v>
      </c>
      <c r="Z11" s="296">
        <f>+IF(X11&lt;&gt;0,+(Y11/X11)*100,0)</f>
        <v>-1.0341461102072018</v>
      </c>
      <c r="AA11" s="297">
        <f>SUM(AA6:AA10)</f>
        <v>27337433</v>
      </c>
    </row>
    <row r="12" spans="1:27" ht="13.5">
      <c r="A12" s="298" t="s">
        <v>210</v>
      </c>
      <c r="B12" s="136"/>
      <c r="C12" s="62">
        <v>6467737</v>
      </c>
      <c r="D12" s="156"/>
      <c r="E12" s="60">
        <v>10007184</v>
      </c>
      <c r="F12" s="60">
        <v>16077564</v>
      </c>
      <c r="G12" s="60">
        <v>463487</v>
      </c>
      <c r="H12" s="60">
        <v>111805</v>
      </c>
      <c r="I12" s="60">
        <v>609861</v>
      </c>
      <c r="J12" s="60">
        <v>1185153</v>
      </c>
      <c r="K12" s="60">
        <v>873962</v>
      </c>
      <c r="L12" s="60">
        <v>652525</v>
      </c>
      <c r="M12" s="60">
        <v>2491160</v>
      </c>
      <c r="N12" s="60">
        <v>4017647</v>
      </c>
      <c r="O12" s="60">
        <v>468098</v>
      </c>
      <c r="P12" s="60">
        <v>2085722</v>
      </c>
      <c r="Q12" s="60">
        <v>1797887</v>
      </c>
      <c r="R12" s="60">
        <v>4351707</v>
      </c>
      <c r="S12" s="60">
        <v>857768</v>
      </c>
      <c r="T12" s="60">
        <v>1845922</v>
      </c>
      <c r="U12" s="60">
        <v>3656258</v>
      </c>
      <c r="V12" s="60">
        <v>6359948</v>
      </c>
      <c r="W12" s="60">
        <v>15914455</v>
      </c>
      <c r="X12" s="60">
        <v>16077564</v>
      </c>
      <c r="Y12" s="60">
        <v>-163109</v>
      </c>
      <c r="Z12" s="140">
        <v>-1.01</v>
      </c>
      <c r="AA12" s="155">
        <v>16077564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1787752</v>
      </c>
      <c r="D15" s="156"/>
      <c r="E15" s="60">
        <v>3753000</v>
      </c>
      <c r="F15" s="60">
        <v>7449738</v>
      </c>
      <c r="G15" s="60">
        <v>-13</v>
      </c>
      <c r="H15" s="60">
        <v>19775</v>
      </c>
      <c r="I15" s="60">
        <v>268655</v>
      </c>
      <c r="J15" s="60">
        <v>288417</v>
      </c>
      <c r="K15" s="60">
        <v>95790</v>
      </c>
      <c r="L15" s="60">
        <v>416106</v>
      </c>
      <c r="M15" s="60">
        <v>378988</v>
      </c>
      <c r="N15" s="60">
        <v>890884</v>
      </c>
      <c r="O15" s="60">
        <v>1440455</v>
      </c>
      <c r="P15" s="60">
        <v>17773</v>
      </c>
      <c r="Q15" s="60">
        <v>620291</v>
      </c>
      <c r="R15" s="60">
        <v>2078519</v>
      </c>
      <c r="S15" s="60">
        <v>285778</v>
      </c>
      <c r="T15" s="60">
        <v>77734</v>
      </c>
      <c r="U15" s="60">
        <v>2611496</v>
      </c>
      <c r="V15" s="60">
        <v>2975008</v>
      </c>
      <c r="W15" s="60">
        <v>6232828</v>
      </c>
      <c r="X15" s="60">
        <v>7449738</v>
      </c>
      <c r="Y15" s="60">
        <v>-1216910</v>
      </c>
      <c r="Z15" s="140">
        <v>-16.33</v>
      </c>
      <c r="AA15" s="155">
        <v>7449738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>
        <v>131616</v>
      </c>
      <c r="G18" s="82"/>
      <c r="H18" s="82"/>
      <c r="I18" s="82"/>
      <c r="J18" s="82"/>
      <c r="K18" s="82"/>
      <c r="L18" s="82"/>
      <c r="M18" s="82">
        <v>15374</v>
      </c>
      <c r="N18" s="82">
        <v>15374</v>
      </c>
      <c r="O18" s="82"/>
      <c r="P18" s="82"/>
      <c r="Q18" s="82"/>
      <c r="R18" s="82"/>
      <c r="S18" s="82"/>
      <c r="T18" s="82"/>
      <c r="U18" s="82">
        <v>116241</v>
      </c>
      <c r="V18" s="82">
        <v>116241</v>
      </c>
      <c r="W18" s="82">
        <v>131615</v>
      </c>
      <c r="X18" s="82">
        <v>131616</v>
      </c>
      <c r="Y18" s="82">
        <v>-1</v>
      </c>
      <c r="Z18" s="270"/>
      <c r="AA18" s="278">
        <v>131616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25691750</v>
      </c>
      <c r="D20" s="154">
        <f t="shared" si="2"/>
        <v>0</v>
      </c>
      <c r="E20" s="100">
        <f t="shared" si="2"/>
        <v>21862298</v>
      </c>
      <c r="F20" s="100">
        <f t="shared" si="2"/>
        <v>9863233</v>
      </c>
      <c r="G20" s="100">
        <f t="shared" si="2"/>
        <v>20743</v>
      </c>
      <c r="H20" s="100">
        <f t="shared" si="2"/>
        <v>303742</v>
      </c>
      <c r="I20" s="100">
        <f t="shared" si="2"/>
        <v>77402</v>
      </c>
      <c r="J20" s="100">
        <f t="shared" si="2"/>
        <v>401887</v>
      </c>
      <c r="K20" s="100">
        <f t="shared" si="2"/>
        <v>150999</v>
      </c>
      <c r="L20" s="100">
        <f t="shared" si="2"/>
        <v>941342</v>
      </c>
      <c r="M20" s="100">
        <f t="shared" si="2"/>
        <v>219530</v>
      </c>
      <c r="N20" s="100">
        <f t="shared" si="2"/>
        <v>1311871</v>
      </c>
      <c r="O20" s="100">
        <f t="shared" si="2"/>
        <v>873150</v>
      </c>
      <c r="P20" s="100">
        <f t="shared" si="2"/>
        <v>3648441</v>
      </c>
      <c r="Q20" s="100">
        <f t="shared" si="2"/>
        <v>882897</v>
      </c>
      <c r="R20" s="100">
        <f t="shared" si="2"/>
        <v>5404488</v>
      </c>
      <c r="S20" s="100">
        <f t="shared" si="2"/>
        <v>45574</v>
      </c>
      <c r="T20" s="100">
        <f t="shared" si="2"/>
        <v>2882670</v>
      </c>
      <c r="U20" s="100">
        <f t="shared" si="2"/>
        <v>4592417</v>
      </c>
      <c r="V20" s="100">
        <f t="shared" si="2"/>
        <v>7520661</v>
      </c>
      <c r="W20" s="100">
        <f t="shared" si="2"/>
        <v>14638907</v>
      </c>
      <c r="X20" s="100">
        <f t="shared" si="2"/>
        <v>9863233</v>
      </c>
      <c r="Y20" s="100">
        <f t="shared" si="2"/>
        <v>4775674</v>
      </c>
      <c r="Z20" s="137">
        <f>+IF(X20&lt;&gt;0,+(Y20/X20)*100,0)</f>
        <v>48.418951473619245</v>
      </c>
      <c r="AA20" s="153">
        <f>SUM(AA26:AA33)</f>
        <v>9863233</v>
      </c>
    </row>
    <row r="21" spans="1:27" ht="13.5">
      <c r="A21" s="291" t="s">
        <v>204</v>
      </c>
      <c r="B21" s="142"/>
      <c r="C21" s="62">
        <v>14474741</v>
      </c>
      <c r="D21" s="156"/>
      <c r="E21" s="60">
        <v>8647192</v>
      </c>
      <c r="F21" s="60">
        <v>2330000</v>
      </c>
      <c r="G21" s="60">
        <v>-1</v>
      </c>
      <c r="H21" s="60">
        <v>217080</v>
      </c>
      <c r="I21" s="60"/>
      <c r="J21" s="60">
        <v>217079</v>
      </c>
      <c r="K21" s="60">
        <v>140402</v>
      </c>
      <c r="L21" s="60">
        <v>591581</v>
      </c>
      <c r="M21" s="60">
        <v>215988</v>
      </c>
      <c r="N21" s="60">
        <v>947971</v>
      </c>
      <c r="O21" s="60"/>
      <c r="P21" s="60"/>
      <c r="Q21" s="60"/>
      <c r="R21" s="60"/>
      <c r="S21" s="60"/>
      <c r="T21" s="60"/>
      <c r="U21" s="60">
        <v>1737114</v>
      </c>
      <c r="V21" s="60">
        <v>1737114</v>
      </c>
      <c r="W21" s="60">
        <v>2902164</v>
      </c>
      <c r="X21" s="60">
        <v>2330000</v>
      </c>
      <c r="Y21" s="60">
        <v>572164</v>
      </c>
      <c r="Z21" s="140">
        <v>24.56</v>
      </c>
      <c r="AA21" s="155">
        <v>2330000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>
        <v>441447</v>
      </c>
      <c r="D23" s="156"/>
      <c r="E23" s="60">
        <v>50000</v>
      </c>
      <c r="F23" s="60"/>
      <c r="G23" s="60">
        <v>-4226</v>
      </c>
      <c r="H23" s="60"/>
      <c r="I23" s="60"/>
      <c r="J23" s="60">
        <v>-4226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-4226</v>
      </c>
      <c r="X23" s="60"/>
      <c r="Y23" s="60">
        <v>-4226</v>
      </c>
      <c r="Z23" s="140"/>
      <c r="AA23" s="155"/>
    </row>
    <row r="24" spans="1:27" ht="13.5">
      <c r="A24" s="291" t="s">
        <v>207</v>
      </c>
      <c r="B24" s="142"/>
      <c r="C24" s="62">
        <v>7337681</v>
      </c>
      <c r="D24" s="156"/>
      <c r="E24" s="60">
        <v>9770195</v>
      </c>
      <c r="F24" s="60">
        <v>6472479</v>
      </c>
      <c r="G24" s="60"/>
      <c r="H24" s="60"/>
      <c r="I24" s="60"/>
      <c r="J24" s="60"/>
      <c r="K24" s="60"/>
      <c r="L24" s="60">
        <v>269802</v>
      </c>
      <c r="M24" s="60"/>
      <c r="N24" s="60">
        <v>269802</v>
      </c>
      <c r="O24" s="60">
        <v>406350</v>
      </c>
      <c r="P24" s="60">
        <v>3607996</v>
      </c>
      <c r="Q24" s="60">
        <v>778675</v>
      </c>
      <c r="R24" s="60">
        <v>4793021</v>
      </c>
      <c r="S24" s="60">
        <v>37000</v>
      </c>
      <c r="T24" s="60">
        <v>2822177</v>
      </c>
      <c r="U24" s="60">
        <v>2807652</v>
      </c>
      <c r="V24" s="60">
        <v>5666829</v>
      </c>
      <c r="W24" s="60">
        <v>10729652</v>
      </c>
      <c r="X24" s="60">
        <v>6472479</v>
      </c>
      <c r="Y24" s="60">
        <v>4257173</v>
      </c>
      <c r="Z24" s="140">
        <v>65.77</v>
      </c>
      <c r="AA24" s="155">
        <v>6472479</v>
      </c>
    </row>
    <row r="25" spans="1:27" ht="13.5">
      <c r="A25" s="291" t="s">
        <v>208</v>
      </c>
      <c r="B25" s="142"/>
      <c r="C25" s="62">
        <v>188444</v>
      </c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22442313</v>
      </c>
      <c r="D26" s="294">
        <f t="shared" si="3"/>
        <v>0</v>
      </c>
      <c r="E26" s="295">
        <f t="shared" si="3"/>
        <v>18467387</v>
      </c>
      <c r="F26" s="295">
        <f t="shared" si="3"/>
        <v>8802479</v>
      </c>
      <c r="G26" s="295">
        <f t="shared" si="3"/>
        <v>-4227</v>
      </c>
      <c r="H26" s="295">
        <f t="shared" si="3"/>
        <v>217080</v>
      </c>
      <c r="I26" s="295">
        <f t="shared" si="3"/>
        <v>0</v>
      </c>
      <c r="J26" s="295">
        <f t="shared" si="3"/>
        <v>212853</v>
      </c>
      <c r="K26" s="295">
        <f t="shared" si="3"/>
        <v>140402</v>
      </c>
      <c r="L26" s="295">
        <f t="shared" si="3"/>
        <v>861383</v>
      </c>
      <c r="M26" s="295">
        <f t="shared" si="3"/>
        <v>215988</v>
      </c>
      <c r="N26" s="295">
        <f t="shared" si="3"/>
        <v>1217773</v>
      </c>
      <c r="O26" s="295">
        <f t="shared" si="3"/>
        <v>406350</v>
      </c>
      <c r="P26" s="295">
        <f t="shared" si="3"/>
        <v>3607996</v>
      </c>
      <c r="Q26" s="295">
        <f t="shared" si="3"/>
        <v>778675</v>
      </c>
      <c r="R26" s="295">
        <f t="shared" si="3"/>
        <v>4793021</v>
      </c>
      <c r="S26" s="295">
        <f t="shared" si="3"/>
        <v>37000</v>
      </c>
      <c r="T26" s="295">
        <f t="shared" si="3"/>
        <v>2822177</v>
      </c>
      <c r="U26" s="295">
        <f t="shared" si="3"/>
        <v>4544766</v>
      </c>
      <c r="V26" s="295">
        <f t="shared" si="3"/>
        <v>7403943</v>
      </c>
      <c r="W26" s="295">
        <f t="shared" si="3"/>
        <v>13627590</v>
      </c>
      <c r="X26" s="295">
        <f t="shared" si="3"/>
        <v>8802479</v>
      </c>
      <c r="Y26" s="295">
        <f t="shared" si="3"/>
        <v>4825111</v>
      </c>
      <c r="Z26" s="296">
        <f>+IF(X26&lt;&gt;0,+(Y26/X26)*100,0)</f>
        <v>54.815365080677836</v>
      </c>
      <c r="AA26" s="297">
        <f>SUM(AA21:AA25)</f>
        <v>8802479</v>
      </c>
    </row>
    <row r="27" spans="1:27" ht="13.5">
      <c r="A27" s="298" t="s">
        <v>210</v>
      </c>
      <c r="B27" s="147"/>
      <c r="C27" s="62">
        <v>91423</v>
      </c>
      <c r="D27" s="156"/>
      <c r="E27" s="60">
        <v>2734911</v>
      </c>
      <c r="F27" s="60">
        <v>436169</v>
      </c>
      <c r="G27" s="60"/>
      <c r="H27" s="60"/>
      <c r="I27" s="60"/>
      <c r="J27" s="60"/>
      <c r="K27" s="60"/>
      <c r="L27" s="60"/>
      <c r="M27" s="60"/>
      <c r="N27" s="60"/>
      <c r="O27" s="60">
        <v>319272</v>
      </c>
      <c r="P27" s="60"/>
      <c r="Q27" s="60">
        <v>74706</v>
      </c>
      <c r="R27" s="60">
        <v>393978</v>
      </c>
      <c r="S27" s="60"/>
      <c r="T27" s="60">
        <v>42189</v>
      </c>
      <c r="U27" s="60"/>
      <c r="V27" s="60">
        <v>42189</v>
      </c>
      <c r="W27" s="60">
        <v>436167</v>
      </c>
      <c r="X27" s="60">
        <v>436169</v>
      </c>
      <c r="Y27" s="60">
        <v>-2</v>
      </c>
      <c r="Z27" s="140"/>
      <c r="AA27" s="155">
        <v>436169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2410693</v>
      </c>
      <c r="D30" s="156"/>
      <c r="E30" s="60">
        <v>660000</v>
      </c>
      <c r="F30" s="60">
        <v>624585</v>
      </c>
      <c r="G30" s="60">
        <v>24970</v>
      </c>
      <c r="H30" s="60">
        <v>86662</v>
      </c>
      <c r="I30" s="60">
        <v>77402</v>
      </c>
      <c r="J30" s="60">
        <v>189034</v>
      </c>
      <c r="K30" s="60">
        <v>10597</v>
      </c>
      <c r="L30" s="60">
        <v>79959</v>
      </c>
      <c r="M30" s="60">
        <v>3042</v>
      </c>
      <c r="N30" s="60">
        <v>93598</v>
      </c>
      <c r="O30" s="60">
        <v>137559</v>
      </c>
      <c r="P30" s="60">
        <v>40445</v>
      </c>
      <c r="Q30" s="60">
        <v>29516</v>
      </c>
      <c r="R30" s="60">
        <v>207520</v>
      </c>
      <c r="S30" s="60">
        <v>8574</v>
      </c>
      <c r="T30" s="60">
        <v>18304</v>
      </c>
      <c r="U30" s="60">
        <v>47651</v>
      </c>
      <c r="V30" s="60">
        <v>74529</v>
      </c>
      <c r="W30" s="60">
        <v>564681</v>
      </c>
      <c r="X30" s="60">
        <v>624585</v>
      </c>
      <c r="Y30" s="60">
        <v>-59904</v>
      </c>
      <c r="Z30" s="140">
        <v>-9.59</v>
      </c>
      <c r="AA30" s="155">
        <v>624585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747321</v>
      </c>
      <c r="D33" s="276"/>
      <c r="E33" s="82"/>
      <c r="F33" s="82"/>
      <c r="G33" s="82"/>
      <c r="H33" s="82"/>
      <c r="I33" s="82"/>
      <c r="J33" s="82"/>
      <c r="K33" s="82"/>
      <c r="L33" s="82"/>
      <c r="M33" s="82">
        <v>500</v>
      </c>
      <c r="N33" s="82">
        <v>500</v>
      </c>
      <c r="O33" s="82">
        <v>9969</v>
      </c>
      <c r="P33" s="82"/>
      <c r="Q33" s="82"/>
      <c r="R33" s="82">
        <v>9969</v>
      </c>
      <c r="S33" s="82"/>
      <c r="T33" s="82"/>
      <c r="U33" s="82"/>
      <c r="V33" s="82"/>
      <c r="W33" s="82">
        <v>10469</v>
      </c>
      <c r="X33" s="82"/>
      <c r="Y33" s="82">
        <v>10469</v>
      </c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25241329</v>
      </c>
      <c r="D36" s="156">
        <f t="shared" si="4"/>
        <v>0</v>
      </c>
      <c r="E36" s="60">
        <f t="shared" si="4"/>
        <v>13528746</v>
      </c>
      <c r="F36" s="60">
        <f t="shared" si="4"/>
        <v>11625665</v>
      </c>
      <c r="G36" s="60">
        <f t="shared" si="4"/>
        <v>-1</v>
      </c>
      <c r="H36" s="60">
        <f t="shared" si="4"/>
        <v>217080</v>
      </c>
      <c r="I36" s="60">
        <f t="shared" si="4"/>
        <v>0</v>
      </c>
      <c r="J36" s="60">
        <f t="shared" si="4"/>
        <v>217079</v>
      </c>
      <c r="K36" s="60">
        <f t="shared" si="4"/>
        <v>440402</v>
      </c>
      <c r="L36" s="60">
        <f t="shared" si="4"/>
        <v>939024</v>
      </c>
      <c r="M36" s="60">
        <f t="shared" si="4"/>
        <v>1040958</v>
      </c>
      <c r="N36" s="60">
        <f t="shared" si="4"/>
        <v>2420384</v>
      </c>
      <c r="O36" s="60">
        <f t="shared" si="4"/>
        <v>159338</v>
      </c>
      <c r="P36" s="60">
        <f t="shared" si="4"/>
        <v>955368</v>
      </c>
      <c r="Q36" s="60">
        <f t="shared" si="4"/>
        <v>0</v>
      </c>
      <c r="R36" s="60">
        <f t="shared" si="4"/>
        <v>1114706</v>
      </c>
      <c r="S36" s="60">
        <f t="shared" si="4"/>
        <v>3181970</v>
      </c>
      <c r="T36" s="60">
        <f t="shared" si="4"/>
        <v>0</v>
      </c>
      <c r="U36" s="60">
        <f t="shared" si="4"/>
        <v>5305495</v>
      </c>
      <c r="V36" s="60">
        <f t="shared" si="4"/>
        <v>8487465</v>
      </c>
      <c r="W36" s="60">
        <f t="shared" si="4"/>
        <v>12239634</v>
      </c>
      <c r="X36" s="60">
        <f t="shared" si="4"/>
        <v>11625665</v>
      </c>
      <c r="Y36" s="60">
        <f t="shared" si="4"/>
        <v>613969</v>
      </c>
      <c r="Z36" s="140">
        <f aca="true" t="shared" si="5" ref="Z36:Z49">+IF(X36&lt;&gt;0,+(Y36/X36)*100,0)</f>
        <v>5.281151658851343</v>
      </c>
      <c r="AA36" s="155">
        <f>AA6+AA21</f>
        <v>11625665</v>
      </c>
    </row>
    <row r="37" spans="1:27" ht="13.5">
      <c r="A37" s="291" t="s">
        <v>205</v>
      </c>
      <c r="B37" s="142"/>
      <c r="C37" s="62">
        <f t="shared" si="4"/>
        <v>2748659</v>
      </c>
      <c r="D37" s="156">
        <f t="shared" si="4"/>
        <v>0</v>
      </c>
      <c r="E37" s="60">
        <f t="shared" si="4"/>
        <v>1000000</v>
      </c>
      <c r="F37" s="60">
        <f t="shared" si="4"/>
        <v>2339138</v>
      </c>
      <c r="G37" s="60">
        <f t="shared" si="4"/>
        <v>1642973</v>
      </c>
      <c r="H37" s="60">
        <f t="shared" si="4"/>
        <v>12090</v>
      </c>
      <c r="I37" s="60">
        <f t="shared" si="4"/>
        <v>0</v>
      </c>
      <c r="J37" s="60">
        <f t="shared" si="4"/>
        <v>1655063</v>
      </c>
      <c r="K37" s="60">
        <f t="shared" si="4"/>
        <v>0</v>
      </c>
      <c r="L37" s="60">
        <f t="shared" si="4"/>
        <v>39137</v>
      </c>
      <c r="M37" s="60">
        <f t="shared" si="4"/>
        <v>0</v>
      </c>
      <c r="N37" s="60">
        <f t="shared" si="4"/>
        <v>39137</v>
      </c>
      <c r="O37" s="60">
        <f t="shared" si="4"/>
        <v>0</v>
      </c>
      <c r="P37" s="60">
        <f t="shared" si="4"/>
        <v>0</v>
      </c>
      <c r="Q37" s="60">
        <f t="shared" si="4"/>
        <v>438355</v>
      </c>
      <c r="R37" s="60">
        <f t="shared" si="4"/>
        <v>438355</v>
      </c>
      <c r="S37" s="60">
        <f t="shared" si="4"/>
        <v>58129</v>
      </c>
      <c r="T37" s="60">
        <f t="shared" si="4"/>
        <v>12342</v>
      </c>
      <c r="U37" s="60">
        <f t="shared" si="4"/>
        <v>157398</v>
      </c>
      <c r="V37" s="60">
        <f t="shared" si="4"/>
        <v>227869</v>
      </c>
      <c r="W37" s="60">
        <f t="shared" si="4"/>
        <v>2360424</v>
      </c>
      <c r="X37" s="60">
        <f t="shared" si="4"/>
        <v>2339138</v>
      </c>
      <c r="Y37" s="60">
        <f t="shared" si="4"/>
        <v>21286</v>
      </c>
      <c r="Z37" s="140">
        <f t="shared" si="5"/>
        <v>0.9099933394267462</v>
      </c>
      <c r="AA37" s="155">
        <f>AA7+AA22</f>
        <v>2339138</v>
      </c>
    </row>
    <row r="38" spans="1:27" ht="13.5">
      <c r="A38" s="291" t="s">
        <v>206</v>
      </c>
      <c r="B38" s="142"/>
      <c r="C38" s="62">
        <f t="shared" si="4"/>
        <v>25291087</v>
      </c>
      <c r="D38" s="156">
        <f t="shared" si="4"/>
        <v>0</v>
      </c>
      <c r="E38" s="60">
        <f t="shared" si="4"/>
        <v>8040772</v>
      </c>
      <c r="F38" s="60">
        <f t="shared" si="4"/>
        <v>9341578</v>
      </c>
      <c r="G38" s="60">
        <f t="shared" si="4"/>
        <v>-4226</v>
      </c>
      <c r="H38" s="60">
        <f t="shared" si="4"/>
        <v>113465</v>
      </c>
      <c r="I38" s="60">
        <f t="shared" si="4"/>
        <v>875619</v>
      </c>
      <c r="J38" s="60">
        <f t="shared" si="4"/>
        <v>984858</v>
      </c>
      <c r="K38" s="60">
        <f t="shared" si="4"/>
        <v>57200</v>
      </c>
      <c r="L38" s="60">
        <f t="shared" si="4"/>
        <v>170406</v>
      </c>
      <c r="M38" s="60">
        <f t="shared" si="4"/>
        <v>853304</v>
      </c>
      <c r="N38" s="60">
        <f t="shared" si="4"/>
        <v>1080910</v>
      </c>
      <c r="O38" s="60">
        <f t="shared" si="4"/>
        <v>478190</v>
      </c>
      <c r="P38" s="60">
        <f t="shared" si="4"/>
        <v>843406</v>
      </c>
      <c r="Q38" s="60">
        <f t="shared" si="4"/>
        <v>711648</v>
      </c>
      <c r="R38" s="60">
        <f t="shared" si="4"/>
        <v>2033244</v>
      </c>
      <c r="S38" s="60">
        <f t="shared" si="4"/>
        <v>1133686</v>
      </c>
      <c r="T38" s="60">
        <f t="shared" si="4"/>
        <v>1735016</v>
      </c>
      <c r="U38" s="60">
        <f t="shared" si="4"/>
        <v>2399913</v>
      </c>
      <c r="V38" s="60">
        <f t="shared" si="4"/>
        <v>5268615</v>
      </c>
      <c r="W38" s="60">
        <f t="shared" si="4"/>
        <v>9367627</v>
      </c>
      <c r="X38" s="60">
        <f t="shared" si="4"/>
        <v>9341578</v>
      </c>
      <c r="Y38" s="60">
        <f t="shared" si="4"/>
        <v>26049</v>
      </c>
      <c r="Z38" s="140">
        <f t="shared" si="5"/>
        <v>0.27885010433997337</v>
      </c>
      <c r="AA38" s="155">
        <f>AA8+AA23</f>
        <v>9341578</v>
      </c>
    </row>
    <row r="39" spans="1:27" ht="13.5">
      <c r="A39" s="291" t="s">
        <v>207</v>
      </c>
      <c r="B39" s="142"/>
      <c r="C39" s="62">
        <f t="shared" si="4"/>
        <v>16023249</v>
      </c>
      <c r="D39" s="156">
        <f t="shared" si="4"/>
        <v>0</v>
      </c>
      <c r="E39" s="60">
        <f t="shared" si="4"/>
        <v>10925783</v>
      </c>
      <c r="F39" s="60">
        <f t="shared" si="4"/>
        <v>12683428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269802</v>
      </c>
      <c r="M39" s="60">
        <f t="shared" si="4"/>
        <v>477927</v>
      </c>
      <c r="N39" s="60">
        <f t="shared" si="4"/>
        <v>747729</v>
      </c>
      <c r="O39" s="60">
        <f t="shared" si="4"/>
        <v>610462</v>
      </c>
      <c r="P39" s="60">
        <f t="shared" si="4"/>
        <v>3882066</v>
      </c>
      <c r="Q39" s="60">
        <f t="shared" si="4"/>
        <v>778675</v>
      </c>
      <c r="R39" s="60">
        <f t="shared" si="4"/>
        <v>5271203</v>
      </c>
      <c r="S39" s="60">
        <f t="shared" si="4"/>
        <v>1749927</v>
      </c>
      <c r="T39" s="60">
        <f t="shared" si="4"/>
        <v>3873282</v>
      </c>
      <c r="U39" s="60">
        <f t="shared" si="4"/>
        <v>4924296</v>
      </c>
      <c r="V39" s="60">
        <f t="shared" si="4"/>
        <v>10547505</v>
      </c>
      <c r="W39" s="60">
        <f t="shared" si="4"/>
        <v>16566437</v>
      </c>
      <c r="X39" s="60">
        <f t="shared" si="4"/>
        <v>12683428</v>
      </c>
      <c r="Y39" s="60">
        <f t="shared" si="4"/>
        <v>3883009</v>
      </c>
      <c r="Z39" s="140">
        <f t="shared" si="5"/>
        <v>30.614822743504362</v>
      </c>
      <c r="AA39" s="155">
        <f>AA9+AA24</f>
        <v>12683428</v>
      </c>
    </row>
    <row r="40" spans="1:27" ht="13.5">
      <c r="A40" s="291" t="s">
        <v>208</v>
      </c>
      <c r="B40" s="142"/>
      <c r="C40" s="62">
        <f t="shared" si="4"/>
        <v>6508314</v>
      </c>
      <c r="D40" s="156">
        <f t="shared" si="4"/>
        <v>0</v>
      </c>
      <c r="E40" s="60">
        <f t="shared" si="4"/>
        <v>700000</v>
      </c>
      <c r="F40" s="60">
        <f t="shared" si="4"/>
        <v>150103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1192</v>
      </c>
      <c r="N40" s="60">
        <f t="shared" si="4"/>
        <v>1192</v>
      </c>
      <c r="O40" s="60">
        <f t="shared" si="4"/>
        <v>101000</v>
      </c>
      <c r="P40" s="60">
        <f t="shared" si="4"/>
        <v>0</v>
      </c>
      <c r="Q40" s="60">
        <f t="shared" si="4"/>
        <v>0</v>
      </c>
      <c r="R40" s="60">
        <f t="shared" si="4"/>
        <v>101000</v>
      </c>
      <c r="S40" s="60">
        <f t="shared" si="4"/>
        <v>41385</v>
      </c>
      <c r="T40" s="60">
        <f t="shared" si="4"/>
        <v>0</v>
      </c>
      <c r="U40" s="60">
        <f t="shared" si="4"/>
        <v>4615</v>
      </c>
      <c r="V40" s="60">
        <f t="shared" si="4"/>
        <v>46000</v>
      </c>
      <c r="W40" s="60">
        <f t="shared" si="4"/>
        <v>148192</v>
      </c>
      <c r="X40" s="60">
        <f t="shared" si="4"/>
        <v>150103</v>
      </c>
      <c r="Y40" s="60">
        <f t="shared" si="4"/>
        <v>-1911</v>
      </c>
      <c r="Z40" s="140">
        <f t="shared" si="5"/>
        <v>-1.273125786959621</v>
      </c>
      <c r="AA40" s="155">
        <f>AA10+AA25</f>
        <v>150103</v>
      </c>
    </row>
    <row r="41" spans="1:27" ht="13.5">
      <c r="A41" s="292" t="s">
        <v>209</v>
      </c>
      <c r="B41" s="142"/>
      <c r="C41" s="293">
        <f aca="true" t="shared" si="6" ref="C41:Y41">SUM(C36:C40)</f>
        <v>75812638</v>
      </c>
      <c r="D41" s="294">
        <f t="shared" si="6"/>
        <v>0</v>
      </c>
      <c r="E41" s="295">
        <f t="shared" si="6"/>
        <v>34195301</v>
      </c>
      <c r="F41" s="295">
        <f t="shared" si="6"/>
        <v>36139912</v>
      </c>
      <c r="G41" s="295">
        <f t="shared" si="6"/>
        <v>1638746</v>
      </c>
      <c r="H41" s="295">
        <f t="shared" si="6"/>
        <v>342635</v>
      </c>
      <c r="I41" s="295">
        <f t="shared" si="6"/>
        <v>875619</v>
      </c>
      <c r="J41" s="295">
        <f t="shared" si="6"/>
        <v>2857000</v>
      </c>
      <c r="K41" s="295">
        <f t="shared" si="6"/>
        <v>497602</v>
      </c>
      <c r="L41" s="295">
        <f t="shared" si="6"/>
        <v>1418369</v>
      </c>
      <c r="M41" s="295">
        <f t="shared" si="6"/>
        <v>2373381</v>
      </c>
      <c r="N41" s="295">
        <f t="shared" si="6"/>
        <v>4289352</v>
      </c>
      <c r="O41" s="295">
        <f t="shared" si="6"/>
        <v>1348990</v>
      </c>
      <c r="P41" s="295">
        <f t="shared" si="6"/>
        <v>5680840</v>
      </c>
      <c r="Q41" s="295">
        <f t="shared" si="6"/>
        <v>1928678</v>
      </c>
      <c r="R41" s="295">
        <f t="shared" si="6"/>
        <v>8958508</v>
      </c>
      <c r="S41" s="295">
        <f t="shared" si="6"/>
        <v>6165097</v>
      </c>
      <c r="T41" s="295">
        <f t="shared" si="6"/>
        <v>5620640</v>
      </c>
      <c r="U41" s="295">
        <f t="shared" si="6"/>
        <v>12791717</v>
      </c>
      <c r="V41" s="295">
        <f t="shared" si="6"/>
        <v>24577454</v>
      </c>
      <c r="W41" s="295">
        <f t="shared" si="6"/>
        <v>40682314</v>
      </c>
      <c r="X41" s="295">
        <f t="shared" si="6"/>
        <v>36139912</v>
      </c>
      <c r="Y41" s="295">
        <f t="shared" si="6"/>
        <v>4542402</v>
      </c>
      <c r="Z41" s="296">
        <f t="shared" si="5"/>
        <v>12.568934866249812</v>
      </c>
      <c r="AA41" s="297">
        <f>SUM(AA36:AA40)</f>
        <v>36139912</v>
      </c>
    </row>
    <row r="42" spans="1:27" ht="13.5">
      <c r="A42" s="298" t="s">
        <v>210</v>
      </c>
      <c r="B42" s="136"/>
      <c r="C42" s="95">
        <f aca="true" t="shared" si="7" ref="C42:Y48">C12+C27</f>
        <v>6559160</v>
      </c>
      <c r="D42" s="129">
        <f t="shared" si="7"/>
        <v>0</v>
      </c>
      <c r="E42" s="54">
        <f t="shared" si="7"/>
        <v>12742095</v>
      </c>
      <c r="F42" s="54">
        <f t="shared" si="7"/>
        <v>16513733</v>
      </c>
      <c r="G42" s="54">
        <f t="shared" si="7"/>
        <v>463487</v>
      </c>
      <c r="H42" s="54">
        <f t="shared" si="7"/>
        <v>111805</v>
      </c>
      <c r="I42" s="54">
        <f t="shared" si="7"/>
        <v>609861</v>
      </c>
      <c r="J42" s="54">
        <f t="shared" si="7"/>
        <v>1185153</v>
      </c>
      <c r="K42" s="54">
        <f t="shared" si="7"/>
        <v>873962</v>
      </c>
      <c r="L42" s="54">
        <f t="shared" si="7"/>
        <v>652525</v>
      </c>
      <c r="M42" s="54">
        <f t="shared" si="7"/>
        <v>2491160</v>
      </c>
      <c r="N42" s="54">
        <f t="shared" si="7"/>
        <v>4017647</v>
      </c>
      <c r="O42" s="54">
        <f t="shared" si="7"/>
        <v>787370</v>
      </c>
      <c r="P42" s="54">
        <f t="shared" si="7"/>
        <v>2085722</v>
      </c>
      <c r="Q42" s="54">
        <f t="shared" si="7"/>
        <v>1872593</v>
      </c>
      <c r="R42" s="54">
        <f t="shared" si="7"/>
        <v>4745685</v>
      </c>
      <c r="S42" s="54">
        <f t="shared" si="7"/>
        <v>857768</v>
      </c>
      <c r="T42" s="54">
        <f t="shared" si="7"/>
        <v>1888111</v>
      </c>
      <c r="U42" s="54">
        <f t="shared" si="7"/>
        <v>3656258</v>
      </c>
      <c r="V42" s="54">
        <f t="shared" si="7"/>
        <v>6402137</v>
      </c>
      <c r="W42" s="54">
        <f t="shared" si="7"/>
        <v>16350622</v>
      </c>
      <c r="X42" s="54">
        <f t="shared" si="7"/>
        <v>16513733</v>
      </c>
      <c r="Y42" s="54">
        <f t="shared" si="7"/>
        <v>-163111</v>
      </c>
      <c r="Z42" s="184">
        <f t="shared" si="5"/>
        <v>-0.9877294249580032</v>
      </c>
      <c r="AA42" s="130">
        <f aca="true" t="shared" si="8" ref="AA42:AA48">AA12+AA27</f>
        <v>16513733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4198445</v>
      </c>
      <c r="D45" s="129">
        <f t="shared" si="7"/>
        <v>0</v>
      </c>
      <c r="E45" s="54">
        <f t="shared" si="7"/>
        <v>4413000</v>
      </c>
      <c r="F45" s="54">
        <f t="shared" si="7"/>
        <v>8074323</v>
      </c>
      <c r="G45" s="54">
        <f t="shared" si="7"/>
        <v>24957</v>
      </c>
      <c r="H45" s="54">
        <f t="shared" si="7"/>
        <v>106437</v>
      </c>
      <c r="I45" s="54">
        <f t="shared" si="7"/>
        <v>346057</v>
      </c>
      <c r="J45" s="54">
        <f t="shared" si="7"/>
        <v>477451</v>
      </c>
      <c r="K45" s="54">
        <f t="shared" si="7"/>
        <v>106387</v>
      </c>
      <c r="L45" s="54">
        <f t="shared" si="7"/>
        <v>496065</v>
      </c>
      <c r="M45" s="54">
        <f t="shared" si="7"/>
        <v>382030</v>
      </c>
      <c r="N45" s="54">
        <f t="shared" si="7"/>
        <v>984482</v>
      </c>
      <c r="O45" s="54">
        <f t="shared" si="7"/>
        <v>1578014</v>
      </c>
      <c r="P45" s="54">
        <f t="shared" si="7"/>
        <v>58218</v>
      </c>
      <c r="Q45" s="54">
        <f t="shared" si="7"/>
        <v>649807</v>
      </c>
      <c r="R45" s="54">
        <f t="shared" si="7"/>
        <v>2286039</v>
      </c>
      <c r="S45" s="54">
        <f t="shared" si="7"/>
        <v>294352</v>
      </c>
      <c r="T45" s="54">
        <f t="shared" si="7"/>
        <v>96038</v>
      </c>
      <c r="U45" s="54">
        <f t="shared" si="7"/>
        <v>2659147</v>
      </c>
      <c r="V45" s="54">
        <f t="shared" si="7"/>
        <v>3049537</v>
      </c>
      <c r="W45" s="54">
        <f t="shared" si="7"/>
        <v>6797509</v>
      </c>
      <c r="X45" s="54">
        <f t="shared" si="7"/>
        <v>8074323</v>
      </c>
      <c r="Y45" s="54">
        <f t="shared" si="7"/>
        <v>-1276814</v>
      </c>
      <c r="Z45" s="184">
        <f t="shared" si="5"/>
        <v>-15.813263848870054</v>
      </c>
      <c r="AA45" s="130">
        <f t="shared" si="8"/>
        <v>8074323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747321</v>
      </c>
      <c r="D48" s="129">
        <f t="shared" si="7"/>
        <v>0</v>
      </c>
      <c r="E48" s="54">
        <f t="shared" si="7"/>
        <v>0</v>
      </c>
      <c r="F48" s="54">
        <f t="shared" si="7"/>
        <v>131616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15874</v>
      </c>
      <c r="N48" s="54">
        <f t="shared" si="7"/>
        <v>15874</v>
      </c>
      <c r="O48" s="54">
        <f t="shared" si="7"/>
        <v>9969</v>
      </c>
      <c r="P48" s="54">
        <f t="shared" si="7"/>
        <v>0</v>
      </c>
      <c r="Q48" s="54">
        <f t="shared" si="7"/>
        <v>0</v>
      </c>
      <c r="R48" s="54">
        <f t="shared" si="7"/>
        <v>9969</v>
      </c>
      <c r="S48" s="54">
        <f t="shared" si="7"/>
        <v>0</v>
      </c>
      <c r="T48" s="54">
        <f t="shared" si="7"/>
        <v>0</v>
      </c>
      <c r="U48" s="54">
        <f t="shared" si="7"/>
        <v>116241</v>
      </c>
      <c r="V48" s="54">
        <f t="shared" si="7"/>
        <v>116241</v>
      </c>
      <c r="W48" s="54">
        <f t="shared" si="7"/>
        <v>142084</v>
      </c>
      <c r="X48" s="54">
        <f t="shared" si="7"/>
        <v>131616</v>
      </c>
      <c r="Y48" s="54">
        <f t="shared" si="7"/>
        <v>10468</v>
      </c>
      <c r="Z48" s="184">
        <f t="shared" si="5"/>
        <v>7.953440311208364</v>
      </c>
      <c r="AA48" s="130">
        <f t="shared" si="8"/>
        <v>131616</v>
      </c>
    </row>
    <row r="49" spans="1:27" ht="13.5">
      <c r="A49" s="308" t="s">
        <v>219</v>
      </c>
      <c r="B49" s="149"/>
      <c r="C49" s="239">
        <f aca="true" t="shared" si="9" ref="C49:Y49">SUM(C41:C48)</f>
        <v>87317564</v>
      </c>
      <c r="D49" s="218">
        <f t="shared" si="9"/>
        <v>0</v>
      </c>
      <c r="E49" s="220">
        <f t="shared" si="9"/>
        <v>51350396</v>
      </c>
      <c r="F49" s="220">
        <f t="shared" si="9"/>
        <v>60859584</v>
      </c>
      <c r="G49" s="220">
        <f t="shared" si="9"/>
        <v>2127190</v>
      </c>
      <c r="H49" s="220">
        <f t="shared" si="9"/>
        <v>560877</v>
      </c>
      <c r="I49" s="220">
        <f t="shared" si="9"/>
        <v>1831537</v>
      </c>
      <c r="J49" s="220">
        <f t="shared" si="9"/>
        <v>4519604</v>
      </c>
      <c r="K49" s="220">
        <f t="shared" si="9"/>
        <v>1477951</v>
      </c>
      <c r="L49" s="220">
        <f t="shared" si="9"/>
        <v>2566959</v>
      </c>
      <c r="M49" s="220">
        <f t="shared" si="9"/>
        <v>5262445</v>
      </c>
      <c r="N49" s="220">
        <f t="shared" si="9"/>
        <v>9307355</v>
      </c>
      <c r="O49" s="220">
        <f t="shared" si="9"/>
        <v>3724343</v>
      </c>
      <c r="P49" s="220">
        <f t="shared" si="9"/>
        <v>7824780</v>
      </c>
      <c r="Q49" s="220">
        <f t="shared" si="9"/>
        <v>4451078</v>
      </c>
      <c r="R49" s="220">
        <f t="shared" si="9"/>
        <v>16000201</v>
      </c>
      <c r="S49" s="220">
        <f t="shared" si="9"/>
        <v>7317217</v>
      </c>
      <c r="T49" s="220">
        <f t="shared" si="9"/>
        <v>7604789</v>
      </c>
      <c r="U49" s="220">
        <f t="shared" si="9"/>
        <v>19223363</v>
      </c>
      <c r="V49" s="220">
        <f t="shared" si="9"/>
        <v>34145369</v>
      </c>
      <c r="W49" s="220">
        <f t="shared" si="9"/>
        <v>63972529</v>
      </c>
      <c r="X49" s="220">
        <f t="shared" si="9"/>
        <v>60859584</v>
      </c>
      <c r="Y49" s="220">
        <f t="shared" si="9"/>
        <v>3112945</v>
      </c>
      <c r="Z49" s="221">
        <f t="shared" si="5"/>
        <v>5.114962665535144</v>
      </c>
      <c r="AA49" s="222">
        <f>SUM(AA41:AA48)</f>
        <v>60859584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13523782</v>
      </c>
      <c r="D66" s="274">
        <v>15400186</v>
      </c>
      <c r="E66" s="275"/>
      <c r="F66" s="275">
        <v>15400186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15400186</v>
      </c>
      <c r="Y66" s="275">
        <v>-15400186</v>
      </c>
      <c r="Z66" s="140">
        <v>-100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15165947</v>
      </c>
      <c r="F68" s="60"/>
      <c r="G68" s="60">
        <v>-196740</v>
      </c>
      <c r="H68" s="60">
        <v>1496022</v>
      </c>
      <c r="I68" s="60">
        <v>729965</v>
      </c>
      <c r="J68" s="60">
        <v>2029247</v>
      </c>
      <c r="K68" s="60">
        <v>1586912</v>
      </c>
      <c r="L68" s="60">
        <v>1034564</v>
      </c>
      <c r="M68" s="60">
        <v>814585</v>
      </c>
      <c r="N68" s="60">
        <v>3436061</v>
      </c>
      <c r="O68" s="60">
        <v>981087</v>
      </c>
      <c r="P68" s="60">
        <v>884060</v>
      </c>
      <c r="Q68" s="60">
        <v>1582902</v>
      </c>
      <c r="R68" s="60">
        <v>3448049</v>
      </c>
      <c r="S68" s="60">
        <v>1089311</v>
      </c>
      <c r="T68" s="60">
        <v>1296417</v>
      </c>
      <c r="U68" s="60">
        <v>3218987</v>
      </c>
      <c r="V68" s="60">
        <v>5604715</v>
      </c>
      <c r="W68" s="60">
        <v>14518072</v>
      </c>
      <c r="X68" s="60"/>
      <c r="Y68" s="60">
        <v>14518072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13523782</v>
      </c>
      <c r="D69" s="218">
        <f t="shared" si="12"/>
        <v>15400186</v>
      </c>
      <c r="E69" s="220">
        <f t="shared" si="12"/>
        <v>15165947</v>
      </c>
      <c r="F69" s="220">
        <f t="shared" si="12"/>
        <v>15400186</v>
      </c>
      <c r="G69" s="220">
        <f t="shared" si="12"/>
        <v>-196740</v>
      </c>
      <c r="H69" s="220">
        <f t="shared" si="12"/>
        <v>1496022</v>
      </c>
      <c r="I69" s="220">
        <f t="shared" si="12"/>
        <v>729965</v>
      </c>
      <c r="J69" s="220">
        <f t="shared" si="12"/>
        <v>2029247</v>
      </c>
      <c r="K69" s="220">
        <f t="shared" si="12"/>
        <v>1586912</v>
      </c>
      <c r="L69" s="220">
        <f t="shared" si="12"/>
        <v>1034564</v>
      </c>
      <c r="M69" s="220">
        <f t="shared" si="12"/>
        <v>814585</v>
      </c>
      <c r="N69" s="220">
        <f t="shared" si="12"/>
        <v>3436061</v>
      </c>
      <c r="O69" s="220">
        <f t="shared" si="12"/>
        <v>981087</v>
      </c>
      <c r="P69" s="220">
        <f t="shared" si="12"/>
        <v>884060</v>
      </c>
      <c r="Q69" s="220">
        <f t="shared" si="12"/>
        <v>1582902</v>
      </c>
      <c r="R69" s="220">
        <f t="shared" si="12"/>
        <v>3448049</v>
      </c>
      <c r="S69" s="220">
        <f t="shared" si="12"/>
        <v>1089311</v>
      </c>
      <c r="T69" s="220">
        <f t="shared" si="12"/>
        <v>1296417</v>
      </c>
      <c r="U69" s="220">
        <f t="shared" si="12"/>
        <v>3218987</v>
      </c>
      <c r="V69" s="220">
        <f t="shared" si="12"/>
        <v>5604715</v>
      </c>
      <c r="W69" s="220">
        <f t="shared" si="12"/>
        <v>14518072</v>
      </c>
      <c r="X69" s="220">
        <f t="shared" si="12"/>
        <v>15400186</v>
      </c>
      <c r="Y69" s="220">
        <f t="shared" si="12"/>
        <v>-882114</v>
      </c>
      <c r="Z69" s="221">
        <f>+IF(X69&lt;&gt;0,+(Y69/X69)*100,0)</f>
        <v>-5.727943805354039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53370325</v>
      </c>
      <c r="D5" s="357">
        <f t="shared" si="0"/>
        <v>0</v>
      </c>
      <c r="E5" s="356">
        <f t="shared" si="0"/>
        <v>15727914</v>
      </c>
      <c r="F5" s="358">
        <f t="shared" si="0"/>
        <v>27337433</v>
      </c>
      <c r="G5" s="358">
        <f t="shared" si="0"/>
        <v>1642973</v>
      </c>
      <c r="H5" s="356">
        <f t="shared" si="0"/>
        <v>125555</v>
      </c>
      <c r="I5" s="356">
        <f t="shared" si="0"/>
        <v>875619</v>
      </c>
      <c r="J5" s="358">
        <f t="shared" si="0"/>
        <v>2644147</v>
      </c>
      <c r="K5" s="358">
        <f t="shared" si="0"/>
        <v>357200</v>
      </c>
      <c r="L5" s="356">
        <f t="shared" si="0"/>
        <v>556986</v>
      </c>
      <c r="M5" s="356">
        <f t="shared" si="0"/>
        <v>2157393</v>
      </c>
      <c r="N5" s="358">
        <f t="shared" si="0"/>
        <v>3071579</v>
      </c>
      <c r="O5" s="358">
        <f t="shared" si="0"/>
        <v>942640</v>
      </c>
      <c r="P5" s="356">
        <f t="shared" si="0"/>
        <v>2072844</v>
      </c>
      <c r="Q5" s="356">
        <f t="shared" si="0"/>
        <v>1150003</v>
      </c>
      <c r="R5" s="358">
        <f t="shared" si="0"/>
        <v>4165487</v>
      </c>
      <c r="S5" s="358">
        <f t="shared" si="0"/>
        <v>6128097</v>
      </c>
      <c r="T5" s="356">
        <f t="shared" si="0"/>
        <v>2798463</v>
      </c>
      <c r="U5" s="356">
        <f t="shared" si="0"/>
        <v>8246951</v>
      </c>
      <c r="V5" s="358">
        <f t="shared" si="0"/>
        <v>17173511</v>
      </c>
      <c r="W5" s="358">
        <f t="shared" si="0"/>
        <v>27054724</v>
      </c>
      <c r="X5" s="356">
        <f t="shared" si="0"/>
        <v>27337433</v>
      </c>
      <c r="Y5" s="358">
        <f t="shared" si="0"/>
        <v>-282709</v>
      </c>
      <c r="Z5" s="359">
        <f>+IF(X5&lt;&gt;0,+(Y5/X5)*100,0)</f>
        <v>-1.0341461102072018</v>
      </c>
      <c r="AA5" s="360">
        <f>+AA6+AA8+AA11+AA13+AA15</f>
        <v>27337433</v>
      </c>
    </row>
    <row r="6" spans="1:27" ht="13.5">
      <c r="A6" s="361" t="s">
        <v>204</v>
      </c>
      <c r="B6" s="142"/>
      <c r="C6" s="60">
        <f>+C7</f>
        <v>10766588</v>
      </c>
      <c r="D6" s="340">
        <f aca="true" t="shared" si="1" ref="D6:AA6">+D7</f>
        <v>0</v>
      </c>
      <c r="E6" s="60">
        <f t="shared" si="1"/>
        <v>4881554</v>
      </c>
      <c r="F6" s="59">
        <f t="shared" si="1"/>
        <v>9295665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300000</v>
      </c>
      <c r="L6" s="60">
        <f t="shared" si="1"/>
        <v>347443</v>
      </c>
      <c r="M6" s="60">
        <f t="shared" si="1"/>
        <v>824970</v>
      </c>
      <c r="N6" s="59">
        <f t="shared" si="1"/>
        <v>1472413</v>
      </c>
      <c r="O6" s="59">
        <f t="shared" si="1"/>
        <v>159338</v>
      </c>
      <c r="P6" s="60">
        <f t="shared" si="1"/>
        <v>955368</v>
      </c>
      <c r="Q6" s="60">
        <f t="shared" si="1"/>
        <v>0</v>
      </c>
      <c r="R6" s="59">
        <f t="shared" si="1"/>
        <v>1114706</v>
      </c>
      <c r="S6" s="59">
        <f t="shared" si="1"/>
        <v>3181970</v>
      </c>
      <c r="T6" s="60">
        <f t="shared" si="1"/>
        <v>0</v>
      </c>
      <c r="U6" s="60">
        <f t="shared" si="1"/>
        <v>3568381</v>
      </c>
      <c r="V6" s="59">
        <f t="shared" si="1"/>
        <v>6750351</v>
      </c>
      <c r="W6" s="59">
        <f t="shared" si="1"/>
        <v>9337470</v>
      </c>
      <c r="X6" s="60">
        <f t="shared" si="1"/>
        <v>9295665</v>
      </c>
      <c r="Y6" s="59">
        <f t="shared" si="1"/>
        <v>41805</v>
      </c>
      <c r="Z6" s="61">
        <f>+IF(X6&lt;&gt;0,+(Y6/X6)*100,0)</f>
        <v>0.44972575926520586</v>
      </c>
      <c r="AA6" s="62">
        <f t="shared" si="1"/>
        <v>9295665</v>
      </c>
    </row>
    <row r="7" spans="1:27" ht="13.5">
      <c r="A7" s="291" t="s">
        <v>228</v>
      </c>
      <c r="B7" s="142"/>
      <c r="C7" s="60">
        <v>10766588</v>
      </c>
      <c r="D7" s="340"/>
      <c r="E7" s="60">
        <v>4881554</v>
      </c>
      <c r="F7" s="59">
        <v>9295665</v>
      </c>
      <c r="G7" s="59"/>
      <c r="H7" s="60"/>
      <c r="I7" s="60"/>
      <c r="J7" s="59"/>
      <c r="K7" s="59">
        <v>300000</v>
      </c>
      <c r="L7" s="60">
        <v>347443</v>
      </c>
      <c r="M7" s="60">
        <v>824970</v>
      </c>
      <c r="N7" s="59">
        <v>1472413</v>
      </c>
      <c r="O7" s="59">
        <v>159338</v>
      </c>
      <c r="P7" s="60">
        <v>955368</v>
      </c>
      <c r="Q7" s="60"/>
      <c r="R7" s="59">
        <v>1114706</v>
      </c>
      <c r="S7" s="59">
        <v>3181970</v>
      </c>
      <c r="T7" s="60"/>
      <c r="U7" s="60">
        <v>3568381</v>
      </c>
      <c r="V7" s="59">
        <v>6750351</v>
      </c>
      <c r="W7" s="59">
        <v>9337470</v>
      </c>
      <c r="X7" s="60">
        <v>9295665</v>
      </c>
      <c r="Y7" s="59">
        <v>41805</v>
      </c>
      <c r="Z7" s="61">
        <v>0.45</v>
      </c>
      <c r="AA7" s="62">
        <v>9295665</v>
      </c>
    </row>
    <row r="8" spans="1:27" ht="13.5">
      <c r="A8" s="361" t="s">
        <v>205</v>
      </c>
      <c r="B8" s="142"/>
      <c r="C8" s="60">
        <f aca="true" t="shared" si="2" ref="C8:Y8">SUM(C9:C10)</f>
        <v>2748659</v>
      </c>
      <c r="D8" s="340">
        <f t="shared" si="2"/>
        <v>0</v>
      </c>
      <c r="E8" s="60">
        <f t="shared" si="2"/>
        <v>1000000</v>
      </c>
      <c r="F8" s="59">
        <f t="shared" si="2"/>
        <v>2339138</v>
      </c>
      <c r="G8" s="59">
        <f t="shared" si="2"/>
        <v>1642973</v>
      </c>
      <c r="H8" s="60">
        <f t="shared" si="2"/>
        <v>12090</v>
      </c>
      <c r="I8" s="60">
        <f t="shared" si="2"/>
        <v>0</v>
      </c>
      <c r="J8" s="59">
        <f t="shared" si="2"/>
        <v>1655063</v>
      </c>
      <c r="K8" s="59">
        <f t="shared" si="2"/>
        <v>0</v>
      </c>
      <c r="L8" s="60">
        <f t="shared" si="2"/>
        <v>39137</v>
      </c>
      <c r="M8" s="60">
        <f t="shared" si="2"/>
        <v>0</v>
      </c>
      <c r="N8" s="59">
        <f t="shared" si="2"/>
        <v>39137</v>
      </c>
      <c r="O8" s="59">
        <f t="shared" si="2"/>
        <v>0</v>
      </c>
      <c r="P8" s="60">
        <f t="shared" si="2"/>
        <v>0</v>
      </c>
      <c r="Q8" s="60">
        <f t="shared" si="2"/>
        <v>438355</v>
      </c>
      <c r="R8" s="59">
        <f t="shared" si="2"/>
        <v>438355</v>
      </c>
      <c r="S8" s="59">
        <f t="shared" si="2"/>
        <v>58129</v>
      </c>
      <c r="T8" s="60">
        <f t="shared" si="2"/>
        <v>12342</v>
      </c>
      <c r="U8" s="60">
        <f t="shared" si="2"/>
        <v>157398</v>
      </c>
      <c r="V8" s="59">
        <f t="shared" si="2"/>
        <v>227869</v>
      </c>
      <c r="W8" s="59">
        <f t="shared" si="2"/>
        <v>2360424</v>
      </c>
      <c r="X8" s="60">
        <f t="shared" si="2"/>
        <v>2339138</v>
      </c>
      <c r="Y8" s="59">
        <f t="shared" si="2"/>
        <v>21286</v>
      </c>
      <c r="Z8" s="61">
        <f>+IF(X8&lt;&gt;0,+(Y8/X8)*100,0)</f>
        <v>0.9099933394267462</v>
      </c>
      <c r="AA8" s="62">
        <f>SUM(AA9:AA10)</f>
        <v>2339138</v>
      </c>
    </row>
    <row r="9" spans="1:27" ht="13.5">
      <c r="A9" s="291" t="s">
        <v>229</v>
      </c>
      <c r="B9" s="142"/>
      <c r="C9" s="60">
        <v>1760121</v>
      </c>
      <c r="D9" s="340"/>
      <c r="E9" s="60">
        <v>1000000</v>
      </c>
      <c r="F9" s="59">
        <v>2339138</v>
      </c>
      <c r="G9" s="59">
        <v>1642973</v>
      </c>
      <c r="H9" s="60">
        <v>12090</v>
      </c>
      <c r="I9" s="60"/>
      <c r="J9" s="59">
        <v>1655063</v>
      </c>
      <c r="K9" s="59"/>
      <c r="L9" s="60">
        <v>39137</v>
      </c>
      <c r="M9" s="60"/>
      <c r="N9" s="59">
        <v>39137</v>
      </c>
      <c r="O9" s="59"/>
      <c r="P9" s="60"/>
      <c r="Q9" s="60">
        <v>438355</v>
      </c>
      <c r="R9" s="59">
        <v>438355</v>
      </c>
      <c r="S9" s="59">
        <v>58129</v>
      </c>
      <c r="T9" s="60">
        <v>12342</v>
      </c>
      <c r="U9" s="60">
        <v>157398</v>
      </c>
      <c r="V9" s="59">
        <v>227869</v>
      </c>
      <c r="W9" s="59">
        <v>2360424</v>
      </c>
      <c r="X9" s="60">
        <v>2339138</v>
      </c>
      <c r="Y9" s="59">
        <v>21286</v>
      </c>
      <c r="Z9" s="61">
        <v>0.91</v>
      </c>
      <c r="AA9" s="62">
        <v>2339138</v>
      </c>
    </row>
    <row r="10" spans="1:27" ht="13.5">
      <c r="A10" s="291" t="s">
        <v>230</v>
      </c>
      <c r="B10" s="142"/>
      <c r="C10" s="60">
        <v>988538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24849640</v>
      </c>
      <c r="D11" s="363">
        <f aca="true" t="shared" si="3" ref="D11:AA11">+D12</f>
        <v>0</v>
      </c>
      <c r="E11" s="362">
        <f t="shared" si="3"/>
        <v>7990772</v>
      </c>
      <c r="F11" s="364">
        <f t="shared" si="3"/>
        <v>9341578</v>
      </c>
      <c r="G11" s="364">
        <f t="shared" si="3"/>
        <v>0</v>
      </c>
      <c r="H11" s="362">
        <f t="shared" si="3"/>
        <v>113465</v>
      </c>
      <c r="I11" s="362">
        <f t="shared" si="3"/>
        <v>875619</v>
      </c>
      <c r="J11" s="364">
        <f t="shared" si="3"/>
        <v>989084</v>
      </c>
      <c r="K11" s="364">
        <f t="shared" si="3"/>
        <v>57200</v>
      </c>
      <c r="L11" s="362">
        <f t="shared" si="3"/>
        <v>170406</v>
      </c>
      <c r="M11" s="362">
        <f t="shared" si="3"/>
        <v>853304</v>
      </c>
      <c r="N11" s="364">
        <f t="shared" si="3"/>
        <v>1080910</v>
      </c>
      <c r="O11" s="364">
        <f t="shared" si="3"/>
        <v>478190</v>
      </c>
      <c r="P11" s="362">
        <f t="shared" si="3"/>
        <v>843406</v>
      </c>
      <c r="Q11" s="362">
        <f t="shared" si="3"/>
        <v>711648</v>
      </c>
      <c r="R11" s="364">
        <f t="shared" si="3"/>
        <v>2033244</v>
      </c>
      <c r="S11" s="364">
        <f t="shared" si="3"/>
        <v>1133686</v>
      </c>
      <c r="T11" s="362">
        <f t="shared" si="3"/>
        <v>1735016</v>
      </c>
      <c r="U11" s="362">
        <f t="shared" si="3"/>
        <v>2399913</v>
      </c>
      <c r="V11" s="364">
        <f t="shared" si="3"/>
        <v>5268615</v>
      </c>
      <c r="W11" s="364">
        <f t="shared" si="3"/>
        <v>9371853</v>
      </c>
      <c r="X11" s="362">
        <f t="shared" si="3"/>
        <v>9341578</v>
      </c>
      <c r="Y11" s="364">
        <f t="shared" si="3"/>
        <v>30275</v>
      </c>
      <c r="Z11" s="365">
        <f>+IF(X11&lt;&gt;0,+(Y11/X11)*100,0)</f>
        <v>0.3240887139196397</v>
      </c>
      <c r="AA11" s="366">
        <f t="shared" si="3"/>
        <v>9341578</v>
      </c>
    </row>
    <row r="12" spans="1:27" ht="13.5">
      <c r="A12" s="291" t="s">
        <v>231</v>
      </c>
      <c r="B12" s="136"/>
      <c r="C12" s="60">
        <v>24849640</v>
      </c>
      <c r="D12" s="340"/>
      <c r="E12" s="60">
        <v>7990772</v>
      </c>
      <c r="F12" s="59">
        <v>9341578</v>
      </c>
      <c r="G12" s="59"/>
      <c r="H12" s="60">
        <v>113465</v>
      </c>
      <c r="I12" s="60">
        <v>875619</v>
      </c>
      <c r="J12" s="59">
        <v>989084</v>
      </c>
      <c r="K12" s="59">
        <v>57200</v>
      </c>
      <c r="L12" s="60">
        <v>170406</v>
      </c>
      <c r="M12" s="60">
        <v>853304</v>
      </c>
      <c r="N12" s="59">
        <v>1080910</v>
      </c>
      <c r="O12" s="59">
        <v>478190</v>
      </c>
      <c r="P12" s="60">
        <v>843406</v>
      </c>
      <c r="Q12" s="60">
        <v>711648</v>
      </c>
      <c r="R12" s="59">
        <v>2033244</v>
      </c>
      <c r="S12" s="59">
        <v>1133686</v>
      </c>
      <c r="T12" s="60">
        <v>1735016</v>
      </c>
      <c r="U12" s="60">
        <v>2399913</v>
      </c>
      <c r="V12" s="59">
        <v>5268615</v>
      </c>
      <c r="W12" s="59">
        <v>9371853</v>
      </c>
      <c r="X12" s="60">
        <v>9341578</v>
      </c>
      <c r="Y12" s="59">
        <v>30275</v>
      </c>
      <c r="Z12" s="61">
        <v>0.32</v>
      </c>
      <c r="AA12" s="62">
        <v>9341578</v>
      </c>
    </row>
    <row r="13" spans="1:27" ht="13.5">
      <c r="A13" s="361" t="s">
        <v>207</v>
      </c>
      <c r="B13" s="136"/>
      <c r="C13" s="275">
        <f>+C14</f>
        <v>8685568</v>
      </c>
      <c r="D13" s="341">
        <f aca="true" t="shared" si="4" ref="D13:AA13">+D14</f>
        <v>0</v>
      </c>
      <c r="E13" s="275">
        <f t="shared" si="4"/>
        <v>1155588</v>
      </c>
      <c r="F13" s="342">
        <f t="shared" si="4"/>
        <v>6210949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477927</v>
      </c>
      <c r="N13" s="342">
        <f t="shared" si="4"/>
        <v>477927</v>
      </c>
      <c r="O13" s="342">
        <f t="shared" si="4"/>
        <v>204112</v>
      </c>
      <c r="P13" s="275">
        <f t="shared" si="4"/>
        <v>274070</v>
      </c>
      <c r="Q13" s="275">
        <f t="shared" si="4"/>
        <v>0</v>
      </c>
      <c r="R13" s="342">
        <f t="shared" si="4"/>
        <v>478182</v>
      </c>
      <c r="S13" s="342">
        <f t="shared" si="4"/>
        <v>1712927</v>
      </c>
      <c r="T13" s="275">
        <f t="shared" si="4"/>
        <v>1051105</v>
      </c>
      <c r="U13" s="275">
        <f t="shared" si="4"/>
        <v>2116644</v>
      </c>
      <c r="V13" s="342">
        <f t="shared" si="4"/>
        <v>4880676</v>
      </c>
      <c r="W13" s="342">
        <f t="shared" si="4"/>
        <v>5836785</v>
      </c>
      <c r="X13" s="275">
        <f t="shared" si="4"/>
        <v>6210949</v>
      </c>
      <c r="Y13" s="342">
        <f t="shared" si="4"/>
        <v>-374164</v>
      </c>
      <c r="Z13" s="335">
        <f>+IF(X13&lt;&gt;0,+(Y13/X13)*100,0)</f>
        <v>-6.024264568908873</v>
      </c>
      <c r="AA13" s="273">
        <f t="shared" si="4"/>
        <v>6210949</v>
      </c>
    </row>
    <row r="14" spans="1:27" ht="13.5">
      <c r="A14" s="291" t="s">
        <v>232</v>
      </c>
      <c r="B14" s="136"/>
      <c r="C14" s="60">
        <v>8685568</v>
      </c>
      <c r="D14" s="340"/>
      <c r="E14" s="60">
        <v>1155588</v>
      </c>
      <c r="F14" s="59">
        <v>6210949</v>
      </c>
      <c r="G14" s="59"/>
      <c r="H14" s="60"/>
      <c r="I14" s="60"/>
      <c r="J14" s="59"/>
      <c r="K14" s="59"/>
      <c r="L14" s="60"/>
      <c r="M14" s="60">
        <v>477927</v>
      </c>
      <c r="N14" s="59">
        <v>477927</v>
      </c>
      <c r="O14" s="59">
        <v>204112</v>
      </c>
      <c r="P14" s="60">
        <v>274070</v>
      </c>
      <c r="Q14" s="60"/>
      <c r="R14" s="59">
        <v>478182</v>
      </c>
      <c r="S14" s="59">
        <v>1712927</v>
      </c>
      <c r="T14" s="60">
        <v>1051105</v>
      </c>
      <c r="U14" s="60">
        <v>2116644</v>
      </c>
      <c r="V14" s="59">
        <v>4880676</v>
      </c>
      <c r="W14" s="59">
        <v>5836785</v>
      </c>
      <c r="X14" s="60">
        <v>6210949</v>
      </c>
      <c r="Y14" s="59">
        <v>-374164</v>
      </c>
      <c r="Z14" s="61">
        <v>-6.02</v>
      </c>
      <c r="AA14" s="62">
        <v>6210949</v>
      </c>
    </row>
    <row r="15" spans="1:27" ht="13.5">
      <c r="A15" s="361" t="s">
        <v>208</v>
      </c>
      <c r="B15" s="136"/>
      <c r="C15" s="60">
        <f aca="true" t="shared" si="5" ref="C15:Y15">SUM(C16:C20)</f>
        <v>6319870</v>
      </c>
      <c r="D15" s="340">
        <f t="shared" si="5"/>
        <v>0</v>
      </c>
      <c r="E15" s="60">
        <f t="shared" si="5"/>
        <v>700000</v>
      </c>
      <c r="F15" s="59">
        <f t="shared" si="5"/>
        <v>150103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1192</v>
      </c>
      <c r="N15" s="59">
        <f t="shared" si="5"/>
        <v>1192</v>
      </c>
      <c r="O15" s="59">
        <f t="shared" si="5"/>
        <v>101000</v>
      </c>
      <c r="P15" s="60">
        <f t="shared" si="5"/>
        <v>0</v>
      </c>
      <c r="Q15" s="60">
        <f t="shared" si="5"/>
        <v>0</v>
      </c>
      <c r="R15" s="59">
        <f t="shared" si="5"/>
        <v>101000</v>
      </c>
      <c r="S15" s="59">
        <f t="shared" si="5"/>
        <v>41385</v>
      </c>
      <c r="T15" s="60">
        <f t="shared" si="5"/>
        <v>0</v>
      </c>
      <c r="U15" s="60">
        <f t="shared" si="5"/>
        <v>4615</v>
      </c>
      <c r="V15" s="59">
        <f t="shared" si="5"/>
        <v>46000</v>
      </c>
      <c r="W15" s="59">
        <f t="shared" si="5"/>
        <v>148192</v>
      </c>
      <c r="X15" s="60">
        <f t="shared" si="5"/>
        <v>150103</v>
      </c>
      <c r="Y15" s="59">
        <f t="shared" si="5"/>
        <v>-1911</v>
      </c>
      <c r="Z15" s="61">
        <f>+IF(X15&lt;&gt;0,+(Y15/X15)*100,0)</f>
        <v>-1.273125786959621</v>
      </c>
      <c r="AA15" s="62">
        <f>SUM(AA16:AA20)</f>
        <v>150103</v>
      </c>
    </row>
    <row r="16" spans="1:27" ht="13.5">
      <c r="A16" s="291" t="s">
        <v>233</v>
      </c>
      <c r="B16" s="300"/>
      <c r="C16" s="60"/>
      <c r="D16" s="340"/>
      <c r="E16" s="60"/>
      <c r="F16" s="59">
        <v>150103</v>
      </c>
      <c r="G16" s="59"/>
      <c r="H16" s="60"/>
      <c r="I16" s="60"/>
      <c r="J16" s="59"/>
      <c r="K16" s="59"/>
      <c r="L16" s="60"/>
      <c r="M16" s="60">
        <v>1192</v>
      </c>
      <c r="N16" s="59">
        <v>1192</v>
      </c>
      <c r="O16" s="59">
        <v>101000</v>
      </c>
      <c r="P16" s="60"/>
      <c r="Q16" s="60"/>
      <c r="R16" s="59">
        <v>101000</v>
      </c>
      <c r="S16" s="59">
        <v>41385</v>
      </c>
      <c r="T16" s="60"/>
      <c r="U16" s="60">
        <v>4615</v>
      </c>
      <c r="V16" s="59">
        <v>46000</v>
      </c>
      <c r="W16" s="59">
        <v>148192</v>
      </c>
      <c r="X16" s="60">
        <v>150103</v>
      </c>
      <c r="Y16" s="59">
        <v>-1911</v>
      </c>
      <c r="Z16" s="61">
        <v>-1.27</v>
      </c>
      <c r="AA16" s="62">
        <v>150103</v>
      </c>
    </row>
    <row r="17" spans="1:27" ht="13.5">
      <c r="A17" s="291" t="s">
        <v>234</v>
      </c>
      <c r="B17" s="136"/>
      <c r="C17" s="60">
        <v>4773306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>
        <v>100000</v>
      </c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1546564</v>
      </c>
      <c r="D20" s="340"/>
      <c r="E20" s="60">
        <v>600000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6467737</v>
      </c>
      <c r="D22" s="344">
        <f t="shared" si="6"/>
        <v>0</v>
      </c>
      <c r="E22" s="343">
        <f t="shared" si="6"/>
        <v>10007184</v>
      </c>
      <c r="F22" s="345">
        <f t="shared" si="6"/>
        <v>16077564</v>
      </c>
      <c r="G22" s="345">
        <f t="shared" si="6"/>
        <v>463487</v>
      </c>
      <c r="H22" s="343">
        <f t="shared" si="6"/>
        <v>111805</v>
      </c>
      <c r="I22" s="343">
        <f t="shared" si="6"/>
        <v>609861</v>
      </c>
      <c r="J22" s="345">
        <f t="shared" si="6"/>
        <v>1185153</v>
      </c>
      <c r="K22" s="345">
        <f t="shared" si="6"/>
        <v>873962</v>
      </c>
      <c r="L22" s="343">
        <f t="shared" si="6"/>
        <v>652525</v>
      </c>
      <c r="M22" s="343">
        <f t="shared" si="6"/>
        <v>2491160</v>
      </c>
      <c r="N22" s="345">
        <f t="shared" si="6"/>
        <v>4017647</v>
      </c>
      <c r="O22" s="345">
        <f t="shared" si="6"/>
        <v>468098</v>
      </c>
      <c r="P22" s="343">
        <f t="shared" si="6"/>
        <v>2085722</v>
      </c>
      <c r="Q22" s="343">
        <f t="shared" si="6"/>
        <v>1797887</v>
      </c>
      <c r="R22" s="345">
        <f t="shared" si="6"/>
        <v>4351707</v>
      </c>
      <c r="S22" s="345">
        <f t="shared" si="6"/>
        <v>857768</v>
      </c>
      <c r="T22" s="343">
        <f t="shared" si="6"/>
        <v>1845922</v>
      </c>
      <c r="U22" s="343">
        <f t="shared" si="6"/>
        <v>3656258</v>
      </c>
      <c r="V22" s="345">
        <f t="shared" si="6"/>
        <v>6359948</v>
      </c>
      <c r="W22" s="345">
        <f t="shared" si="6"/>
        <v>15914455</v>
      </c>
      <c r="X22" s="343">
        <f t="shared" si="6"/>
        <v>16077564</v>
      </c>
      <c r="Y22" s="345">
        <f t="shared" si="6"/>
        <v>-163109</v>
      </c>
      <c r="Z22" s="336">
        <f>+IF(X22&lt;&gt;0,+(Y22/X22)*100,0)</f>
        <v>-1.0145131439066266</v>
      </c>
      <c r="AA22" s="350">
        <f>SUM(AA23:AA32)</f>
        <v>16077564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946380</v>
      </c>
      <c r="D24" s="340"/>
      <c r="E24" s="60">
        <v>13490</v>
      </c>
      <c r="F24" s="59">
        <v>4781698</v>
      </c>
      <c r="G24" s="59">
        <v>-12843</v>
      </c>
      <c r="H24" s="60"/>
      <c r="I24" s="60"/>
      <c r="J24" s="59">
        <v>-12843</v>
      </c>
      <c r="K24" s="59">
        <v>148694</v>
      </c>
      <c r="L24" s="60">
        <v>202191</v>
      </c>
      <c r="M24" s="60">
        <v>1328883</v>
      </c>
      <c r="N24" s="59">
        <v>1679768</v>
      </c>
      <c r="O24" s="59">
        <v>468098</v>
      </c>
      <c r="P24" s="60">
        <v>1155119</v>
      </c>
      <c r="Q24" s="60">
        <v>1194477</v>
      </c>
      <c r="R24" s="59">
        <v>2817694</v>
      </c>
      <c r="S24" s="59">
        <v>634608</v>
      </c>
      <c r="T24" s="60">
        <v>31244</v>
      </c>
      <c r="U24" s="60">
        <v>798175</v>
      </c>
      <c r="V24" s="59">
        <v>1464027</v>
      </c>
      <c r="W24" s="59">
        <v>5948646</v>
      </c>
      <c r="X24" s="60">
        <v>4781698</v>
      </c>
      <c r="Y24" s="59">
        <v>1166948</v>
      </c>
      <c r="Z24" s="61">
        <v>24.4</v>
      </c>
      <c r="AA24" s="62">
        <v>4781698</v>
      </c>
    </row>
    <row r="25" spans="1:27" ht="13.5">
      <c r="A25" s="361" t="s">
        <v>238</v>
      </c>
      <c r="B25" s="142"/>
      <c r="C25" s="60">
        <v>261127</v>
      </c>
      <c r="D25" s="340"/>
      <c r="E25" s="60">
        <v>639000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3000000</v>
      </c>
      <c r="F26" s="364">
        <v>4200000</v>
      </c>
      <c r="G26" s="364"/>
      <c r="H26" s="362"/>
      <c r="I26" s="362"/>
      <c r="J26" s="364"/>
      <c r="K26" s="364">
        <v>191643</v>
      </c>
      <c r="L26" s="362"/>
      <c r="M26" s="362">
        <v>147411</v>
      </c>
      <c r="N26" s="364">
        <v>339054</v>
      </c>
      <c r="O26" s="364"/>
      <c r="P26" s="362"/>
      <c r="Q26" s="362">
        <v>19576</v>
      </c>
      <c r="R26" s="364">
        <v>19576</v>
      </c>
      <c r="S26" s="364">
        <v>153207</v>
      </c>
      <c r="T26" s="362">
        <v>879315</v>
      </c>
      <c r="U26" s="362">
        <v>1871566</v>
      </c>
      <c r="V26" s="364">
        <v>2904088</v>
      </c>
      <c r="W26" s="364">
        <v>3262718</v>
      </c>
      <c r="X26" s="362">
        <v>4200000</v>
      </c>
      <c r="Y26" s="364">
        <v>-937282</v>
      </c>
      <c r="Z26" s="365">
        <v>-22.32</v>
      </c>
      <c r="AA26" s="366">
        <v>4200000</v>
      </c>
    </row>
    <row r="27" spans="1:27" ht="13.5">
      <c r="A27" s="361" t="s">
        <v>240</v>
      </c>
      <c r="B27" s="147"/>
      <c r="C27" s="60">
        <v>5062437</v>
      </c>
      <c r="D27" s="340"/>
      <c r="E27" s="60">
        <v>5844694</v>
      </c>
      <c r="F27" s="59">
        <v>7025866</v>
      </c>
      <c r="G27" s="59">
        <v>476330</v>
      </c>
      <c r="H27" s="60">
        <v>111805</v>
      </c>
      <c r="I27" s="60">
        <v>609861</v>
      </c>
      <c r="J27" s="59">
        <v>1197996</v>
      </c>
      <c r="K27" s="59">
        <v>533625</v>
      </c>
      <c r="L27" s="60">
        <v>450334</v>
      </c>
      <c r="M27" s="60">
        <v>1014866</v>
      </c>
      <c r="N27" s="59">
        <v>1998825</v>
      </c>
      <c r="O27" s="59"/>
      <c r="P27" s="60">
        <v>930603</v>
      </c>
      <c r="Q27" s="60">
        <v>583834</v>
      </c>
      <c r="R27" s="59">
        <v>1514437</v>
      </c>
      <c r="S27" s="59">
        <v>69953</v>
      </c>
      <c r="T27" s="60">
        <v>934576</v>
      </c>
      <c r="U27" s="60">
        <v>928783</v>
      </c>
      <c r="V27" s="59">
        <v>1933312</v>
      </c>
      <c r="W27" s="59">
        <v>6644570</v>
      </c>
      <c r="X27" s="60">
        <v>7025866</v>
      </c>
      <c r="Y27" s="59">
        <v>-381296</v>
      </c>
      <c r="Z27" s="61">
        <v>-5.43</v>
      </c>
      <c r="AA27" s="62">
        <v>7025866</v>
      </c>
    </row>
    <row r="28" spans="1:27" ht="13.5">
      <c r="A28" s="361" t="s">
        <v>241</v>
      </c>
      <c r="B28" s="147"/>
      <c r="C28" s="275">
        <v>197793</v>
      </c>
      <c r="D28" s="341"/>
      <c r="E28" s="275">
        <v>50000</v>
      </c>
      <c r="F28" s="342">
        <v>70000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>
        <v>787</v>
      </c>
      <c r="U28" s="275">
        <v>57734</v>
      </c>
      <c r="V28" s="342">
        <v>58521</v>
      </c>
      <c r="W28" s="342">
        <v>58521</v>
      </c>
      <c r="X28" s="275">
        <v>70000</v>
      </c>
      <c r="Y28" s="342">
        <v>-11479</v>
      </c>
      <c r="Z28" s="335">
        <v>-16.4</v>
      </c>
      <c r="AA28" s="273">
        <v>70000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460000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1787752</v>
      </c>
      <c r="D40" s="344">
        <f t="shared" si="9"/>
        <v>0</v>
      </c>
      <c r="E40" s="343">
        <f t="shared" si="9"/>
        <v>3753000</v>
      </c>
      <c r="F40" s="345">
        <f t="shared" si="9"/>
        <v>7449738</v>
      </c>
      <c r="G40" s="345">
        <f t="shared" si="9"/>
        <v>-13</v>
      </c>
      <c r="H40" s="343">
        <f t="shared" si="9"/>
        <v>19775</v>
      </c>
      <c r="I40" s="343">
        <f t="shared" si="9"/>
        <v>268655</v>
      </c>
      <c r="J40" s="345">
        <f t="shared" si="9"/>
        <v>288417</v>
      </c>
      <c r="K40" s="345">
        <f t="shared" si="9"/>
        <v>95790</v>
      </c>
      <c r="L40" s="343">
        <f t="shared" si="9"/>
        <v>416106</v>
      </c>
      <c r="M40" s="343">
        <f t="shared" si="9"/>
        <v>378988</v>
      </c>
      <c r="N40" s="345">
        <f t="shared" si="9"/>
        <v>890884</v>
      </c>
      <c r="O40" s="345">
        <f t="shared" si="9"/>
        <v>1440455</v>
      </c>
      <c r="P40" s="343">
        <f t="shared" si="9"/>
        <v>17773</v>
      </c>
      <c r="Q40" s="343">
        <f t="shared" si="9"/>
        <v>620291</v>
      </c>
      <c r="R40" s="345">
        <f t="shared" si="9"/>
        <v>2078519</v>
      </c>
      <c r="S40" s="345">
        <f t="shared" si="9"/>
        <v>285778</v>
      </c>
      <c r="T40" s="343">
        <f t="shared" si="9"/>
        <v>77734</v>
      </c>
      <c r="U40" s="343">
        <f t="shared" si="9"/>
        <v>2611496</v>
      </c>
      <c r="V40" s="345">
        <f t="shared" si="9"/>
        <v>2975008</v>
      </c>
      <c r="W40" s="345">
        <f t="shared" si="9"/>
        <v>6232828</v>
      </c>
      <c r="X40" s="343">
        <f t="shared" si="9"/>
        <v>7449738</v>
      </c>
      <c r="Y40" s="345">
        <f t="shared" si="9"/>
        <v>-1216910</v>
      </c>
      <c r="Z40" s="336">
        <f>+IF(X40&lt;&gt;0,+(Y40/X40)*100,0)</f>
        <v>-16.33493687965939</v>
      </c>
      <c r="AA40" s="350">
        <f>SUM(AA41:AA49)</f>
        <v>7449738</v>
      </c>
    </row>
    <row r="41" spans="1:27" ht="13.5">
      <c r="A41" s="361" t="s">
        <v>247</v>
      </c>
      <c r="B41" s="142"/>
      <c r="C41" s="362">
        <v>351957</v>
      </c>
      <c r="D41" s="363"/>
      <c r="E41" s="362">
        <v>1500000</v>
      </c>
      <c r="F41" s="364">
        <v>1708293</v>
      </c>
      <c r="G41" s="364"/>
      <c r="H41" s="362"/>
      <c r="I41" s="362"/>
      <c r="J41" s="364"/>
      <c r="K41" s="364"/>
      <c r="L41" s="362">
        <v>301919</v>
      </c>
      <c r="M41" s="362"/>
      <c r="N41" s="364">
        <v>301919</v>
      </c>
      <c r="O41" s="364">
        <v>1383896</v>
      </c>
      <c r="P41" s="362"/>
      <c r="Q41" s="362">
        <v>3640</v>
      </c>
      <c r="R41" s="364">
        <v>1387536</v>
      </c>
      <c r="S41" s="364"/>
      <c r="T41" s="362">
        <v>14100</v>
      </c>
      <c r="U41" s="362"/>
      <c r="V41" s="364">
        <v>14100</v>
      </c>
      <c r="W41" s="364">
        <v>1703555</v>
      </c>
      <c r="X41" s="362">
        <v>1708293</v>
      </c>
      <c r="Y41" s="364">
        <v>-4738</v>
      </c>
      <c r="Z41" s="365">
        <v>-0.28</v>
      </c>
      <c r="AA41" s="366">
        <v>1708293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755397</v>
      </c>
      <c r="D43" s="369"/>
      <c r="E43" s="305">
        <v>300000</v>
      </c>
      <c r="F43" s="370">
        <v>300000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>
        <v>300000</v>
      </c>
      <c r="V43" s="370">
        <v>300000</v>
      </c>
      <c r="W43" s="370">
        <v>300000</v>
      </c>
      <c r="X43" s="305">
        <v>300000</v>
      </c>
      <c r="Y43" s="370"/>
      <c r="Z43" s="371"/>
      <c r="AA43" s="303">
        <v>300000</v>
      </c>
    </row>
    <row r="44" spans="1:27" ht="13.5">
      <c r="A44" s="361" t="s">
        <v>250</v>
      </c>
      <c r="B44" s="136"/>
      <c r="C44" s="60">
        <v>313628</v>
      </c>
      <c r="D44" s="368"/>
      <c r="E44" s="54">
        <v>1953000</v>
      </c>
      <c r="F44" s="53">
        <v>882915</v>
      </c>
      <c r="G44" s="53"/>
      <c r="H44" s="54">
        <v>15388</v>
      </c>
      <c r="I44" s="54">
        <v>37840</v>
      </c>
      <c r="J44" s="53">
        <v>53228</v>
      </c>
      <c r="K44" s="53">
        <v>34095</v>
      </c>
      <c r="L44" s="54">
        <v>47580</v>
      </c>
      <c r="M44" s="54">
        <v>6503</v>
      </c>
      <c r="N44" s="53">
        <v>88178</v>
      </c>
      <c r="O44" s="53"/>
      <c r="P44" s="54">
        <v>556</v>
      </c>
      <c r="Q44" s="54">
        <v>202</v>
      </c>
      <c r="R44" s="53">
        <v>758</v>
      </c>
      <c r="S44" s="53">
        <v>12134</v>
      </c>
      <c r="T44" s="54">
        <v>40237</v>
      </c>
      <c r="U44" s="54">
        <v>311165</v>
      </c>
      <c r="V44" s="53">
        <v>363536</v>
      </c>
      <c r="W44" s="53">
        <v>505700</v>
      </c>
      <c r="X44" s="54">
        <v>882915</v>
      </c>
      <c r="Y44" s="53">
        <v>-377215</v>
      </c>
      <c r="Z44" s="94">
        <v>-42.72</v>
      </c>
      <c r="AA44" s="95">
        <v>882915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3312386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>
        <v>372630</v>
      </c>
      <c r="R47" s="53">
        <v>372630</v>
      </c>
      <c r="S47" s="53">
        <v>199600</v>
      </c>
      <c r="T47" s="54"/>
      <c r="U47" s="54">
        <v>1819757</v>
      </c>
      <c r="V47" s="53">
        <v>2019357</v>
      </c>
      <c r="W47" s="53">
        <v>2391987</v>
      </c>
      <c r="X47" s="54">
        <v>3312386</v>
      </c>
      <c r="Y47" s="53">
        <v>-920399</v>
      </c>
      <c r="Z47" s="94">
        <v>-27.79</v>
      </c>
      <c r="AA47" s="95">
        <v>3312386</v>
      </c>
    </row>
    <row r="48" spans="1:27" ht="13.5">
      <c r="A48" s="361" t="s">
        <v>254</v>
      </c>
      <c r="B48" s="136"/>
      <c r="C48" s="60"/>
      <c r="D48" s="368"/>
      <c r="E48" s="54"/>
      <c r="F48" s="53">
        <v>54594</v>
      </c>
      <c r="G48" s="53"/>
      <c r="H48" s="54"/>
      <c r="I48" s="54"/>
      <c r="J48" s="53"/>
      <c r="K48" s="53"/>
      <c r="L48" s="54">
        <v>22242</v>
      </c>
      <c r="M48" s="54">
        <v>32352</v>
      </c>
      <c r="N48" s="53">
        <v>54594</v>
      </c>
      <c r="O48" s="53">
        <v>780</v>
      </c>
      <c r="P48" s="54"/>
      <c r="Q48" s="54">
        <v>1082</v>
      </c>
      <c r="R48" s="53">
        <v>1862</v>
      </c>
      <c r="S48" s="53"/>
      <c r="T48" s="54"/>
      <c r="U48" s="54"/>
      <c r="V48" s="53"/>
      <c r="W48" s="53">
        <v>56456</v>
      </c>
      <c r="X48" s="54">
        <v>54594</v>
      </c>
      <c r="Y48" s="53">
        <v>1862</v>
      </c>
      <c r="Z48" s="94">
        <v>3.41</v>
      </c>
      <c r="AA48" s="95">
        <v>54594</v>
      </c>
    </row>
    <row r="49" spans="1:27" ht="13.5">
      <c r="A49" s="361" t="s">
        <v>93</v>
      </c>
      <c r="B49" s="136"/>
      <c r="C49" s="54">
        <v>366770</v>
      </c>
      <c r="D49" s="368"/>
      <c r="E49" s="54"/>
      <c r="F49" s="53">
        <v>1191550</v>
      </c>
      <c r="G49" s="53">
        <v>-13</v>
      </c>
      <c r="H49" s="54">
        <v>4387</v>
      </c>
      <c r="I49" s="54">
        <v>230815</v>
      </c>
      <c r="J49" s="53">
        <v>235189</v>
      </c>
      <c r="K49" s="53">
        <v>61695</v>
      </c>
      <c r="L49" s="54">
        <v>44365</v>
      </c>
      <c r="M49" s="54">
        <v>340133</v>
      </c>
      <c r="N49" s="53">
        <v>446193</v>
      </c>
      <c r="O49" s="53">
        <v>55779</v>
      </c>
      <c r="P49" s="54">
        <v>17217</v>
      </c>
      <c r="Q49" s="54">
        <v>242737</v>
      </c>
      <c r="R49" s="53">
        <v>315733</v>
      </c>
      <c r="S49" s="53">
        <v>74044</v>
      </c>
      <c r="T49" s="54">
        <v>23397</v>
      </c>
      <c r="U49" s="54">
        <v>180574</v>
      </c>
      <c r="V49" s="53">
        <v>278015</v>
      </c>
      <c r="W49" s="53">
        <v>1275130</v>
      </c>
      <c r="X49" s="54">
        <v>1191550</v>
      </c>
      <c r="Y49" s="53">
        <v>83580</v>
      </c>
      <c r="Z49" s="94">
        <v>7.01</v>
      </c>
      <c r="AA49" s="95">
        <v>1191550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131616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15374</v>
      </c>
      <c r="N57" s="345">
        <f t="shared" si="13"/>
        <v>15374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116241</v>
      </c>
      <c r="V57" s="345">
        <f t="shared" si="13"/>
        <v>116241</v>
      </c>
      <c r="W57" s="345">
        <f t="shared" si="13"/>
        <v>131615</v>
      </c>
      <c r="X57" s="343">
        <f t="shared" si="13"/>
        <v>131616</v>
      </c>
      <c r="Y57" s="345">
        <f t="shared" si="13"/>
        <v>-1</v>
      </c>
      <c r="Z57" s="336">
        <f>+IF(X57&lt;&gt;0,+(Y57/X57)*100,0)</f>
        <v>-0.0007597860442499392</v>
      </c>
      <c r="AA57" s="350">
        <f t="shared" si="13"/>
        <v>131616</v>
      </c>
    </row>
    <row r="58" spans="1:27" ht="13.5">
      <c r="A58" s="361" t="s">
        <v>216</v>
      </c>
      <c r="B58" s="136"/>
      <c r="C58" s="60"/>
      <c r="D58" s="340"/>
      <c r="E58" s="60"/>
      <c r="F58" s="59">
        <v>131616</v>
      </c>
      <c r="G58" s="59"/>
      <c r="H58" s="60"/>
      <c r="I58" s="60"/>
      <c r="J58" s="59"/>
      <c r="K58" s="59"/>
      <c r="L58" s="60"/>
      <c r="M58" s="60">
        <v>15374</v>
      </c>
      <c r="N58" s="59">
        <v>15374</v>
      </c>
      <c r="O58" s="59"/>
      <c r="P58" s="60"/>
      <c r="Q58" s="60"/>
      <c r="R58" s="59"/>
      <c r="S58" s="59"/>
      <c r="T58" s="60"/>
      <c r="U58" s="60">
        <v>116241</v>
      </c>
      <c r="V58" s="59">
        <v>116241</v>
      </c>
      <c r="W58" s="59">
        <v>131615</v>
      </c>
      <c r="X58" s="60">
        <v>131616</v>
      </c>
      <c r="Y58" s="59">
        <v>-1</v>
      </c>
      <c r="Z58" s="61"/>
      <c r="AA58" s="62">
        <v>131616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61625814</v>
      </c>
      <c r="D60" s="346">
        <f t="shared" si="14"/>
        <v>0</v>
      </c>
      <c r="E60" s="219">
        <f t="shared" si="14"/>
        <v>29488098</v>
      </c>
      <c r="F60" s="264">
        <f t="shared" si="14"/>
        <v>50996351</v>
      </c>
      <c r="G60" s="264">
        <f t="shared" si="14"/>
        <v>2106447</v>
      </c>
      <c r="H60" s="219">
        <f t="shared" si="14"/>
        <v>257135</v>
      </c>
      <c r="I60" s="219">
        <f t="shared" si="14"/>
        <v>1754135</v>
      </c>
      <c r="J60" s="264">
        <f t="shared" si="14"/>
        <v>4117717</v>
      </c>
      <c r="K60" s="264">
        <f t="shared" si="14"/>
        <v>1326952</v>
      </c>
      <c r="L60" s="219">
        <f t="shared" si="14"/>
        <v>1625617</v>
      </c>
      <c r="M60" s="219">
        <f t="shared" si="14"/>
        <v>5042915</v>
      </c>
      <c r="N60" s="264">
        <f t="shared" si="14"/>
        <v>7995484</v>
      </c>
      <c r="O60" s="264">
        <f t="shared" si="14"/>
        <v>2851193</v>
      </c>
      <c r="P60" s="219">
        <f t="shared" si="14"/>
        <v>4176339</v>
      </c>
      <c r="Q60" s="219">
        <f t="shared" si="14"/>
        <v>3568181</v>
      </c>
      <c r="R60" s="264">
        <f t="shared" si="14"/>
        <v>10595713</v>
      </c>
      <c r="S60" s="264">
        <f t="shared" si="14"/>
        <v>7271643</v>
      </c>
      <c r="T60" s="219">
        <f t="shared" si="14"/>
        <v>4722119</v>
      </c>
      <c r="U60" s="219">
        <f t="shared" si="14"/>
        <v>14630946</v>
      </c>
      <c r="V60" s="264">
        <f t="shared" si="14"/>
        <v>26624708</v>
      </c>
      <c r="W60" s="264">
        <f t="shared" si="14"/>
        <v>49333622</v>
      </c>
      <c r="X60" s="219">
        <f t="shared" si="14"/>
        <v>50996351</v>
      </c>
      <c r="Y60" s="264">
        <f t="shared" si="14"/>
        <v>-1662729</v>
      </c>
      <c r="Z60" s="337">
        <f>+IF(X60&lt;&gt;0,+(Y60/X60)*100,0)</f>
        <v>-3.260486225769369</v>
      </c>
      <c r="AA60" s="232">
        <f>+AA57+AA54+AA51+AA40+AA37+AA34+AA22+AA5</f>
        <v>50996351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22442313</v>
      </c>
      <c r="D5" s="357">
        <f t="shared" si="0"/>
        <v>0</v>
      </c>
      <c r="E5" s="356">
        <f t="shared" si="0"/>
        <v>18467387</v>
      </c>
      <c r="F5" s="358">
        <f t="shared" si="0"/>
        <v>8802479</v>
      </c>
      <c r="G5" s="358">
        <f t="shared" si="0"/>
        <v>-4227</v>
      </c>
      <c r="H5" s="356">
        <f t="shared" si="0"/>
        <v>217080</v>
      </c>
      <c r="I5" s="356">
        <f t="shared" si="0"/>
        <v>0</v>
      </c>
      <c r="J5" s="358">
        <f t="shared" si="0"/>
        <v>212853</v>
      </c>
      <c r="K5" s="358">
        <f t="shared" si="0"/>
        <v>140402</v>
      </c>
      <c r="L5" s="356">
        <f t="shared" si="0"/>
        <v>861383</v>
      </c>
      <c r="M5" s="356">
        <f t="shared" si="0"/>
        <v>215988</v>
      </c>
      <c r="N5" s="358">
        <f t="shared" si="0"/>
        <v>1217773</v>
      </c>
      <c r="O5" s="358">
        <f t="shared" si="0"/>
        <v>406350</v>
      </c>
      <c r="P5" s="356">
        <f t="shared" si="0"/>
        <v>3607996</v>
      </c>
      <c r="Q5" s="356">
        <f t="shared" si="0"/>
        <v>778675</v>
      </c>
      <c r="R5" s="358">
        <f t="shared" si="0"/>
        <v>4793021</v>
      </c>
      <c r="S5" s="358">
        <f t="shared" si="0"/>
        <v>37000</v>
      </c>
      <c r="T5" s="356">
        <f t="shared" si="0"/>
        <v>2822177</v>
      </c>
      <c r="U5" s="356">
        <f t="shared" si="0"/>
        <v>4544766</v>
      </c>
      <c r="V5" s="358">
        <f t="shared" si="0"/>
        <v>7403943</v>
      </c>
      <c r="W5" s="358">
        <f t="shared" si="0"/>
        <v>13627590</v>
      </c>
      <c r="X5" s="356">
        <f t="shared" si="0"/>
        <v>8802479</v>
      </c>
      <c r="Y5" s="358">
        <f t="shared" si="0"/>
        <v>4825111</v>
      </c>
      <c r="Z5" s="359">
        <f>+IF(X5&lt;&gt;0,+(Y5/X5)*100,0)</f>
        <v>54.815365080677836</v>
      </c>
      <c r="AA5" s="360">
        <f>+AA6+AA8+AA11+AA13+AA15</f>
        <v>8802479</v>
      </c>
    </row>
    <row r="6" spans="1:27" ht="13.5">
      <c r="A6" s="361" t="s">
        <v>204</v>
      </c>
      <c r="B6" s="142"/>
      <c r="C6" s="60">
        <f>+C7</f>
        <v>14474741</v>
      </c>
      <c r="D6" s="340">
        <f aca="true" t="shared" si="1" ref="D6:AA6">+D7</f>
        <v>0</v>
      </c>
      <c r="E6" s="60">
        <f t="shared" si="1"/>
        <v>8647192</v>
      </c>
      <c r="F6" s="59">
        <f t="shared" si="1"/>
        <v>2330000</v>
      </c>
      <c r="G6" s="59">
        <f t="shared" si="1"/>
        <v>-1</v>
      </c>
      <c r="H6" s="60">
        <f t="shared" si="1"/>
        <v>217080</v>
      </c>
      <c r="I6" s="60">
        <f t="shared" si="1"/>
        <v>0</v>
      </c>
      <c r="J6" s="59">
        <f t="shared" si="1"/>
        <v>217079</v>
      </c>
      <c r="K6" s="59">
        <f t="shared" si="1"/>
        <v>140402</v>
      </c>
      <c r="L6" s="60">
        <f t="shared" si="1"/>
        <v>591581</v>
      </c>
      <c r="M6" s="60">
        <f t="shared" si="1"/>
        <v>215988</v>
      </c>
      <c r="N6" s="59">
        <f t="shared" si="1"/>
        <v>947971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1737114</v>
      </c>
      <c r="V6" s="59">
        <f t="shared" si="1"/>
        <v>1737114</v>
      </c>
      <c r="W6" s="59">
        <f t="shared" si="1"/>
        <v>2902164</v>
      </c>
      <c r="X6" s="60">
        <f t="shared" si="1"/>
        <v>2330000</v>
      </c>
      <c r="Y6" s="59">
        <f t="shared" si="1"/>
        <v>572164</v>
      </c>
      <c r="Z6" s="61">
        <f>+IF(X6&lt;&gt;0,+(Y6/X6)*100,0)</f>
        <v>24.556394849785406</v>
      </c>
      <c r="AA6" s="62">
        <f t="shared" si="1"/>
        <v>2330000</v>
      </c>
    </row>
    <row r="7" spans="1:27" ht="13.5">
      <c r="A7" s="291" t="s">
        <v>228</v>
      </c>
      <c r="B7" s="142"/>
      <c r="C7" s="60">
        <v>14474741</v>
      </c>
      <c r="D7" s="340"/>
      <c r="E7" s="60">
        <v>8647192</v>
      </c>
      <c r="F7" s="59">
        <v>2330000</v>
      </c>
      <c r="G7" s="59">
        <v>-1</v>
      </c>
      <c r="H7" s="60">
        <v>217080</v>
      </c>
      <c r="I7" s="60"/>
      <c r="J7" s="59">
        <v>217079</v>
      </c>
      <c r="K7" s="59">
        <v>140402</v>
      </c>
      <c r="L7" s="60">
        <v>591581</v>
      </c>
      <c r="M7" s="60">
        <v>215988</v>
      </c>
      <c r="N7" s="59">
        <v>947971</v>
      </c>
      <c r="O7" s="59"/>
      <c r="P7" s="60"/>
      <c r="Q7" s="60"/>
      <c r="R7" s="59"/>
      <c r="S7" s="59"/>
      <c r="T7" s="60"/>
      <c r="U7" s="60">
        <v>1737114</v>
      </c>
      <c r="V7" s="59">
        <v>1737114</v>
      </c>
      <c r="W7" s="59">
        <v>2902164</v>
      </c>
      <c r="X7" s="60">
        <v>2330000</v>
      </c>
      <c r="Y7" s="59">
        <v>572164</v>
      </c>
      <c r="Z7" s="61">
        <v>24.56</v>
      </c>
      <c r="AA7" s="62">
        <v>2330000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441447</v>
      </c>
      <c r="D11" s="363">
        <f aca="true" t="shared" si="3" ref="D11:AA11">+D12</f>
        <v>0</v>
      </c>
      <c r="E11" s="362">
        <f t="shared" si="3"/>
        <v>50000</v>
      </c>
      <c r="F11" s="364">
        <f t="shared" si="3"/>
        <v>0</v>
      </c>
      <c r="G11" s="364">
        <f t="shared" si="3"/>
        <v>-4226</v>
      </c>
      <c r="H11" s="362">
        <f t="shared" si="3"/>
        <v>0</v>
      </c>
      <c r="I11" s="362">
        <f t="shared" si="3"/>
        <v>0</v>
      </c>
      <c r="J11" s="364">
        <f t="shared" si="3"/>
        <v>-4226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-4226</v>
      </c>
      <c r="X11" s="362">
        <f t="shared" si="3"/>
        <v>0</v>
      </c>
      <c r="Y11" s="364">
        <f t="shared" si="3"/>
        <v>-4226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441447</v>
      </c>
      <c r="D12" s="340"/>
      <c r="E12" s="60">
        <v>50000</v>
      </c>
      <c r="F12" s="59"/>
      <c r="G12" s="59">
        <v>-4226</v>
      </c>
      <c r="H12" s="60"/>
      <c r="I12" s="60"/>
      <c r="J12" s="59">
        <v>-4226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-4226</v>
      </c>
      <c r="X12" s="60"/>
      <c r="Y12" s="59">
        <v>-4226</v>
      </c>
      <c r="Z12" s="61"/>
      <c r="AA12" s="62"/>
    </row>
    <row r="13" spans="1:27" ht="13.5">
      <c r="A13" s="361" t="s">
        <v>207</v>
      </c>
      <c r="B13" s="136"/>
      <c r="C13" s="275">
        <f>+C14</f>
        <v>7337681</v>
      </c>
      <c r="D13" s="341">
        <f aca="true" t="shared" si="4" ref="D13:AA13">+D14</f>
        <v>0</v>
      </c>
      <c r="E13" s="275">
        <f t="shared" si="4"/>
        <v>9770195</v>
      </c>
      <c r="F13" s="342">
        <f t="shared" si="4"/>
        <v>6472479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269802</v>
      </c>
      <c r="M13" s="275">
        <f t="shared" si="4"/>
        <v>0</v>
      </c>
      <c r="N13" s="342">
        <f t="shared" si="4"/>
        <v>269802</v>
      </c>
      <c r="O13" s="342">
        <f t="shared" si="4"/>
        <v>406350</v>
      </c>
      <c r="P13" s="275">
        <f t="shared" si="4"/>
        <v>3607996</v>
      </c>
      <c r="Q13" s="275">
        <f t="shared" si="4"/>
        <v>778675</v>
      </c>
      <c r="R13" s="342">
        <f t="shared" si="4"/>
        <v>4793021</v>
      </c>
      <c r="S13" s="342">
        <f t="shared" si="4"/>
        <v>37000</v>
      </c>
      <c r="T13" s="275">
        <f t="shared" si="4"/>
        <v>2822177</v>
      </c>
      <c r="U13" s="275">
        <f t="shared" si="4"/>
        <v>2807652</v>
      </c>
      <c r="V13" s="342">
        <f t="shared" si="4"/>
        <v>5666829</v>
      </c>
      <c r="W13" s="342">
        <f t="shared" si="4"/>
        <v>10729652</v>
      </c>
      <c r="X13" s="275">
        <f t="shared" si="4"/>
        <v>6472479</v>
      </c>
      <c r="Y13" s="342">
        <f t="shared" si="4"/>
        <v>4257173</v>
      </c>
      <c r="Z13" s="335">
        <f>+IF(X13&lt;&gt;0,+(Y13/X13)*100,0)</f>
        <v>65.77345403515407</v>
      </c>
      <c r="AA13" s="273">
        <f t="shared" si="4"/>
        <v>6472479</v>
      </c>
    </row>
    <row r="14" spans="1:27" ht="13.5">
      <c r="A14" s="291" t="s">
        <v>232</v>
      </c>
      <c r="B14" s="136"/>
      <c r="C14" s="60">
        <v>7337681</v>
      </c>
      <c r="D14" s="340"/>
      <c r="E14" s="60">
        <v>9770195</v>
      </c>
      <c r="F14" s="59">
        <v>6472479</v>
      </c>
      <c r="G14" s="59"/>
      <c r="H14" s="60"/>
      <c r="I14" s="60"/>
      <c r="J14" s="59"/>
      <c r="K14" s="59"/>
      <c r="L14" s="60">
        <v>269802</v>
      </c>
      <c r="M14" s="60"/>
      <c r="N14" s="59">
        <v>269802</v>
      </c>
      <c r="O14" s="59">
        <v>406350</v>
      </c>
      <c r="P14" s="60">
        <v>3607996</v>
      </c>
      <c r="Q14" s="60">
        <v>778675</v>
      </c>
      <c r="R14" s="59">
        <v>4793021</v>
      </c>
      <c r="S14" s="59">
        <v>37000</v>
      </c>
      <c r="T14" s="60">
        <v>2822177</v>
      </c>
      <c r="U14" s="60">
        <v>2807652</v>
      </c>
      <c r="V14" s="59">
        <v>5666829</v>
      </c>
      <c r="W14" s="59">
        <v>10729652</v>
      </c>
      <c r="X14" s="60">
        <v>6472479</v>
      </c>
      <c r="Y14" s="59">
        <v>4257173</v>
      </c>
      <c r="Z14" s="61">
        <v>65.77</v>
      </c>
      <c r="AA14" s="62">
        <v>6472479</v>
      </c>
    </row>
    <row r="15" spans="1:27" ht="13.5">
      <c r="A15" s="361" t="s">
        <v>208</v>
      </c>
      <c r="B15" s="136"/>
      <c r="C15" s="60">
        <f aca="true" t="shared" si="5" ref="C15:Y15">SUM(C16:C20)</f>
        <v>188444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188444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91423</v>
      </c>
      <c r="D22" s="344">
        <f t="shared" si="6"/>
        <v>0</v>
      </c>
      <c r="E22" s="343">
        <f t="shared" si="6"/>
        <v>2734911</v>
      </c>
      <c r="F22" s="345">
        <f t="shared" si="6"/>
        <v>436169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319272</v>
      </c>
      <c r="P22" s="343">
        <f t="shared" si="6"/>
        <v>0</v>
      </c>
      <c r="Q22" s="343">
        <f t="shared" si="6"/>
        <v>74706</v>
      </c>
      <c r="R22" s="345">
        <f t="shared" si="6"/>
        <v>393978</v>
      </c>
      <c r="S22" s="345">
        <f t="shared" si="6"/>
        <v>0</v>
      </c>
      <c r="T22" s="343">
        <f t="shared" si="6"/>
        <v>42189</v>
      </c>
      <c r="U22" s="343">
        <f t="shared" si="6"/>
        <v>0</v>
      </c>
      <c r="V22" s="345">
        <f t="shared" si="6"/>
        <v>42189</v>
      </c>
      <c r="W22" s="345">
        <f t="shared" si="6"/>
        <v>436167</v>
      </c>
      <c r="X22" s="343">
        <f t="shared" si="6"/>
        <v>436169</v>
      </c>
      <c r="Y22" s="345">
        <f t="shared" si="6"/>
        <v>-2</v>
      </c>
      <c r="Z22" s="336">
        <f>+IF(X22&lt;&gt;0,+(Y22/X22)*100,0)</f>
        <v>-0.0004585378603247824</v>
      </c>
      <c r="AA22" s="350">
        <f>SUM(AA23:AA32)</f>
        <v>436169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91423</v>
      </c>
      <c r="D24" s="340"/>
      <c r="E24" s="60">
        <v>2234911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500000</v>
      </c>
      <c r="F27" s="59">
        <v>436169</v>
      </c>
      <c r="G27" s="59"/>
      <c r="H27" s="60"/>
      <c r="I27" s="60"/>
      <c r="J27" s="59"/>
      <c r="K27" s="59"/>
      <c r="L27" s="60"/>
      <c r="M27" s="60"/>
      <c r="N27" s="59"/>
      <c r="O27" s="59">
        <v>319272</v>
      </c>
      <c r="P27" s="60"/>
      <c r="Q27" s="60">
        <v>74706</v>
      </c>
      <c r="R27" s="59">
        <v>393978</v>
      </c>
      <c r="S27" s="59"/>
      <c r="T27" s="60">
        <v>42189</v>
      </c>
      <c r="U27" s="60"/>
      <c r="V27" s="59">
        <v>42189</v>
      </c>
      <c r="W27" s="59">
        <v>436167</v>
      </c>
      <c r="X27" s="60">
        <v>436169</v>
      </c>
      <c r="Y27" s="59">
        <v>-2</v>
      </c>
      <c r="Z27" s="61"/>
      <c r="AA27" s="62">
        <v>436169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2410693</v>
      </c>
      <c r="D40" s="344">
        <f t="shared" si="9"/>
        <v>0</v>
      </c>
      <c r="E40" s="343">
        <f t="shared" si="9"/>
        <v>660000</v>
      </c>
      <c r="F40" s="345">
        <f t="shared" si="9"/>
        <v>624585</v>
      </c>
      <c r="G40" s="345">
        <f t="shared" si="9"/>
        <v>24970</v>
      </c>
      <c r="H40" s="343">
        <f t="shared" si="9"/>
        <v>86662</v>
      </c>
      <c r="I40" s="343">
        <f t="shared" si="9"/>
        <v>77402</v>
      </c>
      <c r="J40" s="345">
        <f t="shared" si="9"/>
        <v>189034</v>
      </c>
      <c r="K40" s="345">
        <f t="shared" si="9"/>
        <v>10597</v>
      </c>
      <c r="L40" s="343">
        <f t="shared" si="9"/>
        <v>79959</v>
      </c>
      <c r="M40" s="343">
        <f t="shared" si="9"/>
        <v>3042</v>
      </c>
      <c r="N40" s="345">
        <f t="shared" si="9"/>
        <v>93598</v>
      </c>
      <c r="O40" s="345">
        <f t="shared" si="9"/>
        <v>137559</v>
      </c>
      <c r="P40" s="343">
        <f t="shared" si="9"/>
        <v>40445</v>
      </c>
      <c r="Q40" s="343">
        <f t="shared" si="9"/>
        <v>29516</v>
      </c>
      <c r="R40" s="345">
        <f t="shared" si="9"/>
        <v>207520</v>
      </c>
      <c r="S40" s="345">
        <f t="shared" si="9"/>
        <v>8574</v>
      </c>
      <c r="T40" s="343">
        <f t="shared" si="9"/>
        <v>18304</v>
      </c>
      <c r="U40" s="343">
        <f t="shared" si="9"/>
        <v>47651</v>
      </c>
      <c r="V40" s="345">
        <f t="shared" si="9"/>
        <v>74529</v>
      </c>
      <c r="W40" s="345">
        <f t="shared" si="9"/>
        <v>564681</v>
      </c>
      <c r="X40" s="343">
        <f t="shared" si="9"/>
        <v>624585</v>
      </c>
      <c r="Y40" s="345">
        <f t="shared" si="9"/>
        <v>-59904</v>
      </c>
      <c r="Z40" s="336">
        <f>+IF(X40&lt;&gt;0,+(Y40/X40)*100,0)</f>
        <v>-9.591008429597252</v>
      </c>
      <c r="AA40" s="350">
        <f>SUM(AA41:AA49)</f>
        <v>624585</v>
      </c>
    </row>
    <row r="41" spans="1:27" ht="13.5">
      <c r="A41" s="361" t="s">
        <v>247</v>
      </c>
      <c r="B41" s="142"/>
      <c r="C41" s="362">
        <v>705759</v>
      </c>
      <c r="D41" s="363"/>
      <c r="E41" s="362">
        <v>250000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753678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618728</v>
      </c>
      <c r="D44" s="368"/>
      <c r="E44" s="54">
        <v>330000</v>
      </c>
      <c r="F44" s="53">
        <v>407185</v>
      </c>
      <c r="G44" s="53">
        <v>24951</v>
      </c>
      <c r="H44" s="54">
        <v>38216</v>
      </c>
      <c r="I44" s="54">
        <v>57543</v>
      </c>
      <c r="J44" s="53">
        <v>120710</v>
      </c>
      <c r="K44" s="53">
        <v>5568</v>
      </c>
      <c r="L44" s="54">
        <v>46002</v>
      </c>
      <c r="M44" s="54">
        <v>3042</v>
      </c>
      <c r="N44" s="53">
        <v>54612</v>
      </c>
      <c r="O44" s="53">
        <v>130356</v>
      </c>
      <c r="P44" s="54">
        <v>3005</v>
      </c>
      <c r="Q44" s="54">
        <v>576</v>
      </c>
      <c r="R44" s="53">
        <v>133937</v>
      </c>
      <c r="S44" s="53">
        <v>1662</v>
      </c>
      <c r="T44" s="54">
        <v>16724</v>
      </c>
      <c r="U44" s="54">
        <v>25690</v>
      </c>
      <c r="V44" s="53">
        <v>44076</v>
      </c>
      <c r="W44" s="53">
        <v>353335</v>
      </c>
      <c r="X44" s="54">
        <v>407185</v>
      </c>
      <c r="Y44" s="53">
        <v>-53850</v>
      </c>
      <c r="Z44" s="94">
        <v>-13.22</v>
      </c>
      <c r="AA44" s="95">
        <v>407185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193353</v>
      </c>
      <c r="D47" s="368"/>
      <c r="E47" s="54">
        <v>80000</v>
      </c>
      <c r="F47" s="53">
        <v>217400</v>
      </c>
      <c r="G47" s="53"/>
      <c r="H47" s="54">
        <v>48446</v>
      </c>
      <c r="I47" s="54">
        <v>19859</v>
      </c>
      <c r="J47" s="53">
        <v>68305</v>
      </c>
      <c r="K47" s="53">
        <v>5029</v>
      </c>
      <c r="L47" s="54">
        <v>33957</v>
      </c>
      <c r="M47" s="54"/>
      <c r="N47" s="53">
        <v>38986</v>
      </c>
      <c r="O47" s="53">
        <v>7203</v>
      </c>
      <c r="P47" s="54">
        <v>37440</v>
      </c>
      <c r="Q47" s="54">
        <v>28940</v>
      </c>
      <c r="R47" s="53">
        <v>73583</v>
      </c>
      <c r="S47" s="53">
        <v>6912</v>
      </c>
      <c r="T47" s="54">
        <v>1580</v>
      </c>
      <c r="U47" s="54">
        <v>21961</v>
      </c>
      <c r="V47" s="53">
        <v>30453</v>
      </c>
      <c r="W47" s="53">
        <v>211327</v>
      </c>
      <c r="X47" s="54">
        <v>217400</v>
      </c>
      <c r="Y47" s="53">
        <v>-6073</v>
      </c>
      <c r="Z47" s="94">
        <v>-2.79</v>
      </c>
      <c r="AA47" s="95">
        <v>217400</v>
      </c>
    </row>
    <row r="48" spans="1:27" ht="13.5">
      <c r="A48" s="361" t="s">
        <v>254</v>
      </c>
      <c r="B48" s="136"/>
      <c r="C48" s="60">
        <v>93366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45809</v>
      </c>
      <c r="D49" s="368"/>
      <c r="E49" s="54"/>
      <c r="F49" s="53"/>
      <c r="G49" s="53">
        <v>19</v>
      </c>
      <c r="H49" s="54"/>
      <c r="I49" s="54"/>
      <c r="J49" s="53">
        <v>19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19</v>
      </c>
      <c r="X49" s="54"/>
      <c r="Y49" s="53">
        <v>19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747321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500</v>
      </c>
      <c r="N57" s="345">
        <f t="shared" si="13"/>
        <v>500</v>
      </c>
      <c r="O57" s="345">
        <f t="shared" si="13"/>
        <v>9969</v>
      </c>
      <c r="P57" s="343">
        <f t="shared" si="13"/>
        <v>0</v>
      </c>
      <c r="Q57" s="343">
        <f t="shared" si="13"/>
        <v>0</v>
      </c>
      <c r="R57" s="345">
        <f t="shared" si="13"/>
        <v>9969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10469</v>
      </c>
      <c r="X57" s="343">
        <f t="shared" si="13"/>
        <v>0</v>
      </c>
      <c r="Y57" s="345">
        <f t="shared" si="13"/>
        <v>10469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747321</v>
      </c>
      <c r="D58" s="340"/>
      <c r="E58" s="60"/>
      <c r="F58" s="59"/>
      <c r="G58" s="59"/>
      <c r="H58" s="60"/>
      <c r="I58" s="60"/>
      <c r="J58" s="59"/>
      <c r="K58" s="59"/>
      <c r="L58" s="60"/>
      <c r="M58" s="60">
        <v>500</v>
      </c>
      <c r="N58" s="59">
        <v>500</v>
      </c>
      <c r="O58" s="59">
        <v>9969</v>
      </c>
      <c r="P58" s="60"/>
      <c r="Q58" s="60"/>
      <c r="R58" s="59">
        <v>9969</v>
      </c>
      <c r="S58" s="59"/>
      <c r="T58" s="60"/>
      <c r="U58" s="60"/>
      <c r="V58" s="59"/>
      <c r="W58" s="59">
        <v>10469</v>
      </c>
      <c r="X58" s="60"/>
      <c r="Y58" s="59">
        <v>10469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25691750</v>
      </c>
      <c r="D60" s="346">
        <f t="shared" si="14"/>
        <v>0</v>
      </c>
      <c r="E60" s="219">
        <f t="shared" si="14"/>
        <v>21862298</v>
      </c>
      <c r="F60" s="264">
        <f t="shared" si="14"/>
        <v>9863233</v>
      </c>
      <c r="G60" s="264">
        <f t="shared" si="14"/>
        <v>20743</v>
      </c>
      <c r="H60" s="219">
        <f t="shared" si="14"/>
        <v>303742</v>
      </c>
      <c r="I60" s="219">
        <f t="shared" si="14"/>
        <v>77402</v>
      </c>
      <c r="J60" s="264">
        <f t="shared" si="14"/>
        <v>401887</v>
      </c>
      <c r="K60" s="264">
        <f t="shared" si="14"/>
        <v>150999</v>
      </c>
      <c r="L60" s="219">
        <f t="shared" si="14"/>
        <v>941342</v>
      </c>
      <c r="M60" s="219">
        <f t="shared" si="14"/>
        <v>219530</v>
      </c>
      <c r="N60" s="264">
        <f t="shared" si="14"/>
        <v>1311871</v>
      </c>
      <c r="O60" s="264">
        <f t="shared" si="14"/>
        <v>873150</v>
      </c>
      <c r="P60" s="219">
        <f t="shared" si="14"/>
        <v>3648441</v>
      </c>
      <c r="Q60" s="219">
        <f t="shared" si="14"/>
        <v>882897</v>
      </c>
      <c r="R60" s="264">
        <f t="shared" si="14"/>
        <v>5404488</v>
      </c>
      <c r="S60" s="264">
        <f t="shared" si="14"/>
        <v>45574</v>
      </c>
      <c r="T60" s="219">
        <f t="shared" si="14"/>
        <v>2882670</v>
      </c>
      <c r="U60" s="219">
        <f t="shared" si="14"/>
        <v>4592417</v>
      </c>
      <c r="V60" s="264">
        <f t="shared" si="14"/>
        <v>7520661</v>
      </c>
      <c r="W60" s="264">
        <f t="shared" si="14"/>
        <v>14638907</v>
      </c>
      <c r="X60" s="219">
        <f t="shared" si="14"/>
        <v>9863233</v>
      </c>
      <c r="Y60" s="264">
        <f t="shared" si="14"/>
        <v>4775674</v>
      </c>
      <c r="Z60" s="337">
        <f>+IF(X60&lt;&gt;0,+(Y60/X60)*100,0)</f>
        <v>48.418951473619245</v>
      </c>
      <c r="AA60" s="232">
        <f>+AA57+AA54+AA51+AA40+AA37+AA34+AA22+AA5</f>
        <v>9863233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753678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753678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2014-08-06T08:11:00Z</dcterms:created>
  <dcterms:modified xsi:type="dcterms:W3CDTF">2014-08-06T08:11:04Z</dcterms:modified>
  <cp:category/>
  <cp:version/>
  <cp:contentType/>
  <cp:contentStatus/>
</cp:coreProperties>
</file>