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<sst xmlns="http://schemas.openxmlformats.org/spreadsheetml/2006/main" count="855" uniqueCount="302">
  <si>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Langeberg(WC026)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</si>
  <si>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</si>
  <si>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</si>
  <si>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</si>
  <si>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</si>
  <si>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</si>
  <si>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</si>
  <si>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</si>
  <si>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</si>
  <si>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</si>
  <si>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</si>
  <si>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</si>
  <si>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</si>
  <si>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</si>
  <si>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</si>
  <si>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</si>
  <si>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</si>
  <si>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</si>
  <si>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</si>
  <si>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</si>
  <si>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</si>
  <si>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</si>
  <si>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</si>
  <si>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</si>
  <si>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</si>
  <si>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</si>
  <si>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</si>
  <si>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</si>
  <si>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</si>
  <si>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</si>
  <si>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</si>
  <si>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</si>
  <si>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</si>
  <si>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</si>
  <si>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</si>
  <si>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</si>
  <si>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</si>
  <si>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</si>
  <si>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</si>
  <si>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</si>
  <si>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</si>
  <si>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</si>
  <si>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</si>
  <si>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</si>
  <si>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</si>
  <si>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</si>
  <si>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</si>
  <si>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</si>
  <si>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</si>
  <si>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</si>
  <si>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</si>
  <si>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</si>
  <si>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</si>
  <si>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</si>
  <si>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</si>
  <si>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</si>
  <si>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</si>
  <si>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</si>
  <si>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</si>
  <si>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</si>
  <si>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</si>
  <si>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</si>
  <si>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</si>
  <si>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</si>
  <si>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</si>
  <si>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</si>
  <si>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</si>
  <si>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</si>
  <si>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</si>
  <si>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</si>
  <si>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Langeberg(WC026)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</si>
  <si>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</si>
  <si>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</si>
  <si>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</si>
  <si>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</si>
  <si>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</si>
  <si>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</si>
  <si>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</si>
  <si>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</si>
  <si>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</si>
  <si>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</si>
  <si>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</si>
  <si>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</si>
  <si>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</si>
  <si>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</si>
  <si>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</si>
  <si>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</si>
  <si>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</si>
  <si>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</si>
  <si>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</si>
  <si>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</si>
  <si>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</si>
  <si>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</si>
  <si>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</si>
  <si>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</si>
  <si>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</si>
  <si>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</si>
  <si>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</si>
  <si>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</si>
  <si>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</si>
  <si>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Langeberg(WC026)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</si>
  <si>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</si>
  <si>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</si>
  <si>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</si>
  <si>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</si>
  <si>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</si>
  <si>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</si>
  <si>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</si>
  <si>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</si>
  <si>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</si>
  <si>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</si>
  <si>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</si>
  <si>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</si>
  <si>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</si>
  <si>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</si>
  <si>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</si>
  <si>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</si>
  <si>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</si>
  <si>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</si>
  <si>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</si>
  <si>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</si>
  <si>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</si>
  <si>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</si>
  <si>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</si>
  <si>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</si>
  <si>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</si>
  <si>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</si>
  <si>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</si>
  <si>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</si>
  <si>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Langeberg(WC026)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</si>
  <si>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</si>
  <si>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</si>
  <si>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</si>
  <si>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</si>
  <si>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</si>
  <si>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</si>
  <si>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</si>
  <si>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</si>
  <si>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</si>
  <si>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</si>
  <si>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Langeberg(WC026)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</si>
  <si>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</si>
  <si>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</si>
  <si>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</si>
  <si>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</si>
  <si>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</si>
  <si>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</si>
  <si>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</si>
  <si>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</si>
  <si>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</si>
  <si>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</si>
  <si>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</si>
  <si>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</si>
  <si>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</si>
  <si>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</si>
  <si>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</si>
  <si>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</si>
  <si>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</si>
  <si>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</si>
  <si>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</si>
  <si>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</si>
  <si>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</si>
  <si>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</si>
  <si>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</si>
  <si>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</si>
  <si>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</si>
  <si>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</si>
  <si>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</si>
  <si>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</si>
  <si>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</si>
  <si>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</si>
  <si>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</si>
  <si>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</si>
  <si>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</si>
  <si>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Langeberg(WC026)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</si>
  <si>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</si>
  <si>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</si>
  <si>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</si>
  <si>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</si>
  <si>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</si>
  <si>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</si>
  <si>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</si>
  <si>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</si>
  <si>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</si>
  <si>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</si>
  <si>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</si>
  <si>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</si>
  <si>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</si>
  <si>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</si>
  <si>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</si>
  <si>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</si>
  <si>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</si>
  <si>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</si>
  <si>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</si>
  <si>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</si>
  <si>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</si>
  <si>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</si>
  <si>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</si>
  <si>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</si>
  <si>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</si>
  <si>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</si>
  <si>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Langeberg(WC026)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</si>
  <si>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</si>
  <si>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</si>
  <si>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</si>
  <si>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</si>
  <si>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</si>
  <si>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</si>
  <si>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</si>
  <si>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</si>
  <si>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</si>
  <si>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</si>
  <si>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</si>
  <si>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</si>
  <si>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</si>
  <si>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</si>
  <si>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</si>
  <si>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</si>
  <si>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</si>
  <si>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</si>
  <si>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</si>
  <si>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</si>
  <si>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</si>
  <si>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</si>
  <si>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</si>
  <si>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</si>
  <si>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Langeberg(WC026)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</si>
  <si>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</si>
  <si>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</si>
  <si>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</si>
  <si>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</si>
  <si>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</si>
  <si>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</si>
  <si>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</si>
  <si>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</si>
  <si>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</si>
  <si>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</si>
  <si>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</si>
  <si>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</si>
  <si>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</si>
  <si>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</si>
  <si>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</si>
  <si>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</si>
  <si>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</si>
  <si>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</si>
  <si>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</si>
  <si>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</si>
  <si>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</si>
  <si>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</si>
  <si>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</si>
  <si>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</si>
  <si>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</si>
  <si>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</si>
  <si>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</si>
  <si>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</si>
  <si>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</si>
  <si>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</si>
  <si>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</si>
  <si>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</si>
  <si>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</si>
  <si>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</si>
  <si>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</si>
  <si>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Langeberg(WC026)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</si>
  <si>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</si>
  <si>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</si>
  <si>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Langeberg(WC026)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</si>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</sst>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30150008</v>
      </c>
      <c r="C5" s="19">
        <v>0</v>
      </c>
      <c r="D5" s="59">
        <v>32426480</v>
      </c>
      <c r="E5" s="60">
        <v>32426480</v>
      </c>
      <c r="F5" s="60">
        <v>32736531</v>
      </c>
      <c r="G5" s="60">
        <v>161948</v>
      </c>
      <c r="H5" s="60">
        <v>4796</v>
      </c>
      <c r="I5" s="60">
        <v>32903275</v>
      </c>
      <c r="J5" s="60">
        <v>-94641</v>
      </c>
      <c r="K5" s="60">
        <v>-402378</v>
      </c>
      <c r="L5" s="60">
        <v>44016</v>
      </c>
      <c r="M5" s="60">
        <v>-453003</v>
      </c>
      <c r="N5" s="60">
        <v>112629</v>
      </c>
      <c r="O5" s="60">
        <v>1513</v>
      </c>
      <c r="P5" s="60">
        <v>28081</v>
      </c>
      <c r="Q5" s="60">
        <v>142223</v>
      </c>
      <c r="R5" s="60">
        <v>25600</v>
      </c>
      <c r="S5" s="60">
        <v>30458</v>
      </c>
      <c r="T5" s="60">
        <v>29159</v>
      </c>
      <c r="U5" s="60">
        <v>85217</v>
      </c>
      <c r="V5" s="60">
        <v>32677712</v>
      </c>
      <c r="W5" s="60">
        <v>32426480</v>
      </c>
      <c r="X5" s="60">
        <v>251232</v>
      </c>
      <c r="Y5" s="61">
        <v>0.77</v>
      </c>
      <c r="Z5" s="62">
        <v>32426480</v>
      </c>
    </row>
    <row r="6" spans="1:26" ht="13.5">
      <c r="A6" s="58" t="s">
        <v>32</v>
      </c>
      <c r="B6" s="19">
        <v>276237128</v>
      </c>
      <c r="C6" s="19">
        <v>0</v>
      </c>
      <c r="D6" s="59">
        <v>316034220</v>
      </c>
      <c r="E6" s="60">
        <v>313104220</v>
      </c>
      <c r="F6" s="60">
        <v>11523334</v>
      </c>
      <c r="G6" s="60">
        <v>22151043</v>
      </c>
      <c r="H6" s="60">
        <v>23738977</v>
      </c>
      <c r="I6" s="60">
        <v>57413354</v>
      </c>
      <c r="J6" s="60">
        <v>20830093</v>
      </c>
      <c r="K6" s="60">
        <v>21783594</v>
      </c>
      <c r="L6" s="60">
        <v>23876876</v>
      </c>
      <c r="M6" s="60">
        <v>66490563</v>
      </c>
      <c r="N6" s="60">
        <v>26011567</v>
      </c>
      <c r="O6" s="60">
        <v>26396743</v>
      </c>
      <c r="P6" s="60">
        <v>29758131</v>
      </c>
      <c r="Q6" s="60">
        <v>82166441</v>
      </c>
      <c r="R6" s="60">
        <v>29140046</v>
      </c>
      <c r="S6" s="60">
        <v>25387111</v>
      </c>
      <c r="T6" s="60">
        <v>22038911</v>
      </c>
      <c r="U6" s="60">
        <v>76566068</v>
      </c>
      <c r="V6" s="60">
        <v>282636426</v>
      </c>
      <c r="W6" s="60">
        <v>313104220</v>
      </c>
      <c r="X6" s="60">
        <v>-30467794</v>
      </c>
      <c r="Y6" s="61">
        <v>-9.73</v>
      </c>
      <c r="Z6" s="62">
        <v>313104220</v>
      </c>
    </row>
    <row r="7" spans="1:26" ht="13.5">
      <c r="A7" s="58" t="s">
        <v>33</v>
      </c>
      <c r="B7" s="19">
        <v>4556735</v>
      </c>
      <c r="C7" s="19">
        <v>0</v>
      </c>
      <c r="D7" s="59">
        <v>4213600</v>
      </c>
      <c r="E7" s="60">
        <v>2000600</v>
      </c>
      <c r="F7" s="60">
        <v>254408</v>
      </c>
      <c r="G7" s="60">
        <v>268192</v>
      </c>
      <c r="H7" s="60">
        <v>234247</v>
      </c>
      <c r="I7" s="60">
        <v>756847</v>
      </c>
      <c r="J7" s="60">
        <v>260384</v>
      </c>
      <c r="K7" s="60">
        <v>218219</v>
      </c>
      <c r="L7" s="60">
        <v>136315</v>
      </c>
      <c r="M7" s="60">
        <v>614918</v>
      </c>
      <c r="N7" s="60">
        <v>105082</v>
      </c>
      <c r="O7" s="60">
        <v>222082</v>
      </c>
      <c r="P7" s="60">
        <v>369140</v>
      </c>
      <c r="Q7" s="60">
        <v>696304</v>
      </c>
      <c r="R7" s="60">
        <v>455442</v>
      </c>
      <c r="S7" s="60">
        <v>344175</v>
      </c>
      <c r="T7" s="60">
        <v>227452</v>
      </c>
      <c r="U7" s="60">
        <v>1027069</v>
      </c>
      <c r="V7" s="60">
        <v>3095138</v>
      </c>
      <c r="W7" s="60">
        <v>2000600</v>
      </c>
      <c r="X7" s="60">
        <v>1094538</v>
      </c>
      <c r="Y7" s="61">
        <v>54.71</v>
      </c>
      <c r="Z7" s="62">
        <v>2000600</v>
      </c>
    </row>
    <row r="8" spans="1:26" ht="13.5">
      <c r="A8" s="58" t="s">
        <v>34</v>
      </c>
      <c r="B8" s="19">
        <v>78431168</v>
      </c>
      <c r="C8" s="19">
        <v>0</v>
      </c>
      <c r="D8" s="59">
        <v>81015740</v>
      </c>
      <c r="E8" s="60">
        <v>82480187</v>
      </c>
      <c r="F8" s="60">
        <v>22406907</v>
      </c>
      <c r="G8" s="60">
        <v>1907488</v>
      </c>
      <c r="H8" s="60">
        <v>811453</v>
      </c>
      <c r="I8" s="60">
        <v>25125848</v>
      </c>
      <c r="J8" s="60">
        <v>698562</v>
      </c>
      <c r="K8" s="60">
        <v>1010614</v>
      </c>
      <c r="L8" s="60">
        <v>22598795</v>
      </c>
      <c r="M8" s="60">
        <v>24307971</v>
      </c>
      <c r="N8" s="60">
        <v>695221</v>
      </c>
      <c r="O8" s="60">
        <v>707495</v>
      </c>
      <c r="P8" s="60">
        <v>20028372</v>
      </c>
      <c r="Q8" s="60">
        <v>21431088</v>
      </c>
      <c r="R8" s="60">
        <v>808458</v>
      </c>
      <c r="S8" s="60">
        <v>750137</v>
      </c>
      <c r="T8" s="60">
        <v>772930</v>
      </c>
      <c r="U8" s="60">
        <v>2331525</v>
      </c>
      <c r="V8" s="60">
        <v>73196432</v>
      </c>
      <c r="W8" s="60">
        <v>82480187</v>
      </c>
      <c r="X8" s="60">
        <v>-9283755</v>
      </c>
      <c r="Y8" s="61">
        <v>-11.26</v>
      </c>
      <c r="Z8" s="62">
        <v>82480187</v>
      </c>
    </row>
    <row r="9" spans="1:26" ht="13.5">
      <c r="A9" s="58" t="s">
        <v>35</v>
      </c>
      <c r="B9" s="19">
        <v>22815992</v>
      </c>
      <c r="C9" s="19">
        <v>0</v>
      </c>
      <c r="D9" s="59">
        <v>22975980</v>
      </c>
      <c r="E9" s="60">
        <v>25581680</v>
      </c>
      <c r="F9" s="60">
        <v>1706833</v>
      </c>
      <c r="G9" s="60">
        <v>1995635</v>
      </c>
      <c r="H9" s="60">
        <v>2040099</v>
      </c>
      <c r="I9" s="60">
        <v>5742567</v>
      </c>
      <c r="J9" s="60">
        <v>1628958</v>
      </c>
      <c r="K9" s="60">
        <v>1998339</v>
      </c>
      <c r="L9" s="60">
        <v>2101034</v>
      </c>
      <c r="M9" s="60">
        <v>5728331</v>
      </c>
      <c r="N9" s="60">
        <v>2049710</v>
      </c>
      <c r="O9" s="60">
        <v>1911330</v>
      </c>
      <c r="P9" s="60">
        <v>2156727</v>
      </c>
      <c r="Q9" s="60">
        <v>6117767</v>
      </c>
      <c r="R9" s="60">
        <v>1181147</v>
      </c>
      <c r="S9" s="60">
        <v>1591198</v>
      </c>
      <c r="T9" s="60">
        <v>1824659</v>
      </c>
      <c r="U9" s="60">
        <v>4597004</v>
      </c>
      <c r="V9" s="60">
        <v>22185669</v>
      </c>
      <c r="W9" s="60">
        <v>25581680</v>
      </c>
      <c r="X9" s="60">
        <v>-3396011</v>
      </c>
      <c r="Y9" s="61">
        <v>-13.28</v>
      </c>
      <c r="Z9" s="62">
        <v>25581680</v>
      </c>
    </row>
    <row r="10" spans="1:26" ht="25.5">
      <c r="A10" s="63" t="s">
        <v>277</v>
      </c>
      <c r="B10" s="64">
        <f>SUM(B5:B9)</f>
        <v>412191031</v>
      </c>
      <c r="C10" s="64">
        <f>SUM(C5:C9)</f>
        <v>0</v>
      </c>
      <c r="D10" s="65">
        <f aca="true" t="shared" si="0" ref="D10:Z10">SUM(D5:D9)</f>
        <v>456666020</v>
      </c>
      <c r="E10" s="66">
        <f t="shared" si="0"/>
        <v>455593167</v>
      </c>
      <c r="F10" s="66">
        <f t="shared" si="0"/>
        <v>68628013</v>
      </c>
      <c r="G10" s="66">
        <f t="shared" si="0"/>
        <v>26484306</v>
      </c>
      <c r="H10" s="66">
        <f t="shared" si="0"/>
        <v>26829572</v>
      </c>
      <c r="I10" s="66">
        <f t="shared" si="0"/>
        <v>121941891</v>
      </c>
      <c r="J10" s="66">
        <f t="shared" si="0"/>
        <v>23323356</v>
      </c>
      <c r="K10" s="66">
        <f t="shared" si="0"/>
        <v>24608388</v>
      </c>
      <c r="L10" s="66">
        <f t="shared" si="0"/>
        <v>48757036</v>
      </c>
      <c r="M10" s="66">
        <f t="shared" si="0"/>
        <v>96688780</v>
      </c>
      <c r="N10" s="66">
        <f t="shared" si="0"/>
        <v>28974209</v>
      </c>
      <c r="O10" s="66">
        <f t="shared" si="0"/>
        <v>29239163</v>
      </c>
      <c r="P10" s="66">
        <f t="shared" si="0"/>
        <v>52340451</v>
      </c>
      <c r="Q10" s="66">
        <f t="shared" si="0"/>
        <v>110553823</v>
      </c>
      <c r="R10" s="66">
        <f t="shared" si="0"/>
        <v>31610693</v>
      </c>
      <c r="S10" s="66">
        <f t="shared" si="0"/>
        <v>28103079</v>
      </c>
      <c r="T10" s="66">
        <f t="shared" si="0"/>
        <v>24893111</v>
      </c>
      <c r="U10" s="66">
        <f t="shared" si="0"/>
        <v>84606883</v>
      </c>
      <c r="V10" s="66">
        <f t="shared" si="0"/>
        <v>413791377</v>
      </c>
      <c r="W10" s="66">
        <f t="shared" si="0"/>
        <v>455593167</v>
      </c>
      <c r="X10" s="66">
        <f t="shared" si="0"/>
        <v>-41801790</v>
      </c>
      <c r="Y10" s="67">
        <f>+IF(W10&lt;&gt;0,(X10/W10)*100,0)</f>
        <v>-9.175245159021447</v>
      </c>
      <c r="Z10" s="68">
        <f t="shared" si="0"/>
        <v>455593167</v>
      </c>
    </row>
    <row r="11" spans="1:26" ht="13.5">
      <c r="A11" s="58" t="s">
        <v>37</v>
      </c>
      <c r="B11" s="19">
        <v>118437566</v>
      </c>
      <c r="C11" s="19">
        <v>0</v>
      </c>
      <c r="D11" s="59">
        <v>128954200</v>
      </c>
      <c r="E11" s="60">
        <v>131927160</v>
      </c>
      <c r="F11" s="60">
        <v>10337347</v>
      </c>
      <c r="G11" s="60">
        <v>11516037</v>
      </c>
      <c r="H11" s="60">
        <v>10771716</v>
      </c>
      <c r="I11" s="60">
        <v>32625100</v>
      </c>
      <c r="J11" s="60">
        <v>10632615</v>
      </c>
      <c r="K11" s="60">
        <v>10740582</v>
      </c>
      <c r="L11" s="60">
        <v>8859260</v>
      </c>
      <c r="M11" s="60">
        <v>30232457</v>
      </c>
      <c r="N11" s="60">
        <v>10450534</v>
      </c>
      <c r="O11" s="60">
        <v>10908087</v>
      </c>
      <c r="P11" s="60">
        <v>10813468</v>
      </c>
      <c r="Q11" s="60">
        <v>32172089</v>
      </c>
      <c r="R11" s="60">
        <v>10734337</v>
      </c>
      <c r="S11" s="60">
        <v>10775353</v>
      </c>
      <c r="T11" s="60">
        <v>10604134</v>
      </c>
      <c r="U11" s="60">
        <v>32113824</v>
      </c>
      <c r="V11" s="60">
        <v>127143470</v>
      </c>
      <c r="W11" s="60">
        <v>131927160</v>
      </c>
      <c r="X11" s="60">
        <v>-4783690</v>
      </c>
      <c r="Y11" s="61">
        <v>-3.63</v>
      </c>
      <c r="Z11" s="62">
        <v>131927160</v>
      </c>
    </row>
    <row r="12" spans="1:26" ht="13.5">
      <c r="A12" s="58" t="s">
        <v>38</v>
      </c>
      <c r="B12" s="19">
        <v>7099118</v>
      </c>
      <c r="C12" s="19">
        <v>0</v>
      </c>
      <c r="D12" s="59">
        <v>7967430</v>
      </c>
      <c r="E12" s="60">
        <v>7967430</v>
      </c>
      <c r="F12" s="60">
        <v>601188</v>
      </c>
      <c r="G12" s="60">
        <v>601188</v>
      </c>
      <c r="H12" s="60">
        <v>517829</v>
      </c>
      <c r="I12" s="60">
        <v>1720205</v>
      </c>
      <c r="J12" s="60">
        <v>607398</v>
      </c>
      <c r="K12" s="60">
        <v>601188</v>
      </c>
      <c r="L12" s="60">
        <v>601188</v>
      </c>
      <c r="M12" s="60">
        <v>1809774</v>
      </c>
      <c r="N12" s="60">
        <v>601188</v>
      </c>
      <c r="O12" s="60">
        <v>601188</v>
      </c>
      <c r="P12" s="60">
        <v>1027778</v>
      </c>
      <c r="Q12" s="60">
        <v>2230154</v>
      </c>
      <c r="R12" s="60">
        <v>644782</v>
      </c>
      <c r="S12" s="60">
        <v>644782</v>
      </c>
      <c r="T12" s="60">
        <v>650851</v>
      </c>
      <c r="U12" s="60">
        <v>1940415</v>
      </c>
      <c r="V12" s="60">
        <v>7700548</v>
      </c>
      <c r="W12" s="60">
        <v>7967430</v>
      </c>
      <c r="X12" s="60">
        <v>-266882</v>
      </c>
      <c r="Y12" s="61">
        <v>-3.35</v>
      </c>
      <c r="Z12" s="62">
        <v>7967430</v>
      </c>
    </row>
    <row r="13" spans="1:26" ht="13.5">
      <c r="A13" s="58" t="s">
        <v>278</v>
      </c>
      <c r="B13" s="19">
        <v>16753806</v>
      </c>
      <c r="C13" s="19">
        <v>0</v>
      </c>
      <c r="D13" s="59">
        <v>17367310</v>
      </c>
      <c r="E13" s="60">
        <v>17627930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1443934</v>
      </c>
      <c r="L13" s="60">
        <v>1479186</v>
      </c>
      <c r="M13" s="60">
        <v>2923120</v>
      </c>
      <c r="N13" s="60">
        <v>1487297</v>
      </c>
      <c r="O13" s="60">
        <v>1323536</v>
      </c>
      <c r="P13" s="60">
        <v>1477659</v>
      </c>
      <c r="Q13" s="60">
        <v>4288492</v>
      </c>
      <c r="R13" s="60">
        <v>1423994</v>
      </c>
      <c r="S13" s="60">
        <v>1479432</v>
      </c>
      <c r="T13" s="60">
        <v>0</v>
      </c>
      <c r="U13" s="60">
        <v>2903426</v>
      </c>
      <c r="V13" s="60">
        <v>10115038</v>
      </c>
      <c r="W13" s="60">
        <v>17627930</v>
      </c>
      <c r="X13" s="60">
        <v>-7512892</v>
      </c>
      <c r="Y13" s="61">
        <v>-42.62</v>
      </c>
      <c r="Z13" s="62">
        <v>17627930</v>
      </c>
    </row>
    <row r="14" spans="1:26" ht="13.5">
      <c r="A14" s="58" t="s">
        <v>40</v>
      </c>
      <c r="B14" s="19">
        <v>7149834</v>
      </c>
      <c r="C14" s="19">
        <v>0</v>
      </c>
      <c r="D14" s="59">
        <v>6697650</v>
      </c>
      <c r="E14" s="60">
        <v>6779750</v>
      </c>
      <c r="F14" s="60">
        <v>-40143</v>
      </c>
      <c r="G14" s="60">
        <v>337759</v>
      </c>
      <c r="H14" s="60">
        <v>1145028</v>
      </c>
      <c r="I14" s="60">
        <v>1442644</v>
      </c>
      <c r="J14" s="60">
        <v>328511</v>
      </c>
      <c r="K14" s="60">
        <v>328513</v>
      </c>
      <c r="L14" s="60">
        <v>1090397</v>
      </c>
      <c r="M14" s="60">
        <v>1747421</v>
      </c>
      <c r="N14" s="60">
        <v>328509</v>
      </c>
      <c r="O14" s="60">
        <v>328512</v>
      </c>
      <c r="P14" s="60">
        <v>1121347</v>
      </c>
      <c r="Q14" s="60">
        <v>1778368</v>
      </c>
      <c r="R14" s="60">
        <v>328509</v>
      </c>
      <c r="S14" s="60">
        <v>328512</v>
      </c>
      <c r="T14" s="60">
        <v>1036847</v>
      </c>
      <c r="U14" s="60">
        <v>1693868</v>
      </c>
      <c r="V14" s="60">
        <v>6662301</v>
      </c>
      <c r="W14" s="60">
        <v>6779750</v>
      </c>
      <c r="X14" s="60">
        <v>-117449</v>
      </c>
      <c r="Y14" s="61">
        <v>-1.73</v>
      </c>
      <c r="Z14" s="62">
        <v>6779750</v>
      </c>
    </row>
    <row r="15" spans="1:26" ht="13.5">
      <c r="A15" s="58" t="s">
        <v>41</v>
      </c>
      <c r="B15" s="19">
        <v>176527517</v>
      </c>
      <c r="C15" s="19">
        <v>0</v>
      </c>
      <c r="D15" s="59">
        <v>201454720</v>
      </c>
      <c r="E15" s="60">
        <v>195454720</v>
      </c>
      <c r="F15" s="60">
        <v>19020798</v>
      </c>
      <c r="G15" s="60">
        <v>18309392</v>
      </c>
      <c r="H15" s="60">
        <v>11618393</v>
      </c>
      <c r="I15" s="60">
        <v>48948583</v>
      </c>
      <c r="J15" s="60">
        <v>12587307</v>
      </c>
      <c r="K15" s="60">
        <v>12185813</v>
      </c>
      <c r="L15" s="60">
        <v>14894559</v>
      </c>
      <c r="M15" s="60">
        <v>39667679</v>
      </c>
      <c r="N15" s="60">
        <v>14977883</v>
      </c>
      <c r="O15" s="60">
        <v>16937209</v>
      </c>
      <c r="P15" s="60">
        <v>17213980</v>
      </c>
      <c r="Q15" s="60">
        <v>49129072</v>
      </c>
      <c r="R15" s="60">
        <v>13934363</v>
      </c>
      <c r="S15" s="60">
        <v>13047953</v>
      </c>
      <c r="T15" s="60">
        <v>19147507</v>
      </c>
      <c r="U15" s="60">
        <v>46129823</v>
      </c>
      <c r="V15" s="60">
        <v>183875157</v>
      </c>
      <c r="W15" s="60">
        <v>195454720</v>
      </c>
      <c r="X15" s="60">
        <v>-11579563</v>
      </c>
      <c r="Y15" s="61">
        <v>-5.92</v>
      </c>
      <c r="Z15" s="62">
        <v>195454720</v>
      </c>
    </row>
    <row r="16" spans="1:26" ht="13.5">
      <c r="A16" s="69" t="s">
        <v>42</v>
      </c>
      <c r="B16" s="19">
        <v>0</v>
      </c>
      <c r="C16" s="19">
        <v>0</v>
      </c>
      <c r="D16" s="59">
        <v>86790</v>
      </c>
      <c r="E16" s="60">
        <v>86790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86790</v>
      </c>
      <c r="X16" s="60">
        <v>-86790</v>
      </c>
      <c r="Y16" s="61">
        <v>-100</v>
      </c>
      <c r="Z16" s="62">
        <v>86790</v>
      </c>
    </row>
    <row r="17" spans="1:26" ht="13.5">
      <c r="A17" s="58" t="s">
        <v>43</v>
      </c>
      <c r="B17" s="19">
        <v>77123880</v>
      </c>
      <c r="C17" s="19">
        <v>0</v>
      </c>
      <c r="D17" s="59">
        <v>93779210</v>
      </c>
      <c r="E17" s="60">
        <v>95483302</v>
      </c>
      <c r="F17" s="60">
        <v>3418274</v>
      </c>
      <c r="G17" s="60">
        <v>6200585</v>
      </c>
      <c r="H17" s="60">
        <v>5458451</v>
      </c>
      <c r="I17" s="60">
        <v>15077310</v>
      </c>
      <c r="J17" s="60">
        <v>6490600</v>
      </c>
      <c r="K17" s="60">
        <v>7462268</v>
      </c>
      <c r="L17" s="60">
        <v>9222950</v>
      </c>
      <c r="M17" s="60">
        <v>23175818</v>
      </c>
      <c r="N17" s="60">
        <v>6187311</v>
      </c>
      <c r="O17" s="60">
        <v>4464987</v>
      </c>
      <c r="P17" s="60">
        <v>5958062</v>
      </c>
      <c r="Q17" s="60">
        <v>16610360</v>
      </c>
      <c r="R17" s="60">
        <v>5378898</v>
      </c>
      <c r="S17" s="60">
        <v>11001097</v>
      </c>
      <c r="T17" s="60">
        <v>8803441</v>
      </c>
      <c r="U17" s="60">
        <v>25183436</v>
      </c>
      <c r="V17" s="60">
        <v>80046924</v>
      </c>
      <c r="W17" s="60">
        <v>95483302</v>
      </c>
      <c r="X17" s="60">
        <v>-15436378</v>
      </c>
      <c r="Y17" s="61">
        <v>-16.17</v>
      </c>
      <c r="Z17" s="62">
        <v>95483302</v>
      </c>
    </row>
    <row r="18" spans="1:26" ht="13.5">
      <c r="A18" s="70" t="s">
        <v>44</v>
      </c>
      <c r="B18" s="71">
        <f>SUM(B11:B17)</f>
        <v>403091721</v>
      </c>
      <c r="C18" s="71">
        <f>SUM(C11:C17)</f>
        <v>0</v>
      </c>
      <c r="D18" s="72">
        <f aca="true" t="shared" si="1" ref="D18:Z18">SUM(D11:D17)</f>
        <v>456307310</v>
      </c>
      <c r="E18" s="73">
        <f t="shared" si="1"/>
        <v>455327082</v>
      </c>
      <c r="F18" s="73">
        <f t="shared" si="1"/>
        <v>33337464</v>
      </c>
      <c r="G18" s="73">
        <f t="shared" si="1"/>
        <v>36964961</v>
      </c>
      <c r="H18" s="73">
        <f t="shared" si="1"/>
        <v>29511417</v>
      </c>
      <c r="I18" s="73">
        <f t="shared" si="1"/>
        <v>99813842</v>
      </c>
      <c r="J18" s="73">
        <f t="shared" si="1"/>
        <v>30646431</v>
      </c>
      <c r="K18" s="73">
        <f t="shared" si="1"/>
        <v>32762298</v>
      </c>
      <c r="L18" s="73">
        <f t="shared" si="1"/>
        <v>36147540</v>
      </c>
      <c r="M18" s="73">
        <f t="shared" si="1"/>
        <v>99556269</v>
      </c>
      <c r="N18" s="73">
        <f t="shared" si="1"/>
        <v>34032722</v>
      </c>
      <c r="O18" s="73">
        <f t="shared" si="1"/>
        <v>34563519</v>
      </c>
      <c r="P18" s="73">
        <f t="shared" si="1"/>
        <v>37612294</v>
      </c>
      <c r="Q18" s="73">
        <f t="shared" si="1"/>
        <v>106208535</v>
      </c>
      <c r="R18" s="73">
        <f t="shared" si="1"/>
        <v>32444883</v>
      </c>
      <c r="S18" s="73">
        <f t="shared" si="1"/>
        <v>37277129</v>
      </c>
      <c r="T18" s="73">
        <f t="shared" si="1"/>
        <v>40242780</v>
      </c>
      <c r="U18" s="73">
        <f t="shared" si="1"/>
        <v>109964792</v>
      </c>
      <c r="V18" s="73">
        <f t="shared" si="1"/>
        <v>415543438</v>
      </c>
      <c r="W18" s="73">
        <f t="shared" si="1"/>
        <v>455327082</v>
      </c>
      <c r="X18" s="73">
        <f t="shared" si="1"/>
        <v>-39783644</v>
      </c>
      <c r="Y18" s="67">
        <f>+IF(W18&lt;&gt;0,(X18/W18)*100,0)</f>
        <v>-8.737377057664231</v>
      </c>
      <c r="Z18" s="74">
        <f t="shared" si="1"/>
        <v>455327082</v>
      </c>
    </row>
    <row r="19" spans="1:26" ht="13.5">
      <c r="A19" s="70" t="s">
        <v>45</v>
      </c>
      <c r="B19" s="75">
        <f>+B10-B18</f>
        <v>9099310</v>
      </c>
      <c r="C19" s="75">
        <f>+C10-C18</f>
        <v>0</v>
      </c>
      <c r="D19" s="76">
        <f aca="true" t="shared" si="2" ref="D19:Z19">+D10-D18</f>
        <v>358710</v>
      </c>
      <c r="E19" s="77">
        <f t="shared" si="2"/>
        <v>266085</v>
      </c>
      <c r="F19" s="77">
        <f t="shared" si="2"/>
        <v>35290549</v>
      </c>
      <c r="G19" s="77">
        <f t="shared" si="2"/>
        <v>-10480655</v>
      </c>
      <c r="H19" s="77">
        <f t="shared" si="2"/>
        <v>-2681845</v>
      </c>
      <c r="I19" s="77">
        <f t="shared" si="2"/>
        <v>22128049</v>
      </c>
      <c r="J19" s="77">
        <f t="shared" si="2"/>
        <v>-7323075</v>
      </c>
      <c r="K19" s="77">
        <f t="shared" si="2"/>
        <v>-8153910</v>
      </c>
      <c r="L19" s="77">
        <f t="shared" si="2"/>
        <v>12609496</v>
      </c>
      <c r="M19" s="77">
        <f t="shared" si="2"/>
        <v>-2867489</v>
      </c>
      <c r="N19" s="77">
        <f t="shared" si="2"/>
        <v>-5058513</v>
      </c>
      <c r="O19" s="77">
        <f t="shared" si="2"/>
        <v>-5324356</v>
      </c>
      <c r="P19" s="77">
        <f t="shared" si="2"/>
        <v>14728157</v>
      </c>
      <c r="Q19" s="77">
        <f t="shared" si="2"/>
        <v>4345288</v>
      </c>
      <c r="R19" s="77">
        <f t="shared" si="2"/>
        <v>-834190</v>
      </c>
      <c r="S19" s="77">
        <f t="shared" si="2"/>
        <v>-9174050</v>
      </c>
      <c r="T19" s="77">
        <f t="shared" si="2"/>
        <v>-15349669</v>
      </c>
      <c r="U19" s="77">
        <f t="shared" si="2"/>
        <v>-25357909</v>
      </c>
      <c r="V19" s="77">
        <f t="shared" si="2"/>
        <v>-1752061</v>
      </c>
      <c r="W19" s="77">
        <f>IF(E10=E18,0,W10-W18)</f>
        <v>266085</v>
      </c>
      <c r="X19" s="77">
        <f t="shared" si="2"/>
        <v>-2018146</v>
      </c>
      <c r="Y19" s="78">
        <f>+IF(W19&lt;&gt;0,(X19/W19)*100,0)</f>
        <v>-758.4591389969371</v>
      </c>
      <c r="Z19" s="79">
        <f t="shared" si="2"/>
        <v>266085</v>
      </c>
    </row>
    <row r="20" spans="1:26" ht="13.5">
      <c r="A20" s="58" t="s">
        <v>46</v>
      </c>
      <c r="B20" s="19">
        <v>24405389</v>
      </c>
      <c r="C20" s="19">
        <v>0</v>
      </c>
      <c r="D20" s="59">
        <v>25065260</v>
      </c>
      <c r="E20" s="60">
        <v>26339557</v>
      </c>
      <c r="F20" s="60">
        <v>1473186</v>
      </c>
      <c r="G20" s="60">
        <v>793378</v>
      </c>
      <c r="H20" s="60">
        <v>1129673</v>
      </c>
      <c r="I20" s="60">
        <v>3396237</v>
      </c>
      <c r="J20" s="60">
        <v>1088004</v>
      </c>
      <c r="K20" s="60">
        <v>1601722</v>
      </c>
      <c r="L20" s="60">
        <v>1415127</v>
      </c>
      <c r="M20" s="60">
        <v>4104853</v>
      </c>
      <c r="N20" s="60">
        <v>1557208</v>
      </c>
      <c r="O20" s="60">
        <v>1890139</v>
      </c>
      <c r="P20" s="60">
        <v>3428346</v>
      </c>
      <c r="Q20" s="60">
        <v>6875693</v>
      </c>
      <c r="R20" s="60">
        <v>1591273</v>
      </c>
      <c r="S20" s="60">
        <v>5493050</v>
      </c>
      <c r="T20" s="60">
        <v>3377852</v>
      </c>
      <c r="U20" s="60">
        <v>10462175</v>
      </c>
      <c r="V20" s="60">
        <v>24838958</v>
      </c>
      <c r="W20" s="60">
        <v>26339557</v>
      </c>
      <c r="X20" s="60">
        <v>-1500599</v>
      </c>
      <c r="Y20" s="61">
        <v>-5.7</v>
      </c>
      <c r="Z20" s="62">
        <v>26339557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33504699</v>
      </c>
      <c r="C22" s="86">
        <f>SUM(C19:C21)</f>
        <v>0</v>
      </c>
      <c r="D22" s="87">
        <f aca="true" t="shared" si="3" ref="D22:Z22">SUM(D19:D21)</f>
        <v>25423970</v>
      </c>
      <c r="E22" s="88">
        <f t="shared" si="3"/>
        <v>26605642</v>
      </c>
      <c r="F22" s="88">
        <f t="shared" si="3"/>
        <v>36763735</v>
      </c>
      <c r="G22" s="88">
        <f t="shared" si="3"/>
        <v>-9687277</v>
      </c>
      <c r="H22" s="88">
        <f t="shared" si="3"/>
        <v>-1552172</v>
      </c>
      <c r="I22" s="88">
        <f t="shared" si="3"/>
        <v>25524286</v>
      </c>
      <c r="J22" s="88">
        <f t="shared" si="3"/>
        <v>-6235071</v>
      </c>
      <c r="K22" s="88">
        <f t="shared" si="3"/>
        <v>-6552188</v>
      </c>
      <c r="L22" s="88">
        <f t="shared" si="3"/>
        <v>14024623</v>
      </c>
      <c r="M22" s="88">
        <f t="shared" si="3"/>
        <v>1237364</v>
      </c>
      <c r="N22" s="88">
        <f t="shared" si="3"/>
        <v>-3501305</v>
      </c>
      <c r="O22" s="88">
        <f t="shared" si="3"/>
        <v>-3434217</v>
      </c>
      <c r="P22" s="88">
        <f t="shared" si="3"/>
        <v>18156503</v>
      </c>
      <c r="Q22" s="88">
        <f t="shared" si="3"/>
        <v>11220981</v>
      </c>
      <c r="R22" s="88">
        <f t="shared" si="3"/>
        <v>757083</v>
      </c>
      <c r="S22" s="88">
        <f t="shared" si="3"/>
        <v>-3681000</v>
      </c>
      <c r="T22" s="88">
        <f t="shared" si="3"/>
        <v>-11971817</v>
      </c>
      <c r="U22" s="88">
        <f t="shared" si="3"/>
        <v>-14895734</v>
      </c>
      <c r="V22" s="88">
        <f t="shared" si="3"/>
        <v>23086897</v>
      </c>
      <c r="W22" s="88">
        <f t="shared" si="3"/>
        <v>26605642</v>
      </c>
      <c r="X22" s="88">
        <f t="shared" si="3"/>
        <v>-3518745</v>
      </c>
      <c r="Y22" s="89">
        <f>+IF(W22&lt;&gt;0,(X22/W22)*100,0)</f>
        <v>-13.225559450886395</v>
      </c>
      <c r="Z22" s="90">
        <f t="shared" si="3"/>
        <v>26605642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33504699</v>
      </c>
      <c r="C24" s="75">
        <f>SUM(C22:C23)</f>
        <v>0</v>
      </c>
      <c r="D24" s="76">
        <f aca="true" t="shared" si="4" ref="D24:Z24">SUM(D22:D23)</f>
        <v>25423970</v>
      </c>
      <c r="E24" s="77">
        <f t="shared" si="4"/>
        <v>26605642</v>
      </c>
      <c r="F24" s="77">
        <f t="shared" si="4"/>
        <v>36763735</v>
      </c>
      <c r="G24" s="77">
        <f t="shared" si="4"/>
        <v>-9687277</v>
      </c>
      <c r="H24" s="77">
        <f t="shared" si="4"/>
        <v>-1552172</v>
      </c>
      <c r="I24" s="77">
        <f t="shared" si="4"/>
        <v>25524286</v>
      </c>
      <c r="J24" s="77">
        <f t="shared" si="4"/>
        <v>-6235071</v>
      </c>
      <c r="K24" s="77">
        <f t="shared" si="4"/>
        <v>-6552188</v>
      </c>
      <c r="L24" s="77">
        <f t="shared" si="4"/>
        <v>14024623</v>
      </c>
      <c r="M24" s="77">
        <f t="shared" si="4"/>
        <v>1237364</v>
      </c>
      <c r="N24" s="77">
        <f t="shared" si="4"/>
        <v>-3501305</v>
      </c>
      <c r="O24" s="77">
        <f t="shared" si="4"/>
        <v>-3434217</v>
      </c>
      <c r="P24" s="77">
        <f t="shared" si="4"/>
        <v>18156503</v>
      </c>
      <c r="Q24" s="77">
        <f t="shared" si="4"/>
        <v>11220981</v>
      </c>
      <c r="R24" s="77">
        <f t="shared" si="4"/>
        <v>757083</v>
      </c>
      <c r="S24" s="77">
        <f t="shared" si="4"/>
        <v>-3681000</v>
      </c>
      <c r="T24" s="77">
        <f t="shared" si="4"/>
        <v>-11971817</v>
      </c>
      <c r="U24" s="77">
        <f t="shared" si="4"/>
        <v>-14895734</v>
      </c>
      <c r="V24" s="77">
        <f t="shared" si="4"/>
        <v>23086897</v>
      </c>
      <c r="W24" s="77">
        <f t="shared" si="4"/>
        <v>26605642</v>
      </c>
      <c r="X24" s="77">
        <f t="shared" si="4"/>
        <v>-3518745</v>
      </c>
      <c r="Y24" s="78">
        <f>+IF(W24&lt;&gt;0,(X24/W24)*100,0)</f>
        <v>-13.225559450886395</v>
      </c>
      <c r="Z24" s="79">
        <f t="shared" si="4"/>
        <v>26605642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52169195</v>
      </c>
      <c r="C27" s="22">
        <v>0</v>
      </c>
      <c r="D27" s="99">
        <v>53909730</v>
      </c>
      <c r="E27" s="100">
        <v>57411786</v>
      </c>
      <c r="F27" s="100">
        <v>2144707</v>
      </c>
      <c r="G27" s="100">
        <v>2020024</v>
      </c>
      <c r="H27" s="100">
        <v>3107881</v>
      </c>
      <c r="I27" s="100">
        <v>7272612</v>
      </c>
      <c r="J27" s="100">
        <v>4463625</v>
      </c>
      <c r="K27" s="100">
        <v>3215913</v>
      </c>
      <c r="L27" s="100">
        <v>3345126</v>
      </c>
      <c r="M27" s="100">
        <v>11024664</v>
      </c>
      <c r="N27" s="100">
        <v>3079629</v>
      </c>
      <c r="O27" s="100">
        <v>3673416</v>
      </c>
      <c r="P27" s="100">
        <v>6068809</v>
      </c>
      <c r="Q27" s="100">
        <v>12821854</v>
      </c>
      <c r="R27" s="100">
        <v>3491859</v>
      </c>
      <c r="S27" s="100">
        <v>8955022</v>
      </c>
      <c r="T27" s="100">
        <v>7772373</v>
      </c>
      <c r="U27" s="100">
        <v>20219254</v>
      </c>
      <c r="V27" s="100">
        <v>51338384</v>
      </c>
      <c r="W27" s="100">
        <v>57411786</v>
      </c>
      <c r="X27" s="100">
        <v>-6073402</v>
      </c>
      <c r="Y27" s="101">
        <v>-10.58</v>
      </c>
      <c r="Z27" s="102">
        <v>57411786</v>
      </c>
    </row>
    <row r="28" spans="1:26" ht="13.5">
      <c r="A28" s="103" t="s">
        <v>46</v>
      </c>
      <c r="B28" s="19">
        <v>24069938</v>
      </c>
      <c r="C28" s="19">
        <v>0</v>
      </c>
      <c r="D28" s="59">
        <v>25065360</v>
      </c>
      <c r="E28" s="60">
        <v>26695707</v>
      </c>
      <c r="F28" s="60">
        <v>1506741</v>
      </c>
      <c r="G28" s="60">
        <v>816637</v>
      </c>
      <c r="H28" s="60">
        <v>1237576</v>
      </c>
      <c r="I28" s="60">
        <v>3560954</v>
      </c>
      <c r="J28" s="60">
        <v>1233888</v>
      </c>
      <c r="K28" s="60">
        <v>1422617</v>
      </c>
      <c r="L28" s="60">
        <v>1490335</v>
      </c>
      <c r="M28" s="60">
        <v>4146840</v>
      </c>
      <c r="N28" s="60">
        <v>1441763</v>
      </c>
      <c r="O28" s="60">
        <v>1860145</v>
      </c>
      <c r="P28" s="60">
        <v>3441173</v>
      </c>
      <c r="Q28" s="60">
        <v>6743081</v>
      </c>
      <c r="R28" s="60">
        <v>1605897</v>
      </c>
      <c r="S28" s="60">
        <v>5500749</v>
      </c>
      <c r="T28" s="60">
        <v>3845568</v>
      </c>
      <c r="U28" s="60">
        <v>10952214</v>
      </c>
      <c r="V28" s="60">
        <v>25403089</v>
      </c>
      <c r="W28" s="60">
        <v>26695707</v>
      </c>
      <c r="X28" s="60">
        <v>-1292618</v>
      </c>
      <c r="Y28" s="61">
        <v>-4.84</v>
      </c>
      <c r="Z28" s="62">
        <v>26695707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28099259</v>
      </c>
      <c r="C31" s="19">
        <v>0</v>
      </c>
      <c r="D31" s="59">
        <v>28844370</v>
      </c>
      <c r="E31" s="60">
        <v>30716079</v>
      </c>
      <c r="F31" s="60">
        <v>637966</v>
      </c>
      <c r="G31" s="60">
        <v>1203387</v>
      </c>
      <c r="H31" s="60">
        <v>1870305</v>
      </c>
      <c r="I31" s="60">
        <v>3711658</v>
      </c>
      <c r="J31" s="60">
        <v>3229737</v>
      </c>
      <c r="K31" s="60">
        <v>1793296</v>
      </c>
      <c r="L31" s="60">
        <v>1854791</v>
      </c>
      <c r="M31" s="60">
        <v>6877824</v>
      </c>
      <c r="N31" s="60">
        <v>1637866</v>
      </c>
      <c r="O31" s="60">
        <v>1813271</v>
      </c>
      <c r="P31" s="60">
        <v>2627636</v>
      </c>
      <c r="Q31" s="60">
        <v>6078773</v>
      </c>
      <c r="R31" s="60">
        <v>1885963</v>
      </c>
      <c r="S31" s="60">
        <v>3454272</v>
      </c>
      <c r="T31" s="60">
        <v>3926807</v>
      </c>
      <c r="U31" s="60">
        <v>9267042</v>
      </c>
      <c r="V31" s="60">
        <v>25935297</v>
      </c>
      <c r="W31" s="60">
        <v>30716079</v>
      </c>
      <c r="X31" s="60">
        <v>-4780782</v>
      </c>
      <c r="Y31" s="61">
        <v>-15.56</v>
      </c>
      <c r="Z31" s="62">
        <v>30716079</v>
      </c>
    </row>
    <row r="32" spans="1:26" ht="13.5">
      <c r="A32" s="70" t="s">
        <v>54</v>
      </c>
      <c r="B32" s="22">
        <f>SUM(B28:B31)</f>
        <v>52169197</v>
      </c>
      <c r="C32" s="22">
        <f>SUM(C28:C31)</f>
        <v>0</v>
      </c>
      <c r="D32" s="99">
        <f aca="true" t="shared" si="5" ref="D32:Z32">SUM(D28:D31)</f>
        <v>53909730</v>
      </c>
      <c r="E32" s="100">
        <f t="shared" si="5"/>
        <v>57411786</v>
      </c>
      <c r="F32" s="100">
        <f t="shared" si="5"/>
        <v>2144707</v>
      </c>
      <c r="G32" s="100">
        <f t="shared" si="5"/>
        <v>2020024</v>
      </c>
      <c r="H32" s="100">
        <f t="shared" si="5"/>
        <v>3107881</v>
      </c>
      <c r="I32" s="100">
        <f t="shared" si="5"/>
        <v>7272612</v>
      </c>
      <c r="J32" s="100">
        <f t="shared" si="5"/>
        <v>4463625</v>
      </c>
      <c r="K32" s="100">
        <f t="shared" si="5"/>
        <v>3215913</v>
      </c>
      <c r="L32" s="100">
        <f t="shared" si="5"/>
        <v>3345126</v>
      </c>
      <c r="M32" s="100">
        <f t="shared" si="5"/>
        <v>11024664</v>
      </c>
      <c r="N32" s="100">
        <f t="shared" si="5"/>
        <v>3079629</v>
      </c>
      <c r="O32" s="100">
        <f t="shared" si="5"/>
        <v>3673416</v>
      </c>
      <c r="P32" s="100">
        <f t="shared" si="5"/>
        <v>6068809</v>
      </c>
      <c r="Q32" s="100">
        <f t="shared" si="5"/>
        <v>12821854</v>
      </c>
      <c r="R32" s="100">
        <f t="shared" si="5"/>
        <v>3491860</v>
      </c>
      <c r="S32" s="100">
        <f t="shared" si="5"/>
        <v>8955021</v>
      </c>
      <c r="T32" s="100">
        <f t="shared" si="5"/>
        <v>7772375</v>
      </c>
      <c r="U32" s="100">
        <f t="shared" si="5"/>
        <v>20219256</v>
      </c>
      <c r="V32" s="100">
        <f t="shared" si="5"/>
        <v>51338386</v>
      </c>
      <c r="W32" s="100">
        <f t="shared" si="5"/>
        <v>57411786</v>
      </c>
      <c r="X32" s="100">
        <f t="shared" si="5"/>
        <v>-6073400</v>
      </c>
      <c r="Y32" s="101">
        <f>+IF(W32&lt;&gt;0,(X32/W32)*100,0)</f>
        <v>-10.578664109143025</v>
      </c>
      <c r="Z32" s="102">
        <f t="shared" si="5"/>
        <v>57411786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130314256</v>
      </c>
      <c r="C35" s="19">
        <v>0</v>
      </c>
      <c r="D35" s="59">
        <v>140812951</v>
      </c>
      <c r="E35" s="60">
        <v>121627060</v>
      </c>
      <c r="F35" s="60">
        <v>165458620</v>
      </c>
      <c r="G35" s="60">
        <v>158329584</v>
      </c>
      <c r="H35" s="60">
        <v>145344365</v>
      </c>
      <c r="I35" s="60">
        <v>145344365</v>
      </c>
      <c r="J35" s="60">
        <v>132282169</v>
      </c>
      <c r="K35" s="60">
        <v>122877915</v>
      </c>
      <c r="L35" s="60">
        <v>138256393</v>
      </c>
      <c r="M35" s="60">
        <v>138256393</v>
      </c>
      <c r="N35" s="60">
        <v>137974274</v>
      </c>
      <c r="O35" s="60">
        <v>135311928</v>
      </c>
      <c r="P35" s="60">
        <v>144243333</v>
      </c>
      <c r="Q35" s="60">
        <v>144243333</v>
      </c>
      <c r="R35" s="60">
        <v>137815114</v>
      </c>
      <c r="S35" s="60">
        <v>130373523</v>
      </c>
      <c r="T35" s="60">
        <v>106310562</v>
      </c>
      <c r="U35" s="60">
        <v>106310562</v>
      </c>
      <c r="V35" s="60">
        <v>106310562</v>
      </c>
      <c r="W35" s="60">
        <v>121627060</v>
      </c>
      <c r="X35" s="60">
        <v>-15316498</v>
      </c>
      <c r="Y35" s="61">
        <v>-12.59</v>
      </c>
      <c r="Z35" s="62">
        <v>121627060</v>
      </c>
    </row>
    <row r="36" spans="1:26" ht="13.5">
      <c r="A36" s="58" t="s">
        <v>57</v>
      </c>
      <c r="B36" s="19">
        <v>501428698</v>
      </c>
      <c r="C36" s="19">
        <v>0</v>
      </c>
      <c r="D36" s="59">
        <v>527891547</v>
      </c>
      <c r="E36" s="60">
        <v>552527073</v>
      </c>
      <c r="F36" s="60">
        <v>500159322</v>
      </c>
      <c r="G36" s="60">
        <v>500796671</v>
      </c>
      <c r="H36" s="60">
        <v>502473265</v>
      </c>
      <c r="I36" s="60">
        <v>502473265</v>
      </c>
      <c r="J36" s="60">
        <v>505266591</v>
      </c>
      <c r="K36" s="60">
        <v>506571161</v>
      </c>
      <c r="L36" s="60">
        <v>508477130</v>
      </c>
      <c r="M36" s="60">
        <v>508477130</v>
      </c>
      <c r="N36" s="60">
        <v>510649583</v>
      </c>
      <c r="O36" s="60">
        <v>513703439</v>
      </c>
      <c r="P36" s="60">
        <v>519674216</v>
      </c>
      <c r="Q36" s="60">
        <v>519674216</v>
      </c>
      <c r="R36" s="60">
        <v>522410878</v>
      </c>
      <c r="S36" s="60">
        <v>529144694</v>
      </c>
      <c r="T36" s="60">
        <v>535136438</v>
      </c>
      <c r="U36" s="60">
        <v>535136438</v>
      </c>
      <c r="V36" s="60">
        <v>535136438</v>
      </c>
      <c r="W36" s="60">
        <v>552527073</v>
      </c>
      <c r="X36" s="60">
        <v>-17390635</v>
      </c>
      <c r="Y36" s="61">
        <v>-3.15</v>
      </c>
      <c r="Z36" s="62">
        <v>552527073</v>
      </c>
    </row>
    <row r="37" spans="1:26" ht="13.5">
      <c r="A37" s="58" t="s">
        <v>58</v>
      </c>
      <c r="B37" s="19">
        <v>75115562</v>
      </c>
      <c r="C37" s="19">
        <v>0</v>
      </c>
      <c r="D37" s="59">
        <v>80174111</v>
      </c>
      <c r="E37" s="60">
        <v>80174111</v>
      </c>
      <c r="F37" s="60">
        <v>66740937</v>
      </c>
      <c r="G37" s="60">
        <v>70976896</v>
      </c>
      <c r="H37" s="60">
        <v>63022025</v>
      </c>
      <c r="I37" s="60">
        <v>63022025</v>
      </c>
      <c r="J37" s="60">
        <v>60037989</v>
      </c>
      <c r="K37" s="60">
        <v>58069784</v>
      </c>
      <c r="L37" s="60">
        <v>61688252</v>
      </c>
      <c r="M37" s="60">
        <v>61688252</v>
      </c>
      <c r="N37" s="60">
        <v>66663661</v>
      </c>
      <c r="O37" s="60">
        <v>70057059</v>
      </c>
      <c r="P37" s="60">
        <v>67312171</v>
      </c>
      <c r="Q37" s="60">
        <v>67312171</v>
      </c>
      <c r="R37" s="60">
        <v>62435447</v>
      </c>
      <c r="S37" s="60">
        <v>65012264</v>
      </c>
      <c r="T37" s="60">
        <v>59358557</v>
      </c>
      <c r="U37" s="60">
        <v>59358557</v>
      </c>
      <c r="V37" s="60">
        <v>59358557</v>
      </c>
      <c r="W37" s="60">
        <v>80174111</v>
      </c>
      <c r="X37" s="60">
        <v>-20815554</v>
      </c>
      <c r="Y37" s="61">
        <v>-25.96</v>
      </c>
      <c r="Z37" s="62">
        <v>80174111</v>
      </c>
    </row>
    <row r="38" spans="1:26" ht="13.5">
      <c r="A38" s="58" t="s">
        <v>59</v>
      </c>
      <c r="B38" s="19">
        <v>81554983</v>
      </c>
      <c r="C38" s="19">
        <v>0</v>
      </c>
      <c r="D38" s="59">
        <v>85719811</v>
      </c>
      <c r="E38" s="60">
        <v>85719811</v>
      </c>
      <c r="F38" s="60">
        <v>88498134</v>
      </c>
      <c r="G38" s="60">
        <v>88942684</v>
      </c>
      <c r="H38" s="60">
        <v>88575046</v>
      </c>
      <c r="I38" s="60">
        <v>88575046</v>
      </c>
      <c r="J38" s="60">
        <v>89009985</v>
      </c>
      <c r="K38" s="60">
        <v>89423723</v>
      </c>
      <c r="L38" s="60">
        <v>89056743</v>
      </c>
      <c r="M38" s="60">
        <v>89056743</v>
      </c>
      <c r="N38" s="60">
        <v>89463824</v>
      </c>
      <c r="O38" s="60">
        <v>89890420</v>
      </c>
      <c r="P38" s="60">
        <v>89378705</v>
      </c>
      <c r="Q38" s="60">
        <v>89378705</v>
      </c>
      <c r="R38" s="60">
        <v>89812482</v>
      </c>
      <c r="S38" s="60">
        <v>90203463</v>
      </c>
      <c r="T38" s="60">
        <v>89755109</v>
      </c>
      <c r="U38" s="60">
        <v>89755109</v>
      </c>
      <c r="V38" s="60">
        <v>89755109</v>
      </c>
      <c r="W38" s="60">
        <v>85719811</v>
      </c>
      <c r="X38" s="60">
        <v>4035298</v>
      </c>
      <c r="Y38" s="61">
        <v>4.71</v>
      </c>
      <c r="Z38" s="62">
        <v>85719811</v>
      </c>
    </row>
    <row r="39" spans="1:26" ht="13.5">
      <c r="A39" s="58" t="s">
        <v>60</v>
      </c>
      <c r="B39" s="19">
        <v>475072409</v>
      </c>
      <c r="C39" s="19">
        <v>0</v>
      </c>
      <c r="D39" s="59">
        <v>502810576</v>
      </c>
      <c r="E39" s="60">
        <v>508260211</v>
      </c>
      <c r="F39" s="60">
        <v>510378871</v>
      </c>
      <c r="G39" s="60">
        <v>499206675</v>
      </c>
      <c r="H39" s="60">
        <v>496220559</v>
      </c>
      <c r="I39" s="60">
        <v>496220559</v>
      </c>
      <c r="J39" s="60">
        <v>488500786</v>
      </c>
      <c r="K39" s="60">
        <v>481955569</v>
      </c>
      <c r="L39" s="60">
        <v>495988528</v>
      </c>
      <c r="M39" s="60">
        <v>495988528</v>
      </c>
      <c r="N39" s="60">
        <v>492496374</v>
      </c>
      <c r="O39" s="60">
        <v>489067888</v>
      </c>
      <c r="P39" s="60">
        <v>507226673</v>
      </c>
      <c r="Q39" s="60">
        <v>507226673</v>
      </c>
      <c r="R39" s="60">
        <v>507978063</v>
      </c>
      <c r="S39" s="60">
        <v>504302490</v>
      </c>
      <c r="T39" s="60">
        <v>492333334</v>
      </c>
      <c r="U39" s="60">
        <v>492333334</v>
      </c>
      <c r="V39" s="60">
        <v>492333334</v>
      </c>
      <c r="W39" s="60">
        <v>508260211</v>
      </c>
      <c r="X39" s="60">
        <v>-15926877</v>
      </c>
      <c r="Y39" s="61">
        <v>-3.13</v>
      </c>
      <c r="Z39" s="62">
        <v>508260211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55536839</v>
      </c>
      <c r="C42" s="19">
        <v>0</v>
      </c>
      <c r="D42" s="59">
        <v>61158883</v>
      </c>
      <c r="E42" s="60">
        <v>61901959</v>
      </c>
      <c r="F42" s="60">
        <v>17077918</v>
      </c>
      <c r="G42" s="60">
        <v>-1285923</v>
      </c>
      <c r="H42" s="60">
        <v>-7117104</v>
      </c>
      <c r="I42" s="60">
        <v>8674891</v>
      </c>
      <c r="J42" s="60">
        <v>-2946941</v>
      </c>
      <c r="K42" s="60">
        <v>-4554102</v>
      </c>
      <c r="L42" s="60">
        <v>18937992</v>
      </c>
      <c r="M42" s="60">
        <v>11436949</v>
      </c>
      <c r="N42" s="60">
        <v>2788397</v>
      </c>
      <c r="O42" s="60">
        <v>4029770</v>
      </c>
      <c r="P42" s="60">
        <v>17383474</v>
      </c>
      <c r="Q42" s="60">
        <v>24201641</v>
      </c>
      <c r="R42" s="60">
        <v>286670</v>
      </c>
      <c r="S42" s="60">
        <v>6283010</v>
      </c>
      <c r="T42" s="60">
        <v>-12790434</v>
      </c>
      <c r="U42" s="60">
        <v>-6220754</v>
      </c>
      <c r="V42" s="60">
        <v>38092727</v>
      </c>
      <c r="W42" s="60">
        <v>61901959</v>
      </c>
      <c r="X42" s="60">
        <v>-23809232</v>
      </c>
      <c r="Y42" s="61">
        <v>-38.46</v>
      </c>
      <c r="Z42" s="62">
        <v>61901959</v>
      </c>
    </row>
    <row r="43" spans="1:26" ht="13.5">
      <c r="A43" s="58" t="s">
        <v>63</v>
      </c>
      <c r="B43" s="19">
        <v>-55115997</v>
      </c>
      <c r="C43" s="19">
        <v>0</v>
      </c>
      <c r="D43" s="59">
        <v>-53909730</v>
      </c>
      <c r="E43" s="60">
        <v>-57311372</v>
      </c>
      <c r="F43" s="60">
        <v>-2011869</v>
      </c>
      <c r="G43" s="60">
        <v>-1639057</v>
      </c>
      <c r="H43" s="60">
        <v>-2817717</v>
      </c>
      <c r="I43" s="60">
        <v>-6468643</v>
      </c>
      <c r="J43" s="60">
        <v>-4051513</v>
      </c>
      <c r="K43" s="60">
        <v>-2988779</v>
      </c>
      <c r="L43" s="60">
        <v>-3152021</v>
      </c>
      <c r="M43" s="60">
        <v>-10192313</v>
      </c>
      <c r="N43" s="60">
        <v>-2795082</v>
      </c>
      <c r="O43" s="60">
        <v>-3029753</v>
      </c>
      <c r="P43" s="60">
        <v>-5783599</v>
      </c>
      <c r="Q43" s="60">
        <v>-11608434</v>
      </c>
      <c r="R43" s="60">
        <v>-3165633</v>
      </c>
      <c r="S43" s="60">
        <v>-8136485</v>
      </c>
      <c r="T43" s="60">
        <v>-6382191</v>
      </c>
      <c r="U43" s="60">
        <v>-17684309</v>
      </c>
      <c r="V43" s="60">
        <v>-45953699</v>
      </c>
      <c r="W43" s="60">
        <v>-57311372</v>
      </c>
      <c r="X43" s="60">
        <v>11357673</v>
      </c>
      <c r="Y43" s="61">
        <v>-19.82</v>
      </c>
      <c r="Z43" s="62">
        <v>-57311372</v>
      </c>
    </row>
    <row r="44" spans="1:26" ht="13.5">
      <c r="A44" s="58" t="s">
        <v>64</v>
      </c>
      <c r="B44" s="19">
        <v>-3053895</v>
      </c>
      <c r="C44" s="19">
        <v>0</v>
      </c>
      <c r="D44" s="59">
        <v>-997604</v>
      </c>
      <c r="E44" s="60">
        <v>-997610</v>
      </c>
      <c r="F44" s="60">
        <v>99100</v>
      </c>
      <c r="G44" s="60">
        <v>38641</v>
      </c>
      <c r="H44" s="60">
        <v>-648542</v>
      </c>
      <c r="I44" s="60">
        <v>-510801</v>
      </c>
      <c r="J44" s="60">
        <v>121212</v>
      </c>
      <c r="K44" s="60">
        <v>60310</v>
      </c>
      <c r="L44" s="60">
        <v>-708643</v>
      </c>
      <c r="M44" s="60">
        <v>-527121</v>
      </c>
      <c r="N44" s="60">
        <v>58785</v>
      </c>
      <c r="O44" s="60">
        <v>144753</v>
      </c>
      <c r="P44" s="60">
        <v>-727606</v>
      </c>
      <c r="Q44" s="60">
        <v>-524068</v>
      </c>
      <c r="R44" s="60">
        <v>47545</v>
      </c>
      <c r="S44" s="60">
        <v>54520</v>
      </c>
      <c r="T44" s="60">
        <v>-762332</v>
      </c>
      <c r="U44" s="60">
        <v>-660267</v>
      </c>
      <c r="V44" s="60">
        <v>-2222257</v>
      </c>
      <c r="W44" s="60">
        <v>-997610</v>
      </c>
      <c r="X44" s="60">
        <v>-1224647</v>
      </c>
      <c r="Y44" s="61">
        <v>122.76</v>
      </c>
      <c r="Z44" s="62">
        <v>-997610</v>
      </c>
    </row>
    <row r="45" spans="1:26" ht="13.5">
      <c r="A45" s="70" t="s">
        <v>65</v>
      </c>
      <c r="B45" s="22">
        <v>71282130</v>
      </c>
      <c r="C45" s="22">
        <v>0</v>
      </c>
      <c r="D45" s="99">
        <v>93812249</v>
      </c>
      <c r="E45" s="100">
        <v>74875106</v>
      </c>
      <c r="F45" s="100">
        <v>86447278</v>
      </c>
      <c r="G45" s="100">
        <v>83560939</v>
      </c>
      <c r="H45" s="100">
        <v>72977576</v>
      </c>
      <c r="I45" s="100">
        <v>72977576</v>
      </c>
      <c r="J45" s="100">
        <v>66100334</v>
      </c>
      <c r="K45" s="100">
        <v>58617763</v>
      </c>
      <c r="L45" s="100">
        <v>73695091</v>
      </c>
      <c r="M45" s="100">
        <v>73695091</v>
      </c>
      <c r="N45" s="100">
        <v>73747191</v>
      </c>
      <c r="O45" s="100">
        <v>74891961</v>
      </c>
      <c r="P45" s="100">
        <v>85764230</v>
      </c>
      <c r="Q45" s="100">
        <v>73747191</v>
      </c>
      <c r="R45" s="100">
        <v>82932812</v>
      </c>
      <c r="S45" s="100">
        <v>81133857</v>
      </c>
      <c r="T45" s="100">
        <v>61198900</v>
      </c>
      <c r="U45" s="100">
        <v>61198900</v>
      </c>
      <c r="V45" s="100">
        <v>61198900</v>
      </c>
      <c r="W45" s="100">
        <v>74875106</v>
      </c>
      <c r="X45" s="100">
        <v>-13676206</v>
      </c>
      <c r="Y45" s="101">
        <v>-18.27</v>
      </c>
      <c r="Z45" s="102">
        <v>74875106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19063636</v>
      </c>
      <c r="C49" s="52">
        <v>0</v>
      </c>
      <c r="D49" s="129">
        <v>1647601</v>
      </c>
      <c r="E49" s="54">
        <v>2443241</v>
      </c>
      <c r="F49" s="54">
        <v>0</v>
      </c>
      <c r="G49" s="54">
        <v>0</v>
      </c>
      <c r="H49" s="54">
        <v>0</v>
      </c>
      <c r="I49" s="54">
        <v>719371</v>
      </c>
      <c r="J49" s="54">
        <v>0</v>
      </c>
      <c r="K49" s="54">
        <v>0</v>
      </c>
      <c r="L49" s="54">
        <v>0</v>
      </c>
      <c r="M49" s="54">
        <v>1048047</v>
      </c>
      <c r="N49" s="54">
        <v>0</v>
      </c>
      <c r="O49" s="54">
        <v>0</v>
      </c>
      <c r="P49" s="54">
        <v>0</v>
      </c>
      <c r="Q49" s="54">
        <v>803204</v>
      </c>
      <c r="R49" s="54">
        <v>0</v>
      </c>
      <c r="S49" s="54">
        <v>0</v>
      </c>
      <c r="T49" s="54">
        <v>0</v>
      </c>
      <c r="U49" s="54">
        <v>1279372</v>
      </c>
      <c r="V49" s="54">
        <v>15513347</v>
      </c>
      <c r="W49" s="54">
        <v>42517819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25277733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25277733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99.64522059723154</v>
      </c>
      <c r="C58" s="5">
        <f>IF(C67=0,0,+(C76/C67)*100)</f>
        <v>0</v>
      </c>
      <c r="D58" s="6">
        <f aca="true" t="shared" si="6" ref="D58:Z58">IF(D67=0,0,+(D76/D67)*100)</f>
        <v>90.33430569519352</v>
      </c>
      <c r="E58" s="7">
        <f t="shared" si="6"/>
        <v>91.09654142066347</v>
      </c>
      <c r="F58" s="7">
        <f t="shared" si="6"/>
        <v>63.692592003281966</v>
      </c>
      <c r="G58" s="7">
        <f t="shared" si="6"/>
        <v>130.01002833804145</v>
      </c>
      <c r="H58" s="7">
        <f t="shared" si="6"/>
        <v>116.27810265839497</v>
      </c>
      <c r="I58" s="7">
        <f t="shared" si="6"/>
        <v>93.92201195775947</v>
      </c>
      <c r="J58" s="7">
        <f t="shared" si="6"/>
        <v>137.1661169977401</v>
      </c>
      <c r="K58" s="7">
        <f t="shared" si="6"/>
        <v>123.83912096598306</v>
      </c>
      <c r="L58" s="7">
        <f t="shared" si="6"/>
        <v>114.56914301360659</v>
      </c>
      <c r="M58" s="7">
        <f t="shared" si="6"/>
        <v>124.655992493542</v>
      </c>
      <c r="N58" s="7">
        <f t="shared" si="6"/>
        <v>111.8940779531387</v>
      </c>
      <c r="O58" s="7">
        <f t="shared" si="6"/>
        <v>124.95047828816676</v>
      </c>
      <c r="P58" s="7">
        <f t="shared" si="6"/>
        <v>115.13523999497237</v>
      </c>
      <c r="Q58" s="7">
        <f t="shared" si="6"/>
        <v>117.25424863446466</v>
      </c>
      <c r="R58" s="7">
        <f t="shared" si="6"/>
        <v>121.29445629613483</v>
      </c>
      <c r="S58" s="7">
        <f t="shared" si="6"/>
        <v>137.04642555406298</v>
      </c>
      <c r="T58" s="7">
        <f t="shared" si="6"/>
        <v>144.0459799392886</v>
      </c>
      <c r="U58" s="7">
        <f t="shared" si="6"/>
        <v>133.09261171702838</v>
      </c>
      <c r="V58" s="7">
        <f t="shared" si="6"/>
        <v>115.98980536403838</v>
      </c>
      <c r="W58" s="7">
        <f t="shared" si="6"/>
        <v>91.09654142066347</v>
      </c>
      <c r="X58" s="7">
        <f t="shared" si="6"/>
        <v>0</v>
      </c>
      <c r="Y58" s="7">
        <f t="shared" si="6"/>
        <v>0</v>
      </c>
      <c r="Z58" s="8">
        <f t="shared" si="6"/>
        <v>91.09654142066347</v>
      </c>
    </row>
    <row r="59" spans="1:26" ht="13.5">
      <c r="A59" s="37" t="s">
        <v>31</v>
      </c>
      <c r="B59" s="9">
        <f aca="true" t="shared" si="7" ref="B59:Z66">IF(B68=0,0,+(B77/B68)*100)</f>
        <v>98.8231371588846</v>
      </c>
      <c r="C59" s="9">
        <f t="shared" si="7"/>
        <v>0</v>
      </c>
      <c r="D59" s="2">
        <f t="shared" si="7"/>
        <v>89.99992907031537</v>
      </c>
      <c r="E59" s="10">
        <f t="shared" si="7"/>
        <v>90</v>
      </c>
      <c r="F59" s="10">
        <f t="shared" si="7"/>
        <v>8.28222904336334</v>
      </c>
      <c r="G59" s="10">
        <f t="shared" si="7"/>
        <v>3673.864261855033</v>
      </c>
      <c r="H59" s="10">
        <f t="shared" si="7"/>
        <v>-12129.483181572492</v>
      </c>
      <c r="I59" s="10">
        <f t="shared" si="7"/>
        <v>31.991923175150344</v>
      </c>
      <c r="J59" s="10">
        <f t="shared" si="7"/>
        <v>-2081.887139163693</v>
      </c>
      <c r="K59" s="10">
        <f t="shared" si="7"/>
        <v>-501.79223350242205</v>
      </c>
      <c r="L59" s="10">
        <f t="shared" si="7"/>
        <v>20757.14587514524</v>
      </c>
      <c r="M59" s="10">
        <f t="shared" si="7"/>
        <v>-1246.2047331094218</v>
      </c>
      <c r="N59" s="10">
        <f t="shared" si="7"/>
        <v>2466.4809236298756</v>
      </c>
      <c r="O59" s="10">
        <f t="shared" si="7"/>
        <v>-6770.963988423784</v>
      </c>
      <c r="P59" s="10">
        <f t="shared" si="7"/>
        <v>-60513.029045643154</v>
      </c>
      <c r="Q59" s="10">
        <f t="shared" si="7"/>
        <v>15826.728832525177</v>
      </c>
      <c r="R59" s="10">
        <f t="shared" si="7"/>
        <v>-42015.289438798056</v>
      </c>
      <c r="S59" s="10">
        <f t="shared" si="7"/>
        <v>-1402173.4265734265</v>
      </c>
      <c r="T59" s="10">
        <f t="shared" si="7"/>
        <v>0</v>
      </c>
      <c r="U59" s="10">
        <f t="shared" si="7"/>
        <v>-125296.95866352538</v>
      </c>
      <c r="V59" s="10">
        <f t="shared" si="7"/>
        <v>92.29655755095911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3.5">
      <c r="A60" s="38" t="s">
        <v>32</v>
      </c>
      <c r="B60" s="12">
        <f t="shared" si="7"/>
        <v>99.73228942635112</v>
      </c>
      <c r="C60" s="12">
        <f t="shared" si="7"/>
        <v>0</v>
      </c>
      <c r="D60" s="3">
        <f t="shared" si="7"/>
        <v>90.3704238104342</v>
      </c>
      <c r="E60" s="13">
        <f t="shared" si="7"/>
        <v>91.21609603345493</v>
      </c>
      <c r="F60" s="13">
        <f t="shared" si="7"/>
        <v>221.56716970973852</v>
      </c>
      <c r="G60" s="13">
        <f t="shared" si="7"/>
        <v>109.36687270211158</v>
      </c>
      <c r="H60" s="13">
        <f t="shared" si="7"/>
        <v>104.41301661819715</v>
      </c>
      <c r="I60" s="13">
        <f t="shared" si="7"/>
        <v>129.83810351856468</v>
      </c>
      <c r="J60" s="13">
        <f t="shared" si="7"/>
        <v>122.71622119017904</v>
      </c>
      <c r="K60" s="13">
        <f t="shared" si="7"/>
        <v>112.01656622869487</v>
      </c>
      <c r="L60" s="13">
        <f t="shared" si="7"/>
        <v>107.0091455850422</v>
      </c>
      <c r="M60" s="13">
        <f t="shared" si="7"/>
        <v>113.57036937707987</v>
      </c>
      <c r="N60" s="13">
        <f t="shared" si="7"/>
        <v>105.51786441777998</v>
      </c>
      <c r="O60" s="13">
        <f t="shared" si="7"/>
        <v>116.8370734222779</v>
      </c>
      <c r="P60" s="13">
        <f t="shared" si="7"/>
        <v>108.26679605651309</v>
      </c>
      <c r="Q60" s="13">
        <f t="shared" si="7"/>
        <v>110.14984450890357</v>
      </c>
      <c r="R60" s="13">
        <f t="shared" si="7"/>
        <v>115.29631765166053</v>
      </c>
      <c r="S60" s="13">
        <f t="shared" si="7"/>
        <v>130.29447895823986</v>
      </c>
      <c r="T60" s="13">
        <f t="shared" si="7"/>
        <v>136.82631142709366</v>
      </c>
      <c r="U60" s="13">
        <f t="shared" si="7"/>
        <v>126.46650863669792</v>
      </c>
      <c r="V60" s="13">
        <f t="shared" si="7"/>
        <v>119.37407813103327</v>
      </c>
      <c r="W60" s="13">
        <f t="shared" si="7"/>
        <v>91.21609603345493</v>
      </c>
      <c r="X60" s="13">
        <f t="shared" si="7"/>
        <v>0</v>
      </c>
      <c r="Y60" s="13">
        <f t="shared" si="7"/>
        <v>0</v>
      </c>
      <c r="Z60" s="14">
        <f t="shared" si="7"/>
        <v>91.21609603345493</v>
      </c>
    </row>
    <row r="61" spans="1:26" ht="13.5">
      <c r="A61" s="39" t="s">
        <v>103</v>
      </c>
      <c r="B61" s="12">
        <f t="shared" si="7"/>
        <v>99.63942002175004</v>
      </c>
      <c r="C61" s="12">
        <f t="shared" si="7"/>
        <v>0</v>
      </c>
      <c r="D61" s="3">
        <f t="shared" si="7"/>
        <v>90.00000115239303</v>
      </c>
      <c r="E61" s="13">
        <f t="shared" si="7"/>
        <v>91.04924515554768</v>
      </c>
      <c r="F61" s="13">
        <f t="shared" si="7"/>
        <v>238.83898332644216</v>
      </c>
      <c r="G61" s="13">
        <f t="shared" si="7"/>
        <v>105.08333061445647</v>
      </c>
      <c r="H61" s="13">
        <f t="shared" si="7"/>
        <v>109.9028208624743</v>
      </c>
      <c r="I61" s="13">
        <f t="shared" si="7"/>
        <v>132.16692814868526</v>
      </c>
      <c r="J61" s="13">
        <f t="shared" si="7"/>
        <v>123.22454875540596</v>
      </c>
      <c r="K61" s="13">
        <f t="shared" si="7"/>
        <v>110.81304276344596</v>
      </c>
      <c r="L61" s="13">
        <f t="shared" si="7"/>
        <v>105.88481247106894</v>
      </c>
      <c r="M61" s="13">
        <f t="shared" si="7"/>
        <v>112.927215040962</v>
      </c>
      <c r="N61" s="13">
        <f t="shared" si="7"/>
        <v>100.60976409105167</v>
      </c>
      <c r="O61" s="13">
        <f t="shared" si="7"/>
        <v>114.0792680030229</v>
      </c>
      <c r="P61" s="13">
        <f t="shared" si="7"/>
        <v>104.66734743820811</v>
      </c>
      <c r="Q61" s="13">
        <f t="shared" si="7"/>
        <v>106.40045004033416</v>
      </c>
      <c r="R61" s="13">
        <f t="shared" si="7"/>
        <v>112.05934970027877</v>
      </c>
      <c r="S61" s="13">
        <f t="shared" si="7"/>
        <v>128.88089355001492</v>
      </c>
      <c r="T61" s="13">
        <f t="shared" si="7"/>
        <v>135.3041712417067</v>
      </c>
      <c r="U61" s="13">
        <f t="shared" si="7"/>
        <v>124.28941772588522</v>
      </c>
      <c r="V61" s="13">
        <f t="shared" si="7"/>
        <v>117.9768029432494</v>
      </c>
      <c r="W61" s="13">
        <f t="shared" si="7"/>
        <v>91.04924515554768</v>
      </c>
      <c r="X61" s="13">
        <f t="shared" si="7"/>
        <v>0</v>
      </c>
      <c r="Y61" s="13">
        <f t="shared" si="7"/>
        <v>0</v>
      </c>
      <c r="Z61" s="14">
        <f t="shared" si="7"/>
        <v>91.04924515554768</v>
      </c>
    </row>
    <row r="62" spans="1:26" ht="13.5">
      <c r="A62" s="39" t="s">
        <v>104</v>
      </c>
      <c r="B62" s="12">
        <f t="shared" si="7"/>
        <v>102.14049900013305</v>
      </c>
      <c r="C62" s="12">
        <f t="shared" si="7"/>
        <v>0</v>
      </c>
      <c r="D62" s="3">
        <f t="shared" si="7"/>
        <v>90.0000175490012</v>
      </c>
      <c r="E62" s="13">
        <f t="shared" si="7"/>
        <v>90</v>
      </c>
      <c r="F62" s="13">
        <f t="shared" si="7"/>
        <v>254.96402028682888</v>
      </c>
      <c r="G62" s="13">
        <f t="shared" si="7"/>
        <v>155.50073000191526</v>
      </c>
      <c r="H62" s="13">
        <f t="shared" si="7"/>
        <v>69.2086764207234</v>
      </c>
      <c r="I62" s="13">
        <f t="shared" si="7"/>
        <v>126.91798333016884</v>
      </c>
      <c r="J62" s="13">
        <f t="shared" si="7"/>
        <v>125.49072032462361</v>
      </c>
      <c r="K62" s="13">
        <f t="shared" si="7"/>
        <v>115.11424479821655</v>
      </c>
      <c r="L62" s="13">
        <f t="shared" si="7"/>
        <v>115.6210017395979</v>
      </c>
      <c r="M62" s="13">
        <f t="shared" si="7"/>
        <v>118.32987900943141</v>
      </c>
      <c r="N62" s="13">
        <f t="shared" si="7"/>
        <v>137.0418940665373</v>
      </c>
      <c r="O62" s="13">
        <f t="shared" si="7"/>
        <v>125.74514635183833</v>
      </c>
      <c r="P62" s="13">
        <f t="shared" si="7"/>
        <v>118.30209666901214</v>
      </c>
      <c r="Q62" s="13">
        <f t="shared" si="7"/>
        <v>126.70635734497328</v>
      </c>
      <c r="R62" s="13">
        <f t="shared" si="7"/>
        <v>138.8436162202646</v>
      </c>
      <c r="S62" s="13">
        <f t="shared" si="7"/>
        <v>146.40828995565838</v>
      </c>
      <c r="T62" s="13">
        <f t="shared" si="7"/>
        <v>165.22874853033431</v>
      </c>
      <c r="U62" s="13">
        <f t="shared" si="7"/>
        <v>148.21135321830056</v>
      </c>
      <c r="V62" s="13">
        <f t="shared" si="7"/>
        <v>130.48931060150554</v>
      </c>
      <c r="W62" s="13">
        <f t="shared" si="7"/>
        <v>90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9" t="s">
        <v>105</v>
      </c>
      <c r="B63" s="12">
        <f t="shared" si="7"/>
        <v>97.93042432447425</v>
      </c>
      <c r="C63" s="12">
        <f t="shared" si="7"/>
        <v>0</v>
      </c>
      <c r="D63" s="3">
        <f t="shared" si="7"/>
        <v>100.00003416905139</v>
      </c>
      <c r="E63" s="13">
        <f t="shared" si="7"/>
        <v>99.99999145773715</v>
      </c>
      <c r="F63" s="13">
        <f t="shared" si="7"/>
        <v>98.38943714087559</v>
      </c>
      <c r="G63" s="13">
        <f t="shared" si="7"/>
        <v>92.01233494708923</v>
      </c>
      <c r="H63" s="13">
        <f t="shared" si="7"/>
        <v>89.38189806134403</v>
      </c>
      <c r="I63" s="13">
        <f t="shared" si="7"/>
        <v>93.21075076773984</v>
      </c>
      <c r="J63" s="13">
        <f t="shared" si="7"/>
        <v>98.62252446134495</v>
      </c>
      <c r="K63" s="13">
        <f t="shared" si="7"/>
        <v>96.02696998279136</v>
      </c>
      <c r="L63" s="13">
        <f t="shared" si="7"/>
        <v>94.22859575785726</v>
      </c>
      <c r="M63" s="13">
        <f t="shared" si="7"/>
        <v>96.28719624343549</v>
      </c>
      <c r="N63" s="13">
        <f t="shared" si="7"/>
        <v>88.42551144874503</v>
      </c>
      <c r="O63" s="13">
        <f t="shared" si="7"/>
        <v>101.94477009497116</v>
      </c>
      <c r="P63" s="13">
        <f t="shared" si="7"/>
        <v>109.83682936870538</v>
      </c>
      <c r="Q63" s="13">
        <f t="shared" si="7"/>
        <v>99.95089006878314</v>
      </c>
      <c r="R63" s="13">
        <f t="shared" si="7"/>
        <v>95.71359585498244</v>
      </c>
      <c r="S63" s="13">
        <f t="shared" si="7"/>
        <v>101.89111168846165</v>
      </c>
      <c r="T63" s="13">
        <f t="shared" si="7"/>
        <v>96.81724885421727</v>
      </c>
      <c r="U63" s="13">
        <f t="shared" si="7"/>
        <v>98.14421813793726</v>
      </c>
      <c r="V63" s="13">
        <f t="shared" si="7"/>
        <v>96.87775180866805</v>
      </c>
      <c r="W63" s="13">
        <f t="shared" si="7"/>
        <v>99.99999145773715</v>
      </c>
      <c r="X63" s="13">
        <f t="shared" si="7"/>
        <v>0</v>
      </c>
      <c r="Y63" s="13">
        <f t="shared" si="7"/>
        <v>0</v>
      </c>
      <c r="Z63" s="14">
        <f t="shared" si="7"/>
        <v>99.99999145773715</v>
      </c>
    </row>
    <row r="64" spans="1:26" ht="13.5">
      <c r="A64" s="39" t="s">
        <v>106</v>
      </c>
      <c r="B64" s="12">
        <f t="shared" si="7"/>
        <v>97.9199363892562</v>
      </c>
      <c r="C64" s="12">
        <f t="shared" si="7"/>
        <v>0</v>
      </c>
      <c r="D64" s="3">
        <f t="shared" si="7"/>
        <v>90.00003058138266</v>
      </c>
      <c r="E64" s="13">
        <f t="shared" si="7"/>
        <v>89.36233095712605</v>
      </c>
      <c r="F64" s="13">
        <f t="shared" si="7"/>
        <v>103.47498346765984</v>
      </c>
      <c r="G64" s="13">
        <f t="shared" si="7"/>
        <v>95.39138706227807</v>
      </c>
      <c r="H64" s="13">
        <f t="shared" si="7"/>
        <v>94.8408629343471</v>
      </c>
      <c r="I64" s="13">
        <f t="shared" si="7"/>
        <v>97.85844476849329</v>
      </c>
      <c r="J64" s="13">
        <f t="shared" si="7"/>
        <v>103.24549263829623</v>
      </c>
      <c r="K64" s="13">
        <f t="shared" si="7"/>
        <v>98.70816092178184</v>
      </c>
      <c r="L64" s="13">
        <f t="shared" si="7"/>
        <v>96.56201455318453</v>
      </c>
      <c r="M64" s="13">
        <f t="shared" si="7"/>
        <v>99.4936957450173</v>
      </c>
      <c r="N64" s="13">
        <f t="shared" si="7"/>
        <v>97.86781341879728</v>
      </c>
      <c r="O64" s="13">
        <f t="shared" si="7"/>
        <v>110.1056157649786</v>
      </c>
      <c r="P64" s="13">
        <f t="shared" si="7"/>
        <v>115.44501174282584</v>
      </c>
      <c r="Q64" s="13">
        <f t="shared" si="7"/>
        <v>107.72873085991934</v>
      </c>
      <c r="R64" s="13">
        <f t="shared" si="7"/>
        <v>104.56543126495691</v>
      </c>
      <c r="S64" s="13">
        <f t="shared" si="7"/>
        <v>105.90499437854348</v>
      </c>
      <c r="T64" s="13">
        <f t="shared" si="7"/>
        <v>101.7369826192768</v>
      </c>
      <c r="U64" s="13">
        <f t="shared" si="7"/>
        <v>104.07224406263079</v>
      </c>
      <c r="V64" s="13">
        <f t="shared" si="7"/>
        <v>102.23227239937151</v>
      </c>
      <c r="W64" s="13">
        <f t="shared" si="7"/>
        <v>89.36233095712605</v>
      </c>
      <c r="X64" s="13">
        <f t="shared" si="7"/>
        <v>0</v>
      </c>
      <c r="Y64" s="13">
        <f t="shared" si="7"/>
        <v>0</v>
      </c>
      <c r="Z64" s="14">
        <f t="shared" si="7"/>
        <v>89.36233095712605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90</v>
      </c>
      <c r="E66" s="16">
        <f t="shared" si="7"/>
        <v>89.99988309016086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89.99988309016086</v>
      </c>
      <c r="X66" s="16">
        <f t="shared" si="7"/>
        <v>0</v>
      </c>
      <c r="Y66" s="16">
        <f t="shared" si="7"/>
        <v>0</v>
      </c>
      <c r="Z66" s="17">
        <f t="shared" si="7"/>
        <v>89.99988309016086</v>
      </c>
    </row>
    <row r="67" spans="1:26" ht="13.5" hidden="1">
      <c r="A67" s="41" t="s">
        <v>285</v>
      </c>
      <c r="B67" s="24">
        <v>307317728</v>
      </c>
      <c r="C67" s="24"/>
      <c r="D67" s="25">
        <v>350171420</v>
      </c>
      <c r="E67" s="26">
        <v>347241420</v>
      </c>
      <c r="F67" s="26">
        <v>44339315</v>
      </c>
      <c r="G67" s="26">
        <v>22381575</v>
      </c>
      <c r="H67" s="26">
        <v>23825504</v>
      </c>
      <c r="I67" s="26">
        <v>90546394</v>
      </c>
      <c r="J67" s="26">
        <v>20766743</v>
      </c>
      <c r="K67" s="26">
        <v>21476484</v>
      </c>
      <c r="L67" s="26">
        <v>24016519</v>
      </c>
      <c r="M67" s="26">
        <v>66259746</v>
      </c>
      <c r="N67" s="26">
        <v>26234274</v>
      </c>
      <c r="O67" s="26">
        <v>26498983</v>
      </c>
      <c r="P67" s="26">
        <v>29882876</v>
      </c>
      <c r="Q67" s="26">
        <v>82616133</v>
      </c>
      <c r="R67" s="26">
        <v>29266805</v>
      </c>
      <c r="S67" s="26">
        <v>25599436</v>
      </c>
      <c r="T67" s="26">
        <v>22283457</v>
      </c>
      <c r="U67" s="26">
        <v>77149698</v>
      </c>
      <c r="V67" s="26">
        <v>316571971</v>
      </c>
      <c r="W67" s="26">
        <v>347241420</v>
      </c>
      <c r="X67" s="26"/>
      <c r="Y67" s="25"/>
      <c r="Z67" s="27">
        <v>347241420</v>
      </c>
    </row>
    <row r="68" spans="1:26" ht="13.5" hidden="1">
      <c r="A68" s="37" t="s">
        <v>31</v>
      </c>
      <c r="B68" s="19">
        <v>29806702</v>
      </c>
      <c r="C68" s="19"/>
      <c r="D68" s="20">
        <v>32426480</v>
      </c>
      <c r="E68" s="21">
        <v>32426480</v>
      </c>
      <c r="F68" s="21">
        <v>32707789</v>
      </c>
      <c r="G68" s="21">
        <v>132623</v>
      </c>
      <c r="H68" s="21">
        <v>-24051</v>
      </c>
      <c r="I68" s="21">
        <v>32816361</v>
      </c>
      <c r="J68" s="21">
        <v>-140403</v>
      </c>
      <c r="K68" s="21">
        <v>-437443</v>
      </c>
      <c r="L68" s="21">
        <v>9467</v>
      </c>
      <c r="M68" s="21">
        <v>-568379</v>
      </c>
      <c r="N68" s="21">
        <v>77347</v>
      </c>
      <c r="O68" s="21">
        <v>-33517</v>
      </c>
      <c r="P68" s="21">
        <v>-3615</v>
      </c>
      <c r="Q68" s="21">
        <v>40215</v>
      </c>
      <c r="R68" s="21">
        <v>-4526</v>
      </c>
      <c r="S68" s="21">
        <v>-143</v>
      </c>
      <c r="T68" s="21"/>
      <c r="U68" s="21">
        <v>-4669</v>
      </c>
      <c r="V68" s="21">
        <v>32283528</v>
      </c>
      <c r="W68" s="21">
        <v>32426480</v>
      </c>
      <c r="X68" s="21"/>
      <c r="Y68" s="20"/>
      <c r="Z68" s="23">
        <v>32426480</v>
      </c>
    </row>
    <row r="69" spans="1:26" ht="13.5" hidden="1">
      <c r="A69" s="38" t="s">
        <v>32</v>
      </c>
      <c r="B69" s="19">
        <v>276237128</v>
      </c>
      <c r="C69" s="19"/>
      <c r="D69" s="20">
        <v>316034220</v>
      </c>
      <c r="E69" s="21">
        <v>313104220</v>
      </c>
      <c r="F69" s="21">
        <v>11523334</v>
      </c>
      <c r="G69" s="21">
        <v>22151043</v>
      </c>
      <c r="H69" s="21">
        <v>23738977</v>
      </c>
      <c r="I69" s="21">
        <v>57413354</v>
      </c>
      <c r="J69" s="21">
        <v>20830093</v>
      </c>
      <c r="K69" s="21">
        <v>21783594</v>
      </c>
      <c r="L69" s="21">
        <v>23876876</v>
      </c>
      <c r="M69" s="21">
        <v>66490563</v>
      </c>
      <c r="N69" s="21">
        <v>26011567</v>
      </c>
      <c r="O69" s="21">
        <v>26396743</v>
      </c>
      <c r="P69" s="21">
        <v>29758131</v>
      </c>
      <c r="Q69" s="21">
        <v>82166441</v>
      </c>
      <c r="R69" s="21">
        <v>29140046</v>
      </c>
      <c r="S69" s="21">
        <v>25387111</v>
      </c>
      <c r="T69" s="21">
        <v>22038911</v>
      </c>
      <c r="U69" s="21">
        <v>76566068</v>
      </c>
      <c r="V69" s="21">
        <v>282636426</v>
      </c>
      <c r="W69" s="21">
        <v>313104220</v>
      </c>
      <c r="X69" s="21"/>
      <c r="Y69" s="20"/>
      <c r="Z69" s="23">
        <v>313104220</v>
      </c>
    </row>
    <row r="70" spans="1:26" ht="13.5" hidden="1">
      <c r="A70" s="39" t="s">
        <v>103</v>
      </c>
      <c r="B70" s="19">
        <v>228411462</v>
      </c>
      <c r="C70" s="19"/>
      <c r="D70" s="20">
        <v>260327850</v>
      </c>
      <c r="E70" s="21">
        <v>257327850</v>
      </c>
      <c r="F70" s="21">
        <v>8610040</v>
      </c>
      <c r="G70" s="21">
        <v>18573846</v>
      </c>
      <c r="H70" s="21">
        <v>18658017</v>
      </c>
      <c r="I70" s="21">
        <v>45841903</v>
      </c>
      <c r="J70" s="21">
        <v>17151175</v>
      </c>
      <c r="K70" s="21">
        <v>17699930</v>
      </c>
      <c r="L70" s="21">
        <v>19764657</v>
      </c>
      <c r="M70" s="21">
        <v>54615762</v>
      </c>
      <c r="N70" s="21">
        <v>21053716</v>
      </c>
      <c r="O70" s="21">
        <v>21408613</v>
      </c>
      <c r="P70" s="21">
        <v>24509446</v>
      </c>
      <c r="Q70" s="21">
        <v>66971775</v>
      </c>
      <c r="R70" s="21">
        <v>24287570</v>
      </c>
      <c r="S70" s="21">
        <v>20922746</v>
      </c>
      <c r="T70" s="21">
        <v>18245742</v>
      </c>
      <c r="U70" s="21">
        <v>63456058</v>
      </c>
      <c r="V70" s="21">
        <v>230885498</v>
      </c>
      <c r="W70" s="21">
        <v>257327850</v>
      </c>
      <c r="X70" s="21"/>
      <c r="Y70" s="20"/>
      <c r="Z70" s="23">
        <v>257327850</v>
      </c>
    </row>
    <row r="71" spans="1:26" ht="13.5" hidden="1">
      <c r="A71" s="39" t="s">
        <v>104</v>
      </c>
      <c r="B71" s="19">
        <v>25531897</v>
      </c>
      <c r="C71" s="19"/>
      <c r="D71" s="20">
        <v>34189980</v>
      </c>
      <c r="E71" s="21">
        <v>34189980</v>
      </c>
      <c r="F71" s="21">
        <v>1050731</v>
      </c>
      <c r="G71" s="21">
        <v>1676023</v>
      </c>
      <c r="H71" s="21">
        <v>3161488</v>
      </c>
      <c r="I71" s="21">
        <v>5888242</v>
      </c>
      <c r="J71" s="21">
        <v>1817736</v>
      </c>
      <c r="K71" s="21">
        <v>2154934</v>
      </c>
      <c r="L71" s="21">
        <v>2247071</v>
      </c>
      <c r="M71" s="21">
        <v>6219741</v>
      </c>
      <c r="N71" s="21">
        <v>3098983</v>
      </c>
      <c r="O71" s="21">
        <v>3114925</v>
      </c>
      <c r="P71" s="21">
        <v>3454861</v>
      </c>
      <c r="Q71" s="21">
        <v>9668769</v>
      </c>
      <c r="R71" s="21">
        <v>2998866</v>
      </c>
      <c r="S71" s="21">
        <v>2593500</v>
      </c>
      <c r="T71" s="21">
        <v>1925608</v>
      </c>
      <c r="U71" s="21">
        <v>7517974</v>
      </c>
      <c r="V71" s="21">
        <v>29294726</v>
      </c>
      <c r="W71" s="21">
        <v>34189980</v>
      </c>
      <c r="X71" s="21"/>
      <c r="Y71" s="20"/>
      <c r="Z71" s="23">
        <v>34189980</v>
      </c>
    </row>
    <row r="72" spans="1:26" ht="13.5" hidden="1">
      <c r="A72" s="39" t="s">
        <v>105</v>
      </c>
      <c r="B72" s="19">
        <v>12438830</v>
      </c>
      <c r="C72" s="19"/>
      <c r="D72" s="20">
        <v>11706500</v>
      </c>
      <c r="E72" s="21">
        <v>11706500</v>
      </c>
      <c r="F72" s="21">
        <v>1032372</v>
      </c>
      <c r="G72" s="21">
        <v>1054889</v>
      </c>
      <c r="H72" s="21">
        <v>1066151</v>
      </c>
      <c r="I72" s="21">
        <v>3153412</v>
      </c>
      <c r="J72" s="21">
        <v>1028766</v>
      </c>
      <c r="K72" s="21">
        <v>1057027</v>
      </c>
      <c r="L72" s="21">
        <v>1033440</v>
      </c>
      <c r="M72" s="21">
        <v>3119233</v>
      </c>
      <c r="N72" s="21">
        <v>1035441</v>
      </c>
      <c r="O72" s="21">
        <v>1047476</v>
      </c>
      <c r="P72" s="21">
        <v>995890</v>
      </c>
      <c r="Q72" s="21">
        <v>3078807</v>
      </c>
      <c r="R72" s="21">
        <v>1033337</v>
      </c>
      <c r="S72" s="21">
        <v>1039230</v>
      </c>
      <c r="T72" s="21">
        <v>1041646</v>
      </c>
      <c r="U72" s="21">
        <v>3114213</v>
      </c>
      <c r="V72" s="21">
        <v>12465665</v>
      </c>
      <c r="W72" s="21">
        <v>11706500</v>
      </c>
      <c r="X72" s="21"/>
      <c r="Y72" s="20"/>
      <c r="Z72" s="23">
        <v>11706500</v>
      </c>
    </row>
    <row r="73" spans="1:26" ht="13.5" hidden="1">
      <c r="A73" s="39" t="s">
        <v>106</v>
      </c>
      <c r="B73" s="19">
        <v>9854939</v>
      </c>
      <c r="C73" s="19"/>
      <c r="D73" s="20">
        <v>9809890</v>
      </c>
      <c r="E73" s="21">
        <v>9879890</v>
      </c>
      <c r="F73" s="21">
        <v>830191</v>
      </c>
      <c r="G73" s="21">
        <v>846285</v>
      </c>
      <c r="H73" s="21">
        <v>853321</v>
      </c>
      <c r="I73" s="21">
        <v>2529797</v>
      </c>
      <c r="J73" s="21">
        <v>832416</v>
      </c>
      <c r="K73" s="21">
        <v>871703</v>
      </c>
      <c r="L73" s="21">
        <v>831708</v>
      </c>
      <c r="M73" s="21">
        <v>2535827</v>
      </c>
      <c r="N73" s="21">
        <v>823427</v>
      </c>
      <c r="O73" s="21">
        <v>825729</v>
      </c>
      <c r="P73" s="21">
        <v>797934</v>
      </c>
      <c r="Q73" s="21">
        <v>2447090</v>
      </c>
      <c r="R73" s="21">
        <v>820273</v>
      </c>
      <c r="S73" s="21">
        <v>831635</v>
      </c>
      <c r="T73" s="21">
        <v>825915</v>
      </c>
      <c r="U73" s="21">
        <v>2477823</v>
      </c>
      <c r="V73" s="21">
        <v>9990537</v>
      </c>
      <c r="W73" s="21">
        <v>9879890</v>
      </c>
      <c r="X73" s="21"/>
      <c r="Y73" s="20"/>
      <c r="Z73" s="23">
        <v>9879890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1273898</v>
      </c>
      <c r="C75" s="28"/>
      <c r="D75" s="29">
        <v>1710720</v>
      </c>
      <c r="E75" s="30">
        <v>1710720</v>
      </c>
      <c r="F75" s="30">
        <v>108192</v>
      </c>
      <c r="G75" s="30">
        <v>97909</v>
      </c>
      <c r="H75" s="30">
        <v>110578</v>
      </c>
      <c r="I75" s="30">
        <v>316679</v>
      </c>
      <c r="J75" s="30">
        <v>77053</v>
      </c>
      <c r="K75" s="30">
        <v>130333</v>
      </c>
      <c r="L75" s="30">
        <v>130176</v>
      </c>
      <c r="M75" s="30">
        <v>337562</v>
      </c>
      <c r="N75" s="30">
        <v>145360</v>
      </c>
      <c r="O75" s="30">
        <v>135757</v>
      </c>
      <c r="P75" s="30">
        <v>128360</v>
      </c>
      <c r="Q75" s="30">
        <v>409477</v>
      </c>
      <c r="R75" s="30">
        <v>131285</v>
      </c>
      <c r="S75" s="30">
        <v>212468</v>
      </c>
      <c r="T75" s="30">
        <v>244546</v>
      </c>
      <c r="U75" s="30">
        <v>588299</v>
      </c>
      <c r="V75" s="30">
        <v>1652017</v>
      </c>
      <c r="W75" s="30">
        <v>1710720</v>
      </c>
      <c r="X75" s="30"/>
      <c r="Y75" s="29"/>
      <c r="Z75" s="31">
        <v>1710720</v>
      </c>
    </row>
    <row r="76" spans="1:26" ht="13.5" hidden="1">
      <c r="A76" s="42" t="s">
        <v>286</v>
      </c>
      <c r="B76" s="32">
        <v>306227428</v>
      </c>
      <c r="C76" s="32"/>
      <c r="D76" s="33">
        <v>316324921</v>
      </c>
      <c r="E76" s="34">
        <v>316324924</v>
      </c>
      <c r="F76" s="34">
        <v>28240859</v>
      </c>
      <c r="G76" s="34">
        <v>29098292</v>
      </c>
      <c r="H76" s="34">
        <v>27703844</v>
      </c>
      <c r="I76" s="34">
        <v>85042995</v>
      </c>
      <c r="J76" s="34">
        <v>28484935</v>
      </c>
      <c r="K76" s="34">
        <v>26596289</v>
      </c>
      <c r="L76" s="34">
        <v>27515520</v>
      </c>
      <c r="M76" s="34">
        <v>82596744</v>
      </c>
      <c r="N76" s="34">
        <v>29354599</v>
      </c>
      <c r="O76" s="34">
        <v>33110606</v>
      </c>
      <c r="P76" s="34">
        <v>34405721</v>
      </c>
      <c r="Q76" s="34">
        <v>96870926</v>
      </c>
      <c r="R76" s="34">
        <v>35499012</v>
      </c>
      <c r="S76" s="34">
        <v>35083112</v>
      </c>
      <c r="T76" s="34">
        <v>32098424</v>
      </c>
      <c r="U76" s="34">
        <v>102680548</v>
      </c>
      <c r="V76" s="34">
        <v>367191213</v>
      </c>
      <c r="W76" s="34">
        <v>316324924</v>
      </c>
      <c r="X76" s="34"/>
      <c r="Y76" s="33"/>
      <c r="Z76" s="35">
        <v>316324924</v>
      </c>
    </row>
    <row r="77" spans="1:26" ht="13.5" hidden="1">
      <c r="A77" s="37" t="s">
        <v>31</v>
      </c>
      <c r="B77" s="19">
        <v>29455918</v>
      </c>
      <c r="C77" s="19"/>
      <c r="D77" s="20">
        <v>29183809</v>
      </c>
      <c r="E77" s="21">
        <v>29183832</v>
      </c>
      <c r="F77" s="21">
        <v>2708934</v>
      </c>
      <c r="G77" s="21">
        <v>4872389</v>
      </c>
      <c r="H77" s="21">
        <v>2917262</v>
      </c>
      <c r="I77" s="21">
        <v>10498585</v>
      </c>
      <c r="J77" s="21">
        <v>2923032</v>
      </c>
      <c r="K77" s="21">
        <v>2195055</v>
      </c>
      <c r="L77" s="21">
        <v>1965079</v>
      </c>
      <c r="M77" s="21">
        <v>7083166</v>
      </c>
      <c r="N77" s="21">
        <v>1907749</v>
      </c>
      <c r="O77" s="21">
        <v>2269424</v>
      </c>
      <c r="P77" s="21">
        <v>2187546</v>
      </c>
      <c r="Q77" s="21">
        <v>6364719</v>
      </c>
      <c r="R77" s="21">
        <v>1901612</v>
      </c>
      <c r="S77" s="21">
        <v>2005108</v>
      </c>
      <c r="T77" s="21">
        <v>1943395</v>
      </c>
      <c r="U77" s="21">
        <v>5850115</v>
      </c>
      <c r="V77" s="21">
        <v>29796585</v>
      </c>
      <c r="W77" s="21">
        <v>29183832</v>
      </c>
      <c r="X77" s="21"/>
      <c r="Y77" s="20"/>
      <c r="Z77" s="23">
        <v>29183832</v>
      </c>
    </row>
    <row r="78" spans="1:26" ht="13.5" hidden="1">
      <c r="A78" s="38" t="s">
        <v>32</v>
      </c>
      <c r="B78" s="19">
        <v>275497612</v>
      </c>
      <c r="C78" s="19"/>
      <c r="D78" s="20">
        <v>285601464</v>
      </c>
      <c r="E78" s="21">
        <v>285601446</v>
      </c>
      <c r="F78" s="21">
        <v>25531925</v>
      </c>
      <c r="G78" s="21">
        <v>24225903</v>
      </c>
      <c r="H78" s="21">
        <v>24786582</v>
      </c>
      <c r="I78" s="21">
        <v>74544410</v>
      </c>
      <c r="J78" s="21">
        <v>25561903</v>
      </c>
      <c r="K78" s="21">
        <v>24401234</v>
      </c>
      <c r="L78" s="21">
        <v>25550441</v>
      </c>
      <c r="M78" s="21">
        <v>75513578</v>
      </c>
      <c r="N78" s="21">
        <v>27446850</v>
      </c>
      <c r="O78" s="21">
        <v>30841182</v>
      </c>
      <c r="P78" s="21">
        <v>32218175</v>
      </c>
      <c r="Q78" s="21">
        <v>90506207</v>
      </c>
      <c r="R78" s="21">
        <v>33597400</v>
      </c>
      <c r="S78" s="21">
        <v>33078004</v>
      </c>
      <c r="T78" s="21">
        <v>30155029</v>
      </c>
      <c r="U78" s="21">
        <v>96830433</v>
      </c>
      <c r="V78" s="21">
        <v>337394628</v>
      </c>
      <c r="W78" s="21">
        <v>285601446</v>
      </c>
      <c r="X78" s="21"/>
      <c r="Y78" s="20"/>
      <c r="Z78" s="23">
        <v>285601446</v>
      </c>
    </row>
    <row r="79" spans="1:26" ht="13.5" hidden="1">
      <c r="A79" s="39" t="s">
        <v>103</v>
      </c>
      <c r="B79" s="19">
        <v>227587856</v>
      </c>
      <c r="C79" s="19"/>
      <c r="D79" s="20">
        <v>234295068</v>
      </c>
      <c r="E79" s="21">
        <v>234295065</v>
      </c>
      <c r="F79" s="21">
        <v>20564132</v>
      </c>
      <c r="G79" s="21">
        <v>19518016</v>
      </c>
      <c r="H79" s="21">
        <v>20505687</v>
      </c>
      <c r="I79" s="21">
        <v>60587835</v>
      </c>
      <c r="J79" s="21">
        <v>21134458</v>
      </c>
      <c r="K79" s="21">
        <v>19613831</v>
      </c>
      <c r="L79" s="21">
        <v>20927770</v>
      </c>
      <c r="M79" s="21">
        <v>61676059</v>
      </c>
      <c r="N79" s="21">
        <v>21182094</v>
      </c>
      <c r="O79" s="21">
        <v>24422789</v>
      </c>
      <c r="P79" s="21">
        <v>25653387</v>
      </c>
      <c r="Q79" s="21">
        <v>71258270</v>
      </c>
      <c r="R79" s="21">
        <v>27216493</v>
      </c>
      <c r="S79" s="21">
        <v>26965422</v>
      </c>
      <c r="T79" s="21">
        <v>24687250</v>
      </c>
      <c r="U79" s="21">
        <v>78869165</v>
      </c>
      <c r="V79" s="21">
        <v>272391329</v>
      </c>
      <c r="W79" s="21">
        <v>234295065</v>
      </c>
      <c r="X79" s="21"/>
      <c r="Y79" s="20"/>
      <c r="Z79" s="23">
        <v>234295065</v>
      </c>
    </row>
    <row r="80" spans="1:26" ht="13.5" hidden="1">
      <c r="A80" s="39" t="s">
        <v>104</v>
      </c>
      <c r="B80" s="19">
        <v>26078407</v>
      </c>
      <c r="C80" s="19"/>
      <c r="D80" s="20">
        <v>30770988</v>
      </c>
      <c r="E80" s="21">
        <v>30770982</v>
      </c>
      <c r="F80" s="21">
        <v>2678986</v>
      </c>
      <c r="G80" s="21">
        <v>2606228</v>
      </c>
      <c r="H80" s="21">
        <v>2188024</v>
      </c>
      <c r="I80" s="21">
        <v>7473238</v>
      </c>
      <c r="J80" s="21">
        <v>2281090</v>
      </c>
      <c r="K80" s="21">
        <v>2480636</v>
      </c>
      <c r="L80" s="21">
        <v>2598086</v>
      </c>
      <c r="M80" s="21">
        <v>7359812</v>
      </c>
      <c r="N80" s="21">
        <v>4246905</v>
      </c>
      <c r="O80" s="21">
        <v>3916867</v>
      </c>
      <c r="P80" s="21">
        <v>4087173</v>
      </c>
      <c r="Q80" s="21">
        <v>12250945</v>
      </c>
      <c r="R80" s="21">
        <v>4163734</v>
      </c>
      <c r="S80" s="21">
        <v>3797099</v>
      </c>
      <c r="T80" s="21">
        <v>3181658</v>
      </c>
      <c r="U80" s="21">
        <v>11142491</v>
      </c>
      <c r="V80" s="21">
        <v>38226486</v>
      </c>
      <c r="W80" s="21">
        <v>30770982</v>
      </c>
      <c r="X80" s="21"/>
      <c r="Y80" s="20"/>
      <c r="Z80" s="23">
        <v>30770982</v>
      </c>
    </row>
    <row r="81" spans="1:26" ht="13.5" hidden="1">
      <c r="A81" s="39" t="s">
        <v>105</v>
      </c>
      <c r="B81" s="19">
        <v>12181399</v>
      </c>
      <c r="C81" s="19"/>
      <c r="D81" s="20">
        <v>11706504</v>
      </c>
      <c r="E81" s="21">
        <v>11706499</v>
      </c>
      <c r="F81" s="21">
        <v>1015745</v>
      </c>
      <c r="G81" s="21">
        <v>970628</v>
      </c>
      <c r="H81" s="21">
        <v>952946</v>
      </c>
      <c r="I81" s="21">
        <v>2939319</v>
      </c>
      <c r="J81" s="21">
        <v>1014595</v>
      </c>
      <c r="K81" s="21">
        <v>1015031</v>
      </c>
      <c r="L81" s="21">
        <v>973796</v>
      </c>
      <c r="M81" s="21">
        <v>3003422</v>
      </c>
      <c r="N81" s="21">
        <v>915594</v>
      </c>
      <c r="O81" s="21">
        <v>1067847</v>
      </c>
      <c r="P81" s="21">
        <v>1093854</v>
      </c>
      <c r="Q81" s="21">
        <v>3077295</v>
      </c>
      <c r="R81" s="21">
        <v>989044</v>
      </c>
      <c r="S81" s="21">
        <v>1058883</v>
      </c>
      <c r="T81" s="21">
        <v>1008493</v>
      </c>
      <c r="U81" s="21">
        <v>3056420</v>
      </c>
      <c r="V81" s="21">
        <v>12076456</v>
      </c>
      <c r="W81" s="21">
        <v>11706499</v>
      </c>
      <c r="X81" s="21"/>
      <c r="Y81" s="20"/>
      <c r="Z81" s="23">
        <v>11706499</v>
      </c>
    </row>
    <row r="82" spans="1:26" ht="13.5" hidden="1">
      <c r="A82" s="39" t="s">
        <v>106</v>
      </c>
      <c r="B82" s="19">
        <v>9649950</v>
      </c>
      <c r="C82" s="19"/>
      <c r="D82" s="20">
        <v>8828904</v>
      </c>
      <c r="E82" s="21">
        <v>8828900</v>
      </c>
      <c r="F82" s="21">
        <v>859040</v>
      </c>
      <c r="G82" s="21">
        <v>807283</v>
      </c>
      <c r="H82" s="21">
        <v>809297</v>
      </c>
      <c r="I82" s="21">
        <v>2475620</v>
      </c>
      <c r="J82" s="21">
        <v>859432</v>
      </c>
      <c r="K82" s="21">
        <v>860442</v>
      </c>
      <c r="L82" s="21">
        <v>803114</v>
      </c>
      <c r="M82" s="21">
        <v>2522988</v>
      </c>
      <c r="N82" s="21">
        <v>805870</v>
      </c>
      <c r="O82" s="21">
        <v>909174</v>
      </c>
      <c r="P82" s="21">
        <v>921175</v>
      </c>
      <c r="Q82" s="21">
        <v>2636219</v>
      </c>
      <c r="R82" s="21">
        <v>857722</v>
      </c>
      <c r="S82" s="21">
        <v>880743</v>
      </c>
      <c r="T82" s="21">
        <v>840261</v>
      </c>
      <c r="U82" s="21">
        <v>2578726</v>
      </c>
      <c r="V82" s="21">
        <v>10213553</v>
      </c>
      <c r="W82" s="21">
        <v>8828900</v>
      </c>
      <c r="X82" s="21"/>
      <c r="Y82" s="20"/>
      <c r="Z82" s="23">
        <v>8828900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414022</v>
      </c>
      <c r="G83" s="21">
        <v>323748</v>
      </c>
      <c r="H83" s="21">
        <v>330628</v>
      </c>
      <c r="I83" s="21">
        <v>1068398</v>
      </c>
      <c r="J83" s="21">
        <v>272328</v>
      </c>
      <c r="K83" s="21">
        <v>431294</v>
      </c>
      <c r="L83" s="21">
        <v>247675</v>
      </c>
      <c r="M83" s="21">
        <v>951297</v>
      </c>
      <c r="N83" s="21">
        <v>296387</v>
      </c>
      <c r="O83" s="21">
        <v>524505</v>
      </c>
      <c r="P83" s="21">
        <v>462586</v>
      </c>
      <c r="Q83" s="21">
        <v>1283478</v>
      </c>
      <c r="R83" s="21">
        <v>370407</v>
      </c>
      <c r="S83" s="21">
        <v>375857</v>
      </c>
      <c r="T83" s="21">
        <v>437367</v>
      </c>
      <c r="U83" s="21">
        <v>1183631</v>
      </c>
      <c r="V83" s="21">
        <v>4486804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1273898</v>
      </c>
      <c r="C84" s="28"/>
      <c r="D84" s="29">
        <v>1539648</v>
      </c>
      <c r="E84" s="30">
        <v>1539646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1539646</v>
      </c>
      <c r="X84" s="30"/>
      <c r="Y84" s="29"/>
      <c r="Z84" s="31">
        <v>1539646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5906989</v>
      </c>
      <c r="D5" s="357">
        <f t="shared" si="0"/>
        <v>0</v>
      </c>
      <c r="E5" s="356">
        <f t="shared" si="0"/>
        <v>5880260</v>
      </c>
      <c r="F5" s="358">
        <f t="shared" si="0"/>
        <v>5977260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663903</v>
      </c>
      <c r="Q5" s="356">
        <f t="shared" si="0"/>
        <v>542343</v>
      </c>
      <c r="R5" s="358">
        <f t="shared" si="0"/>
        <v>1206246</v>
      </c>
      <c r="S5" s="358">
        <f t="shared" si="0"/>
        <v>536202</v>
      </c>
      <c r="T5" s="356">
        <f t="shared" si="0"/>
        <v>340066</v>
      </c>
      <c r="U5" s="356">
        <f t="shared" si="0"/>
        <v>871842</v>
      </c>
      <c r="V5" s="358">
        <f t="shared" si="0"/>
        <v>1748110</v>
      </c>
      <c r="W5" s="358">
        <f t="shared" si="0"/>
        <v>2954356</v>
      </c>
      <c r="X5" s="356">
        <f t="shared" si="0"/>
        <v>5977260</v>
      </c>
      <c r="Y5" s="358">
        <f t="shared" si="0"/>
        <v>-3022904</v>
      </c>
      <c r="Z5" s="359">
        <f>+IF(X5&lt;&gt;0,+(Y5/X5)*100,0)</f>
        <v>-50.5734065441356</v>
      </c>
      <c r="AA5" s="360">
        <f>+AA6+AA8+AA11+AA13+AA15</f>
        <v>5977260</v>
      </c>
    </row>
    <row r="6" spans="1:27" ht="13.5">
      <c r="A6" s="361" t="s">
        <v>204</v>
      </c>
      <c r="B6" s="142"/>
      <c r="C6" s="60">
        <f>+C7</f>
        <v>1834656</v>
      </c>
      <c r="D6" s="340">
        <f aca="true" t="shared" si="1" ref="D6:AA6">+D7</f>
        <v>0</v>
      </c>
      <c r="E6" s="60">
        <f t="shared" si="1"/>
        <v>1709450</v>
      </c>
      <c r="F6" s="59">
        <f t="shared" si="1"/>
        <v>1759450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304458</v>
      </c>
      <c r="Q6" s="60">
        <f t="shared" si="1"/>
        <v>248964</v>
      </c>
      <c r="R6" s="59">
        <f t="shared" si="1"/>
        <v>553422</v>
      </c>
      <c r="S6" s="59">
        <f t="shared" si="1"/>
        <v>103847</v>
      </c>
      <c r="T6" s="60">
        <f t="shared" si="1"/>
        <v>99634</v>
      </c>
      <c r="U6" s="60">
        <f t="shared" si="1"/>
        <v>108777</v>
      </c>
      <c r="V6" s="59">
        <f t="shared" si="1"/>
        <v>312258</v>
      </c>
      <c r="W6" s="59">
        <f t="shared" si="1"/>
        <v>865680</v>
      </c>
      <c r="X6" s="60">
        <f t="shared" si="1"/>
        <v>1759450</v>
      </c>
      <c r="Y6" s="59">
        <f t="shared" si="1"/>
        <v>-893770</v>
      </c>
      <c r="Z6" s="61">
        <f>+IF(X6&lt;&gt;0,+(Y6/X6)*100,0)</f>
        <v>-50.79826082014266</v>
      </c>
      <c r="AA6" s="62">
        <f t="shared" si="1"/>
        <v>1759450</v>
      </c>
    </row>
    <row r="7" spans="1:27" ht="13.5">
      <c r="A7" s="291" t="s">
        <v>228</v>
      </c>
      <c r="B7" s="142"/>
      <c r="C7" s="60">
        <v>1834656</v>
      </c>
      <c r="D7" s="340"/>
      <c r="E7" s="60">
        <v>1709450</v>
      </c>
      <c r="F7" s="59">
        <v>1759450</v>
      </c>
      <c r="G7" s="59"/>
      <c r="H7" s="60"/>
      <c r="I7" s="60"/>
      <c r="J7" s="59"/>
      <c r="K7" s="59"/>
      <c r="L7" s="60"/>
      <c r="M7" s="60"/>
      <c r="N7" s="59"/>
      <c r="O7" s="59"/>
      <c r="P7" s="60">
        <v>304458</v>
      </c>
      <c r="Q7" s="60">
        <v>248964</v>
      </c>
      <c r="R7" s="59">
        <v>553422</v>
      </c>
      <c r="S7" s="59">
        <v>103847</v>
      </c>
      <c r="T7" s="60">
        <v>99634</v>
      </c>
      <c r="U7" s="60">
        <v>108777</v>
      </c>
      <c r="V7" s="59">
        <v>312258</v>
      </c>
      <c r="W7" s="59">
        <v>865680</v>
      </c>
      <c r="X7" s="60">
        <v>1759450</v>
      </c>
      <c r="Y7" s="59">
        <v>-893770</v>
      </c>
      <c r="Z7" s="61">
        <v>-50.8</v>
      </c>
      <c r="AA7" s="62">
        <v>1759450</v>
      </c>
    </row>
    <row r="8" spans="1:27" ht="13.5">
      <c r="A8" s="361" t="s">
        <v>205</v>
      </c>
      <c r="B8" s="142"/>
      <c r="C8" s="60">
        <f aca="true" t="shared" si="2" ref="C8:Y8">SUM(C9:C10)</f>
        <v>1627315</v>
      </c>
      <c r="D8" s="340">
        <f t="shared" si="2"/>
        <v>0</v>
      </c>
      <c r="E8" s="60">
        <f t="shared" si="2"/>
        <v>1815790</v>
      </c>
      <c r="F8" s="59">
        <f t="shared" si="2"/>
        <v>1870790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113469</v>
      </c>
      <c r="Q8" s="60">
        <f t="shared" si="2"/>
        <v>162019</v>
      </c>
      <c r="R8" s="59">
        <f t="shared" si="2"/>
        <v>275488</v>
      </c>
      <c r="S8" s="59">
        <f t="shared" si="2"/>
        <v>128805</v>
      </c>
      <c r="T8" s="60">
        <f t="shared" si="2"/>
        <v>45031</v>
      </c>
      <c r="U8" s="60">
        <f t="shared" si="2"/>
        <v>150106</v>
      </c>
      <c r="V8" s="59">
        <f t="shared" si="2"/>
        <v>323942</v>
      </c>
      <c r="W8" s="59">
        <f t="shared" si="2"/>
        <v>599430</v>
      </c>
      <c r="X8" s="60">
        <f t="shared" si="2"/>
        <v>1870790</v>
      </c>
      <c r="Y8" s="59">
        <f t="shared" si="2"/>
        <v>-1271360</v>
      </c>
      <c r="Z8" s="61">
        <f>+IF(X8&lt;&gt;0,+(Y8/X8)*100,0)</f>
        <v>-67.95845605332507</v>
      </c>
      <c r="AA8" s="62">
        <f>SUM(AA9:AA10)</f>
        <v>1870790</v>
      </c>
    </row>
    <row r="9" spans="1:27" ht="13.5">
      <c r="A9" s="291" t="s">
        <v>229</v>
      </c>
      <c r="B9" s="142"/>
      <c r="C9" s="60">
        <v>1627315</v>
      </c>
      <c r="D9" s="340"/>
      <c r="E9" s="60">
        <v>1815790</v>
      </c>
      <c r="F9" s="59">
        <v>1870790</v>
      </c>
      <c r="G9" s="59"/>
      <c r="H9" s="60"/>
      <c r="I9" s="60"/>
      <c r="J9" s="59"/>
      <c r="K9" s="59"/>
      <c r="L9" s="60"/>
      <c r="M9" s="60"/>
      <c r="N9" s="59"/>
      <c r="O9" s="59"/>
      <c r="P9" s="60">
        <v>113469</v>
      </c>
      <c r="Q9" s="60">
        <v>162019</v>
      </c>
      <c r="R9" s="59">
        <v>275488</v>
      </c>
      <c r="S9" s="59">
        <v>128805</v>
      </c>
      <c r="T9" s="60">
        <v>45031</v>
      </c>
      <c r="U9" s="60">
        <v>150106</v>
      </c>
      <c r="V9" s="59">
        <v>323942</v>
      </c>
      <c r="W9" s="59">
        <v>599430</v>
      </c>
      <c r="X9" s="60">
        <v>1870790</v>
      </c>
      <c r="Y9" s="59">
        <v>-1271360</v>
      </c>
      <c r="Z9" s="61">
        <v>-67.96</v>
      </c>
      <c r="AA9" s="62">
        <v>1870790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1684541</v>
      </c>
      <c r="D11" s="363">
        <f aca="true" t="shared" si="3" ref="D11:AA11">+D12</f>
        <v>0</v>
      </c>
      <c r="E11" s="362">
        <f t="shared" si="3"/>
        <v>1750470</v>
      </c>
      <c r="F11" s="364">
        <f t="shared" si="3"/>
        <v>1745470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139692</v>
      </c>
      <c r="Q11" s="362">
        <f t="shared" si="3"/>
        <v>115953</v>
      </c>
      <c r="R11" s="364">
        <f t="shared" si="3"/>
        <v>255645</v>
      </c>
      <c r="S11" s="364">
        <f t="shared" si="3"/>
        <v>101124</v>
      </c>
      <c r="T11" s="362">
        <f t="shared" si="3"/>
        <v>144057</v>
      </c>
      <c r="U11" s="362">
        <f t="shared" si="3"/>
        <v>436692</v>
      </c>
      <c r="V11" s="364">
        <f t="shared" si="3"/>
        <v>681873</v>
      </c>
      <c r="W11" s="364">
        <f t="shared" si="3"/>
        <v>937518</v>
      </c>
      <c r="X11" s="362">
        <f t="shared" si="3"/>
        <v>1745470</v>
      </c>
      <c r="Y11" s="364">
        <f t="shared" si="3"/>
        <v>-807952</v>
      </c>
      <c r="Z11" s="365">
        <f>+IF(X11&lt;&gt;0,+(Y11/X11)*100,0)</f>
        <v>-46.288506820512524</v>
      </c>
      <c r="AA11" s="366">
        <f t="shared" si="3"/>
        <v>1745470</v>
      </c>
    </row>
    <row r="12" spans="1:27" ht="13.5">
      <c r="A12" s="291" t="s">
        <v>231</v>
      </c>
      <c r="B12" s="136"/>
      <c r="C12" s="60">
        <v>1684541</v>
      </c>
      <c r="D12" s="340"/>
      <c r="E12" s="60">
        <v>1750470</v>
      </c>
      <c r="F12" s="59">
        <v>1745470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139692</v>
      </c>
      <c r="Q12" s="60">
        <v>115953</v>
      </c>
      <c r="R12" s="59">
        <v>255645</v>
      </c>
      <c r="S12" s="59">
        <v>101124</v>
      </c>
      <c r="T12" s="60">
        <v>144057</v>
      </c>
      <c r="U12" s="60">
        <v>436692</v>
      </c>
      <c r="V12" s="59">
        <v>681873</v>
      </c>
      <c r="W12" s="59">
        <v>937518</v>
      </c>
      <c r="X12" s="60">
        <v>1745470</v>
      </c>
      <c r="Y12" s="59">
        <v>-807952</v>
      </c>
      <c r="Z12" s="61">
        <v>-46.29</v>
      </c>
      <c r="AA12" s="62">
        <v>1745470</v>
      </c>
    </row>
    <row r="13" spans="1:27" ht="13.5">
      <c r="A13" s="361" t="s">
        <v>207</v>
      </c>
      <c r="B13" s="136"/>
      <c r="C13" s="275">
        <f>+C14</f>
        <v>760477</v>
      </c>
      <c r="D13" s="341">
        <f aca="true" t="shared" si="4" ref="D13:AA13">+D14</f>
        <v>0</v>
      </c>
      <c r="E13" s="275">
        <f t="shared" si="4"/>
        <v>604550</v>
      </c>
      <c r="F13" s="342">
        <f t="shared" si="4"/>
        <v>601550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106284</v>
      </c>
      <c r="Q13" s="275">
        <f t="shared" si="4"/>
        <v>15407</v>
      </c>
      <c r="R13" s="342">
        <f t="shared" si="4"/>
        <v>121691</v>
      </c>
      <c r="S13" s="342">
        <f t="shared" si="4"/>
        <v>202426</v>
      </c>
      <c r="T13" s="275">
        <f t="shared" si="4"/>
        <v>51344</v>
      </c>
      <c r="U13" s="275">
        <f t="shared" si="4"/>
        <v>176267</v>
      </c>
      <c r="V13" s="342">
        <f t="shared" si="4"/>
        <v>430037</v>
      </c>
      <c r="W13" s="342">
        <f t="shared" si="4"/>
        <v>551728</v>
      </c>
      <c r="X13" s="275">
        <f t="shared" si="4"/>
        <v>601550</v>
      </c>
      <c r="Y13" s="342">
        <f t="shared" si="4"/>
        <v>-49822</v>
      </c>
      <c r="Z13" s="335">
        <f>+IF(X13&lt;&gt;0,+(Y13/X13)*100,0)</f>
        <v>-8.282270800432217</v>
      </c>
      <c r="AA13" s="273">
        <f t="shared" si="4"/>
        <v>601550</v>
      </c>
    </row>
    <row r="14" spans="1:27" ht="13.5">
      <c r="A14" s="291" t="s">
        <v>232</v>
      </c>
      <c r="B14" s="136"/>
      <c r="C14" s="60">
        <v>760477</v>
      </c>
      <c r="D14" s="340"/>
      <c r="E14" s="60">
        <v>604550</v>
      </c>
      <c r="F14" s="59">
        <v>601550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106284</v>
      </c>
      <c r="Q14" s="60">
        <v>15407</v>
      </c>
      <c r="R14" s="59">
        <v>121691</v>
      </c>
      <c r="S14" s="59">
        <v>202426</v>
      </c>
      <c r="T14" s="60">
        <v>51344</v>
      </c>
      <c r="U14" s="60">
        <v>176267</v>
      </c>
      <c r="V14" s="59">
        <v>430037</v>
      </c>
      <c r="W14" s="59">
        <v>551728</v>
      </c>
      <c r="X14" s="60">
        <v>601550</v>
      </c>
      <c r="Y14" s="59">
        <v>-49822</v>
      </c>
      <c r="Z14" s="61">
        <v>-8.28</v>
      </c>
      <c r="AA14" s="62">
        <v>601550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554638</v>
      </c>
      <c r="D22" s="344">
        <f t="shared" si="6"/>
        <v>0</v>
      </c>
      <c r="E22" s="343">
        <f t="shared" si="6"/>
        <v>617010</v>
      </c>
      <c r="F22" s="345">
        <f t="shared" si="6"/>
        <v>637435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36548</v>
      </c>
      <c r="Q22" s="343">
        <f t="shared" si="6"/>
        <v>48281</v>
      </c>
      <c r="R22" s="345">
        <f t="shared" si="6"/>
        <v>84829</v>
      </c>
      <c r="S22" s="345">
        <f t="shared" si="6"/>
        <v>64063</v>
      </c>
      <c r="T22" s="343">
        <f t="shared" si="6"/>
        <v>22289</v>
      </c>
      <c r="U22" s="343">
        <f t="shared" si="6"/>
        <v>28948</v>
      </c>
      <c r="V22" s="345">
        <f t="shared" si="6"/>
        <v>115300</v>
      </c>
      <c r="W22" s="345">
        <f t="shared" si="6"/>
        <v>200129</v>
      </c>
      <c r="X22" s="343">
        <f t="shared" si="6"/>
        <v>637435</v>
      </c>
      <c r="Y22" s="345">
        <f t="shared" si="6"/>
        <v>-437306</v>
      </c>
      <c r="Z22" s="336">
        <f>+IF(X22&lt;&gt;0,+(Y22/X22)*100,0)</f>
        <v>-68.60401452697138</v>
      </c>
      <c r="AA22" s="350">
        <f>SUM(AA23:AA32)</f>
        <v>637435</v>
      </c>
    </row>
    <row r="23" spans="1:27" ht="13.5">
      <c r="A23" s="361" t="s">
        <v>236</v>
      </c>
      <c r="B23" s="142"/>
      <c r="C23" s="60">
        <v>207695</v>
      </c>
      <c r="D23" s="340"/>
      <c r="E23" s="60">
        <v>255420</v>
      </c>
      <c r="F23" s="59">
        <v>235420</v>
      </c>
      <c r="G23" s="59"/>
      <c r="H23" s="60"/>
      <c r="I23" s="60"/>
      <c r="J23" s="59"/>
      <c r="K23" s="59"/>
      <c r="L23" s="60"/>
      <c r="M23" s="60"/>
      <c r="N23" s="59"/>
      <c r="O23" s="59"/>
      <c r="P23" s="60">
        <v>8181</v>
      </c>
      <c r="Q23" s="60">
        <v>31280</v>
      </c>
      <c r="R23" s="59">
        <v>39461</v>
      </c>
      <c r="S23" s="59">
        <v>23424</v>
      </c>
      <c r="T23" s="60">
        <v>9970</v>
      </c>
      <c r="U23" s="60">
        <v>13983</v>
      </c>
      <c r="V23" s="59">
        <v>47377</v>
      </c>
      <c r="W23" s="59">
        <v>86838</v>
      </c>
      <c r="X23" s="60">
        <v>235420</v>
      </c>
      <c r="Y23" s="59">
        <v>-148582</v>
      </c>
      <c r="Z23" s="61">
        <v>-63.11</v>
      </c>
      <c r="AA23" s="62">
        <v>235420</v>
      </c>
    </row>
    <row r="24" spans="1:27" ht="13.5">
      <c r="A24" s="361" t="s">
        <v>237</v>
      </c>
      <c r="B24" s="142"/>
      <c r="C24" s="60">
        <v>3915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11560</v>
      </c>
      <c r="F27" s="59">
        <v>11560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11560</v>
      </c>
      <c r="Y27" s="59">
        <v>-11560</v>
      </c>
      <c r="Z27" s="61">
        <v>-100</v>
      </c>
      <c r="AA27" s="62">
        <v>11560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343028</v>
      </c>
      <c r="D32" s="340"/>
      <c r="E32" s="60">
        <v>350030</v>
      </c>
      <c r="F32" s="59">
        <v>390455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28367</v>
      </c>
      <c r="Q32" s="60">
        <v>17001</v>
      </c>
      <c r="R32" s="59">
        <v>45368</v>
      </c>
      <c r="S32" s="59">
        <v>40639</v>
      </c>
      <c r="T32" s="60">
        <v>12319</v>
      </c>
      <c r="U32" s="60">
        <v>14965</v>
      </c>
      <c r="V32" s="59">
        <v>67923</v>
      </c>
      <c r="W32" s="59">
        <v>113291</v>
      </c>
      <c r="X32" s="60">
        <v>390455</v>
      </c>
      <c r="Y32" s="59">
        <v>-277164</v>
      </c>
      <c r="Z32" s="61">
        <v>-70.98</v>
      </c>
      <c r="AA32" s="62">
        <v>390455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5548846</v>
      </c>
      <c r="D40" s="344">
        <f t="shared" si="9"/>
        <v>0</v>
      </c>
      <c r="E40" s="343">
        <f t="shared" si="9"/>
        <v>5545940</v>
      </c>
      <c r="F40" s="345">
        <f t="shared" si="9"/>
        <v>6859860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513835</v>
      </c>
      <c r="Q40" s="343">
        <f t="shared" si="9"/>
        <v>579573</v>
      </c>
      <c r="R40" s="345">
        <f t="shared" si="9"/>
        <v>1093408</v>
      </c>
      <c r="S40" s="345">
        <f t="shared" si="9"/>
        <v>472662</v>
      </c>
      <c r="T40" s="343">
        <f t="shared" si="9"/>
        <v>795323</v>
      </c>
      <c r="U40" s="343">
        <f t="shared" si="9"/>
        <v>1087481</v>
      </c>
      <c r="V40" s="345">
        <f t="shared" si="9"/>
        <v>2355466</v>
      </c>
      <c r="W40" s="345">
        <f t="shared" si="9"/>
        <v>3448874</v>
      </c>
      <c r="X40" s="343">
        <f t="shared" si="9"/>
        <v>6859860</v>
      </c>
      <c r="Y40" s="345">
        <f t="shared" si="9"/>
        <v>-3410986</v>
      </c>
      <c r="Z40" s="336">
        <f>+IF(X40&lt;&gt;0,+(Y40/X40)*100,0)</f>
        <v>-49.72384276063943</v>
      </c>
      <c r="AA40" s="350">
        <f>SUM(AA41:AA49)</f>
        <v>6859860</v>
      </c>
    </row>
    <row r="41" spans="1:27" ht="13.5">
      <c r="A41" s="361" t="s">
        <v>247</v>
      </c>
      <c r="B41" s="142"/>
      <c r="C41" s="362">
        <v>3740043</v>
      </c>
      <c r="D41" s="363"/>
      <c r="E41" s="362">
        <v>3268330</v>
      </c>
      <c r="F41" s="364">
        <v>4457750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358085</v>
      </c>
      <c r="Q41" s="362">
        <v>472150</v>
      </c>
      <c r="R41" s="364">
        <v>830235</v>
      </c>
      <c r="S41" s="364">
        <v>284823</v>
      </c>
      <c r="T41" s="362">
        <v>653605</v>
      </c>
      <c r="U41" s="362">
        <v>873031</v>
      </c>
      <c r="V41" s="364">
        <v>1811459</v>
      </c>
      <c r="W41" s="364">
        <v>2641694</v>
      </c>
      <c r="X41" s="362">
        <v>4457750</v>
      </c>
      <c r="Y41" s="364">
        <v>-1816056</v>
      </c>
      <c r="Z41" s="365">
        <v>-40.74</v>
      </c>
      <c r="AA41" s="366">
        <v>4457750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628912</v>
      </c>
      <c r="D43" s="369"/>
      <c r="E43" s="305">
        <v>872100</v>
      </c>
      <c r="F43" s="370">
        <v>908100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42582</v>
      </c>
      <c r="Q43" s="305">
        <v>34954</v>
      </c>
      <c r="R43" s="370">
        <v>77536</v>
      </c>
      <c r="S43" s="370">
        <v>117058</v>
      </c>
      <c r="T43" s="305">
        <v>43639</v>
      </c>
      <c r="U43" s="305">
        <v>57830</v>
      </c>
      <c r="V43" s="370">
        <v>218527</v>
      </c>
      <c r="W43" s="370">
        <v>296063</v>
      </c>
      <c r="X43" s="305">
        <v>908100</v>
      </c>
      <c r="Y43" s="370">
        <v>-612037</v>
      </c>
      <c r="Z43" s="371">
        <v>-67.4</v>
      </c>
      <c r="AA43" s="303">
        <v>908100</v>
      </c>
    </row>
    <row r="44" spans="1:27" ht="13.5">
      <c r="A44" s="361" t="s">
        <v>250</v>
      </c>
      <c r="B44" s="136"/>
      <c r="C44" s="60">
        <v>59421</v>
      </c>
      <c r="D44" s="368"/>
      <c r="E44" s="54">
        <v>71770</v>
      </c>
      <c r="F44" s="53">
        <v>66270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162</v>
      </c>
      <c r="Q44" s="54">
        <v>6027</v>
      </c>
      <c r="R44" s="53">
        <v>6189</v>
      </c>
      <c r="S44" s="53">
        <v>6650</v>
      </c>
      <c r="T44" s="54">
        <v>7491</v>
      </c>
      <c r="U44" s="54">
        <v>6553</v>
      </c>
      <c r="V44" s="53">
        <v>20694</v>
      </c>
      <c r="W44" s="53">
        <v>26883</v>
      </c>
      <c r="X44" s="54">
        <v>66270</v>
      </c>
      <c r="Y44" s="53">
        <v>-39387</v>
      </c>
      <c r="Z44" s="94">
        <v>-59.43</v>
      </c>
      <c r="AA44" s="95">
        <v>66270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1098440</v>
      </c>
      <c r="D48" s="368"/>
      <c r="E48" s="54">
        <v>1300570</v>
      </c>
      <c r="F48" s="53">
        <v>1394570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113006</v>
      </c>
      <c r="Q48" s="54">
        <v>66442</v>
      </c>
      <c r="R48" s="53">
        <v>179448</v>
      </c>
      <c r="S48" s="53">
        <v>64131</v>
      </c>
      <c r="T48" s="54">
        <v>90588</v>
      </c>
      <c r="U48" s="54">
        <v>146067</v>
      </c>
      <c r="V48" s="53">
        <v>300786</v>
      </c>
      <c r="W48" s="53">
        <v>480234</v>
      </c>
      <c r="X48" s="54">
        <v>1394570</v>
      </c>
      <c r="Y48" s="53">
        <v>-914336</v>
      </c>
      <c r="Z48" s="94">
        <v>-65.56</v>
      </c>
      <c r="AA48" s="95">
        <v>1394570</v>
      </c>
    </row>
    <row r="49" spans="1:27" ht="13.5">
      <c r="A49" s="361" t="s">
        <v>93</v>
      </c>
      <c r="B49" s="136"/>
      <c r="C49" s="54">
        <v>22030</v>
      </c>
      <c r="D49" s="368"/>
      <c r="E49" s="54">
        <v>33170</v>
      </c>
      <c r="F49" s="53">
        <v>33170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4000</v>
      </c>
      <c r="V49" s="53">
        <v>4000</v>
      </c>
      <c r="W49" s="53">
        <v>4000</v>
      </c>
      <c r="X49" s="54">
        <v>33170</v>
      </c>
      <c r="Y49" s="53">
        <v>-29170</v>
      </c>
      <c r="Z49" s="94">
        <v>-87.94</v>
      </c>
      <c r="AA49" s="95">
        <v>33170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87419</v>
      </c>
      <c r="D57" s="344">
        <f aca="true" t="shared" si="13" ref="D57:AA57">+D58</f>
        <v>0</v>
      </c>
      <c r="E57" s="343">
        <f t="shared" si="13"/>
        <v>67410</v>
      </c>
      <c r="F57" s="345">
        <f t="shared" si="13"/>
        <v>67410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7500</v>
      </c>
      <c r="Q57" s="343">
        <f t="shared" si="13"/>
        <v>0</v>
      </c>
      <c r="R57" s="345">
        <f t="shared" si="13"/>
        <v>7500</v>
      </c>
      <c r="S57" s="345">
        <f t="shared" si="13"/>
        <v>0</v>
      </c>
      <c r="T57" s="343">
        <f t="shared" si="13"/>
        <v>32588</v>
      </c>
      <c r="U57" s="343">
        <f t="shared" si="13"/>
        <v>4250</v>
      </c>
      <c r="V57" s="345">
        <f t="shared" si="13"/>
        <v>36838</v>
      </c>
      <c r="W57" s="345">
        <f t="shared" si="13"/>
        <v>44338</v>
      </c>
      <c r="X57" s="343">
        <f t="shared" si="13"/>
        <v>67410</v>
      </c>
      <c r="Y57" s="345">
        <f t="shared" si="13"/>
        <v>-23072</v>
      </c>
      <c r="Z57" s="336">
        <f>+IF(X57&lt;&gt;0,+(Y57/X57)*100,0)</f>
        <v>-34.2263759086189</v>
      </c>
      <c r="AA57" s="350">
        <f t="shared" si="13"/>
        <v>67410</v>
      </c>
    </row>
    <row r="58" spans="1:27" ht="13.5">
      <c r="A58" s="361" t="s">
        <v>216</v>
      </c>
      <c r="B58" s="136"/>
      <c r="C58" s="60">
        <v>87419</v>
      </c>
      <c r="D58" s="340"/>
      <c r="E58" s="60">
        <v>67410</v>
      </c>
      <c r="F58" s="59">
        <v>67410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7500</v>
      </c>
      <c r="Q58" s="60"/>
      <c r="R58" s="59">
        <v>7500</v>
      </c>
      <c r="S58" s="59"/>
      <c r="T58" s="60">
        <v>32588</v>
      </c>
      <c r="U58" s="60">
        <v>4250</v>
      </c>
      <c r="V58" s="59">
        <v>36838</v>
      </c>
      <c r="W58" s="59">
        <v>44338</v>
      </c>
      <c r="X58" s="60">
        <v>67410</v>
      </c>
      <c r="Y58" s="59">
        <v>-23072</v>
      </c>
      <c r="Z58" s="61">
        <v>-34.23</v>
      </c>
      <c r="AA58" s="62">
        <v>67410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12097892</v>
      </c>
      <c r="D60" s="346">
        <f t="shared" si="14"/>
        <v>0</v>
      </c>
      <c r="E60" s="219">
        <f t="shared" si="14"/>
        <v>12110620</v>
      </c>
      <c r="F60" s="264">
        <f t="shared" si="14"/>
        <v>13541965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1221786</v>
      </c>
      <c r="Q60" s="219">
        <f t="shared" si="14"/>
        <v>1170197</v>
      </c>
      <c r="R60" s="264">
        <f t="shared" si="14"/>
        <v>2391983</v>
      </c>
      <c r="S60" s="264">
        <f t="shared" si="14"/>
        <v>1072927</v>
      </c>
      <c r="T60" s="219">
        <f t="shared" si="14"/>
        <v>1190266</v>
      </c>
      <c r="U60" s="219">
        <f t="shared" si="14"/>
        <v>1992521</v>
      </c>
      <c r="V60" s="264">
        <f t="shared" si="14"/>
        <v>4255714</v>
      </c>
      <c r="W60" s="264">
        <f t="shared" si="14"/>
        <v>6647697</v>
      </c>
      <c r="X60" s="219">
        <f t="shared" si="14"/>
        <v>13541965</v>
      </c>
      <c r="Y60" s="264">
        <f t="shared" si="14"/>
        <v>-6894268</v>
      </c>
      <c r="Z60" s="337">
        <f>+IF(X60&lt;&gt;0,+(Y60/X60)*100,0)</f>
        <v>-50.91039594327707</v>
      </c>
      <c r="AA60" s="232">
        <f>+AA57+AA54+AA51+AA40+AA37+AA34+AA22+AA5</f>
        <v>13541965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71081095</v>
      </c>
      <c r="D5" s="153">
        <f>SUM(D6:D8)</f>
        <v>0</v>
      </c>
      <c r="E5" s="154">
        <f t="shared" si="0"/>
        <v>73018610</v>
      </c>
      <c r="F5" s="100">
        <f t="shared" si="0"/>
        <v>71957310</v>
      </c>
      <c r="G5" s="100">
        <f t="shared" si="0"/>
        <v>45932224</v>
      </c>
      <c r="H5" s="100">
        <f t="shared" si="0"/>
        <v>981312</v>
      </c>
      <c r="I5" s="100">
        <f t="shared" si="0"/>
        <v>1449567</v>
      </c>
      <c r="J5" s="100">
        <f t="shared" si="0"/>
        <v>48363103</v>
      </c>
      <c r="K5" s="100">
        <f t="shared" si="0"/>
        <v>681560</v>
      </c>
      <c r="L5" s="100">
        <f t="shared" si="0"/>
        <v>315081</v>
      </c>
      <c r="M5" s="100">
        <f t="shared" si="0"/>
        <v>10713146</v>
      </c>
      <c r="N5" s="100">
        <f t="shared" si="0"/>
        <v>11709787</v>
      </c>
      <c r="O5" s="100">
        <f t="shared" si="0"/>
        <v>575893</v>
      </c>
      <c r="P5" s="100">
        <f t="shared" si="0"/>
        <v>845776</v>
      </c>
      <c r="Q5" s="100">
        <f t="shared" si="0"/>
        <v>8016242</v>
      </c>
      <c r="R5" s="100">
        <f t="shared" si="0"/>
        <v>9437911</v>
      </c>
      <c r="S5" s="100">
        <f t="shared" si="0"/>
        <v>798310</v>
      </c>
      <c r="T5" s="100">
        <f t="shared" si="0"/>
        <v>791789</v>
      </c>
      <c r="U5" s="100">
        <f t="shared" si="0"/>
        <v>859340</v>
      </c>
      <c r="V5" s="100">
        <f t="shared" si="0"/>
        <v>2449439</v>
      </c>
      <c r="W5" s="100">
        <f t="shared" si="0"/>
        <v>71960240</v>
      </c>
      <c r="X5" s="100">
        <f t="shared" si="0"/>
        <v>71957310</v>
      </c>
      <c r="Y5" s="100">
        <f t="shared" si="0"/>
        <v>2930</v>
      </c>
      <c r="Z5" s="137">
        <f>+IF(X5&lt;&gt;0,+(Y5/X5)*100,0)</f>
        <v>0.004071858717342269</v>
      </c>
      <c r="AA5" s="153">
        <f>SUM(AA6:AA8)</f>
        <v>71957310</v>
      </c>
    </row>
    <row r="6" spans="1:27" ht="13.5">
      <c r="A6" s="138" t="s">
        <v>75</v>
      </c>
      <c r="B6" s="136"/>
      <c r="C6" s="155">
        <v>553902</v>
      </c>
      <c r="D6" s="155"/>
      <c r="E6" s="156">
        <v>550670</v>
      </c>
      <c r="F6" s="60">
        <v>550670</v>
      </c>
      <c r="G6" s="60">
        <v>2950</v>
      </c>
      <c r="H6" s="60">
        <v>6573</v>
      </c>
      <c r="I6" s="60">
        <v>12862</v>
      </c>
      <c r="J6" s="60">
        <v>22385</v>
      </c>
      <c r="K6" s="60">
        <v>9127</v>
      </c>
      <c r="L6" s="60">
        <v>13050</v>
      </c>
      <c r="M6" s="60">
        <v>3068</v>
      </c>
      <c r="N6" s="60">
        <v>25245</v>
      </c>
      <c r="O6" s="60">
        <v>6111</v>
      </c>
      <c r="P6" s="60">
        <v>6357</v>
      </c>
      <c r="Q6" s="60">
        <v>11348</v>
      </c>
      <c r="R6" s="60">
        <v>23816</v>
      </c>
      <c r="S6" s="60">
        <v>11200</v>
      </c>
      <c r="T6" s="60">
        <v>4902</v>
      </c>
      <c r="U6" s="60">
        <v>6397</v>
      </c>
      <c r="V6" s="60">
        <v>22499</v>
      </c>
      <c r="W6" s="60">
        <v>93945</v>
      </c>
      <c r="X6" s="60">
        <v>550670</v>
      </c>
      <c r="Y6" s="60">
        <v>-456725</v>
      </c>
      <c r="Z6" s="140">
        <v>-82.94</v>
      </c>
      <c r="AA6" s="155">
        <v>550670</v>
      </c>
    </row>
    <row r="7" spans="1:27" ht="13.5">
      <c r="A7" s="138" t="s">
        <v>76</v>
      </c>
      <c r="B7" s="136"/>
      <c r="C7" s="157">
        <v>67436366</v>
      </c>
      <c r="D7" s="157"/>
      <c r="E7" s="158">
        <v>70629940</v>
      </c>
      <c r="F7" s="159">
        <v>69256940</v>
      </c>
      <c r="G7" s="159">
        <v>45440241</v>
      </c>
      <c r="H7" s="159">
        <v>758645</v>
      </c>
      <c r="I7" s="159">
        <v>819941</v>
      </c>
      <c r="J7" s="159">
        <v>47018827</v>
      </c>
      <c r="K7" s="159">
        <v>564917</v>
      </c>
      <c r="L7" s="159">
        <v>261807</v>
      </c>
      <c r="M7" s="159">
        <v>10458979</v>
      </c>
      <c r="N7" s="159">
        <v>11285703</v>
      </c>
      <c r="O7" s="159">
        <v>672175</v>
      </c>
      <c r="P7" s="159">
        <v>696692</v>
      </c>
      <c r="Q7" s="159">
        <v>7886243</v>
      </c>
      <c r="R7" s="159">
        <v>9255110</v>
      </c>
      <c r="S7" s="159">
        <v>826146</v>
      </c>
      <c r="T7" s="159">
        <v>712131</v>
      </c>
      <c r="U7" s="159">
        <v>728085</v>
      </c>
      <c r="V7" s="159">
        <v>2266362</v>
      </c>
      <c r="W7" s="159">
        <v>69826002</v>
      </c>
      <c r="X7" s="159">
        <v>69256940</v>
      </c>
      <c r="Y7" s="159">
        <v>569062</v>
      </c>
      <c r="Z7" s="141">
        <v>0.82</v>
      </c>
      <c r="AA7" s="157">
        <v>69256940</v>
      </c>
    </row>
    <row r="8" spans="1:27" ht="13.5">
      <c r="A8" s="138" t="s">
        <v>77</v>
      </c>
      <c r="B8" s="136"/>
      <c r="C8" s="155">
        <v>3090827</v>
      </c>
      <c r="D8" s="155"/>
      <c r="E8" s="156">
        <v>1838000</v>
      </c>
      <c r="F8" s="60">
        <v>2149700</v>
      </c>
      <c r="G8" s="60">
        <v>489033</v>
      </c>
      <c r="H8" s="60">
        <v>216094</v>
      </c>
      <c r="I8" s="60">
        <v>616764</v>
      </c>
      <c r="J8" s="60">
        <v>1321891</v>
      </c>
      <c r="K8" s="60">
        <v>107516</v>
      </c>
      <c r="L8" s="60">
        <v>40224</v>
      </c>
      <c r="M8" s="60">
        <v>251099</v>
      </c>
      <c r="N8" s="60">
        <v>398839</v>
      </c>
      <c r="O8" s="60">
        <v>-102393</v>
      </c>
      <c r="P8" s="60">
        <v>142727</v>
      </c>
      <c r="Q8" s="60">
        <v>118651</v>
      </c>
      <c r="R8" s="60">
        <v>158985</v>
      </c>
      <c r="S8" s="60">
        <v>-39036</v>
      </c>
      <c r="T8" s="60">
        <v>74756</v>
      </c>
      <c r="U8" s="60">
        <v>124858</v>
      </c>
      <c r="V8" s="60">
        <v>160578</v>
      </c>
      <c r="W8" s="60">
        <v>2040293</v>
      </c>
      <c r="X8" s="60">
        <v>2149700</v>
      </c>
      <c r="Y8" s="60">
        <v>-109407</v>
      </c>
      <c r="Z8" s="140">
        <v>-5.09</v>
      </c>
      <c r="AA8" s="155">
        <v>2149700</v>
      </c>
    </row>
    <row r="9" spans="1:27" ht="13.5">
      <c r="A9" s="135" t="s">
        <v>78</v>
      </c>
      <c r="B9" s="136"/>
      <c r="C9" s="153">
        <f aca="true" t="shared" si="1" ref="C9:Y9">SUM(C10:C14)</f>
        <v>32055166</v>
      </c>
      <c r="D9" s="153">
        <f>SUM(D10:D14)</f>
        <v>0</v>
      </c>
      <c r="E9" s="154">
        <f t="shared" si="1"/>
        <v>37442690</v>
      </c>
      <c r="F9" s="100">
        <f t="shared" si="1"/>
        <v>40408546</v>
      </c>
      <c r="G9" s="100">
        <f t="shared" si="1"/>
        <v>255693</v>
      </c>
      <c r="H9" s="100">
        <f t="shared" si="1"/>
        <v>1786496</v>
      </c>
      <c r="I9" s="100">
        <f t="shared" si="1"/>
        <v>1607813</v>
      </c>
      <c r="J9" s="100">
        <f t="shared" si="1"/>
        <v>3650002</v>
      </c>
      <c r="K9" s="100">
        <f t="shared" si="1"/>
        <v>1023799</v>
      </c>
      <c r="L9" s="100">
        <f t="shared" si="1"/>
        <v>1823144</v>
      </c>
      <c r="M9" s="100">
        <f t="shared" si="1"/>
        <v>5089460</v>
      </c>
      <c r="N9" s="100">
        <f t="shared" si="1"/>
        <v>7936403</v>
      </c>
      <c r="O9" s="100">
        <f t="shared" si="1"/>
        <v>1506681</v>
      </c>
      <c r="P9" s="100">
        <f t="shared" si="1"/>
        <v>1023690</v>
      </c>
      <c r="Q9" s="100">
        <f t="shared" si="1"/>
        <v>6875446</v>
      </c>
      <c r="R9" s="100">
        <f t="shared" si="1"/>
        <v>9405817</v>
      </c>
      <c r="S9" s="100">
        <f t="shared" si="1"/>
        <v>1211332</v>
      </c>
      <c r="T9" s="100">
        <f t="shared" si="1"/>
        <v>4560982</v>
      </c>
      <c r="U9" s="100">
        <f t="shared" si="1"/>
        <v>2570317</v>
      </c>
      <c r="V9" s="100">
        <f t="shared" si="1"/>
        <v>8342631</v>
      </c>
      <c r="W9" s="100">
        <f t="shared" si="1"/>
        <v>29334853</v>
      </c>
      <c r="X9" s="100">
        <f t="shared" si="1"/>
        <v>40408546</v>
      </c>
      <c r="Y9" s="100">
        <f t="shared" si="1"/>
        <v>-11073693</v>
      </c>
      <c r="Z9" s="137">
        <f>+IF(X9&lt;&gt;0,+(Y9/X9)*100,0)</f>
        <v>-27.404334221775763</v>
      </c>
      <c r="AA9" s="153">
        <f>SUM(AA10:AA14)</f>
        <v>40408546</v>
      </c>
    </row>
    <row r="10" spans="1:27" ht="13.5">
      <c r="A10" s="138" t="s">
        <v>79</v>
      </c>
      <c r="B10" s="136"/>
      <c r="C10" s="155">
        <v>9306163</v>
      </c>
      <c r="D10" s="155"/>
      <c r="E10" s="156">
        <v>9222520</v>
      </c>
      <c r="F10" s="60">
        <v>9450520</v>
      </c>
      <c r="G10" s="60">
        <v>56507</v>
      </c>
      <c r="H10" s="60">
        <v>471743</v>
      </c>
      <c r="I10" s="60">
        <v>503354</v>
      </c>
      <c r="J10" s="60">
        <v>1031604</v>
      </c>
      <c r="K10" s="60">
        <v>626180</v>
      </c>
      <c r="L10" s="60">
        <v>706082</v>
      </c>
      <c r="M10" s="60">
        <v>789533</v>
      </c>
      <c r="N10" s="60">
        <v>2121795</v>
      </c>
      <c r="O10" s="60">
        <v>828422</v>
      </c>
      <c r="P10" s="60">
        <v>561859</v>
      </c>
      <c r="Q10" s="60">
        <v>337306</v>
      </c>
      <c r="R10" s="60">
        <v>1727587</v>
      </c>
      <c r="S10" s="60">
        <v>654171</v>
      </c>
      <c r="T10" s="60">
        <v>747139</v>
      </c>
      <c r="U10" s="60">
        <v>502710</v>
      </c>
      <c r="V10" s="60">
        <v>1904020</v>
      </c>
      <c r="W10" s="60">
        <v>6785006</v>
      </c>
      <c r="X10" s="60">
        <v>9450520</v>
      </c>
      <c r="Y10" s="60">
        <v>-2665514</v>
      </c>
      <c r="Z10" s="140">
        <v>-28.2</v>
      </c>
      <c r="AA10" s="155">
        <v>9450520</v>
      </c>
    </row>
    <row r="11" spans="1:27" ht="13.5">
      <c r="A11" s="138" t="s">
        <v>80</v>
      </c>
      <c r="B11" s="136"/>
      <c r="C11" s="155">
        <v>214075</v>
      </c>
      <c r="D11" s="155"/>
      <c r="E11" s="156">
        <v>690080</v>
      </c>
      <c r="F11" s="60">
        <v>690080</v>
      </c>
      <c r="G11" s="60"/>
      <c r="H11" s="60"/>
      <c r="I11" s="60">
        <v>22323</v>
      </c>
      <c r="J11" s="60">
        <v>22323</v>
      </c>
      <c r="K11" s="60">
        <v>41400</v>
      </c>
      <c r="L11" s="60">
        <v>31983</v>
      </c>
      <c r="M11" s="60">
        <v>59004</v>
      </c>
      <c r="N11" s="60">
        <v>132387</v>
      </c>
      <c r="O11" s="60">
        <v>44202</v>
      </c>
      <c r="P11" s="60">
        <v>20038</v>
      </c>
      <c r="Q11" s="60">
        <v>16309</v>
      </c>
      <c r="R11" s="60">
        <v>80549</v>
      </c>
      <c r="S11" s="60">
        <v>47322</v>
      </c>
      <c r="T11" s="60">
        <v>340</v>
      </c>
      <c r="U11" s="60">
        <v>255640</v>
      </c>
      <c r="V11" s="60">
        <v>303302</v>
      </c>
      <c r="W11" s="60">
        <v>538561</v>
      </c>
      <c r="X11" s="60">
        <v>690080</v>
      </c>
      <c r="Y11" s="60">
        <v>-151519</v>
      </c>
      <c r="Z11" s="140">
        <v>-21.96</v>
      </c>
      <c r="AA11" s="155">
        <v>690080</v>
      </c>
    </row>
    <row r="12" spans="1:27" ht="13.5">
      <c r="A12" s="138" t="s">
        <v>81</v>
      </c>
      <c r="B12" s="136"/>
      <c r="C12" s="155">
        <v>4365269</v>
      </c>
      <c r="D12" s="155"/>
      <c r="E12" s="156">
        <v>4942930</v>
      </c>
      <c r="F12" s="60">
        <v>5723930</v>
      </c>
      <c r="G12" s="60">
        <v>149052</v>
      </c>
      <c r="H12" s="60">
        <v>286828</v>
      </c>
      <c r="I12" s="60">
        <v>982823</v>
      </c>
      <c r="J12" s="60">
        <v>1418703</v>
      </c>
      <c r="K12" s="60">
        <v>322513</v>
      </c>
      <c r="L12" s="60">
        <v>862058</v>
      </c>
      <c r="M12" s="60">
        <v>287962</v>
      </c>
      <c r="N12" s="60">
        <v>1472533</v>
      </c>
      <c r="O12" s="60">
        <v>572670</v>
      </c>
      <c r="P12" s="60">
        <v>368437</v>
      </c>
      <c r="Q12" s="60">
        <v>357705</v>
      </c>
      <c r="R12" s="60">
        <v>1298812</v>
      </c>
      <c r="S12" s="60">
        <v>294305</v>
      </c>
      <c r="T12" s="60">
        <v>317470</v>
      </c>
      <c r="U12" s="60">
        <v>350792</v>
      </c>
      <c r="V12" s="60">
        <v>962567</v>
      </c>
      <c r="W12" s="60">
        <v>5152615</v>
      </c>
      <c r="X12" s="60">
        <v>5723930</v>
      </c>
      <c r="Y12" s="60">
        <v>-571315</v>
      </c>
      <c r="Z12" s="140">
        <v>-9.98</v>
      </c>
      <c r="AA12" s="155">
        <v>5723930</v>
      </c>
    </row>
    <row r="13" spans="1:27" ht="13.5">
      <c r="A13" s="138" t="s">
        <v>82</v>
      </c>
      <c r="B13" s="136"/>
      <c r="C13" s="155">
        <v>18169659</v>
      </c>
      <c r="D13" s="155"/>
      <c r="E13" s="156">
        <v>22587160</v>
      </c>
      <c r="F13" s="60">
        <v>24544016</v>
      </c>
      <c r="G13" s="60">
        <v>50134</v>
      </c>
      <c r="H13" s="60">
        <v>1027925</v>
      </c>
      <c r="I13" s="60">
        <v>99313</v>
      </c>
      <c r="J13" s="60">
        <v>1177372</v>
      </c>
      <c r="K13" s="60">
        <v>33706</v>
      </c>
      <c r="L13" s="60">
        <v>223021</v>
      </c>
      <c r="M13" s="60">
        <v>3952961</v>
      </c>
      <c r="N13" s="60">
        <v>4209688</v>
      </c>
      <c r="O13" s="60">
        <v>61387</v>
      </c>
      <c r="P13" s="60">
        <v>73356</v>
      </c>
      <c r="Q13" s="60">
        <v>6164126</v>
      </c>
      <c r="R13" s="60">
        <v>6298869</v>
      </c>
      <c r="S13" s="60">
        <v>215534</v>
      </c>
      <c r="T13" s="60">
        <v>3496033</v>
      </c>
      <c r="U13" s="60">
        <v>1461175</v>
      </c>
      <c r="V13" s="60">
        <v>5172742</v>
      </c>
      <c r="W13" s="60">
        <v>16858671</v>
      </c>
      <c r="X13" s="60">
        <v>24544016</v>
      </c>
      <c r="Y13" s="60">
        <v>-7685345</v>
      </c>
      <c r="Z13" s="140">
        <v>-31.31</v>
      </c>
      <c r="AA13" s="155">
        <v>24544016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2827541</v>
      </c>
      <c r="D15" s="153">
        <f>SUM(D16:D18)</f>
        <v>0</v>
      </c>
      <c r="E15" s="154">
        <f t="shared" si="2"/>
        <v>3295470</v>
      </c>
      <c r="F15" s="100">
        <f t="shared" si="2"/>
        <v>3609358</v>
      </c>
      <c r="G15" s="100">
        <f t="shared" si="2"/>
        <v>115472</v>
      </c>
      <c r="H15" s="100">
        <f t="shared" si="2"/>
        <v>486973</v>
      </c>
      <c r="I15" s="100">
        <f t="shared" si="2"/>
        <v>188338</v>
      </c>
      <c r="J15" s="100">
        <f t="shared" si="2"/>
        <v>790783</v>
      </c>
      <c r="K15" s="100">
        <f t="shared" si="2"/>
        <v>229755</v>
      </c>
      <c r="L15" s="100">
        <f t="shared" si="2"/>
        <v>296633</v>
      </c>
      <c r="M15" s="100">
        <f t="shared" si="2"/>
        <v>170213</v>
      </c>
      <c r="N15" s="100">
        <f t="shared" si="2"/>
        <v>696601</v>
      </c>
      <c r="O15" s="100">
        <f t="shared" si="2"/>
        <v>72131</v>
      </c>
      <c r="P15" s="100">
        <f t="shared" si="2"/>
        <v>146575</v>
      </c>
      <c r="Q15" s="100">
        <f t="shared" si="2"/>
        <v>304197</v>
      </c>
      <c r="R15" s="100">
        <f t="shared" si="2"/>
        <v>522903</v>
      </c>
      <c r="S15" s="100">
        <f t="shared" si="2"/>
        <v>159687</v>
      </c>
      <c r="T15" s="100">
        <f t="shared" si="2"/>
        <v>150689</v>
      </c>
      <c r="U15" s="100">
        <f t="shared" si="2"/>
        <v>323940</v>
      </c>
      <c r="V15" s="100">
        <f t="shared" si="2"/>
        <v>634316</v>
      </c>
      <c r="W15" s="100">
        <f t="shared" si="2"/>
        <v>2644603</v>
      </c>
      <c r="X15" s="100">
        <f t="shared" si="2"/>
        <v>3609358</v>
      </c>
      <c r="Y15" s="100">
        <f t="shared" si="2"/>
        <v>-964755</v>
      </c>
      <c r="Z15" s="137">
        <f>+IF(X15&lt;&gt;0,+(Y15/X15)*100,0)</f>
        <v>-26.729268750841563</v>
      </c>
      <c r="AA15" s="153">
        <f>SUM(AA16:AA18)</f>
        <v>3609358</v>
      </c>
    </row>
    <row r="16" spans="1:27" ht="13.5">
      <c r="A16" s="138" t="s">
        <v>85</v>
      </c>
      <c r="B16" s="136"/>
      <c r="C16" s="155">
        <v>1664082</v>
      </c>
      <c r="D16" s="155"/>
      <c r="E16" s="156">
        <v>2864290</v>
      </c>
      <c r="F16" s="60">
        <v>2899422</v>
      </c>
      <c r="G16" s="60">
        <v>95131</v>
      </c>
      <c r="H16" s="60">
        <v>459692</v>
      </c>
      <c r="I16" s="60">
        <v>171535</v>
      </c>
      <c r="J16" s="60">
        <v>726358</v>
      </c>
      <c r="K16" s="60">
        <v>204582</v>
      </c>
      <c r="L16" s="60">
        <v>281726</v>
      </c>
      <c r="M16" s="60">
        <v>163749</v>
      </c>
      <c r="N16" s="60">
        <v>650057</v>
      </c>
      <c r="O16" s="60">
        <v>75994</v>
      </c>
      <c r="P16" s="60">
        <v>131648</v>
      </c>
      <c r="Q16" s="60">
        <v>107900</v>
      </c>
      <c r="R16" s="60">
        <v>315542</v>
      </c>
      <c r="S16" s="60">
        <v>133786</v>
      </c>
      <c r="T16" s="60">
        <v>101057</v>
      </c>
      <c r="U16" s="60">
        <v>149488</v>
      </c>
      <c r="V16" s="60">
        <v>384331</v>
      </c>
      <c r="W16" s="60">
        <v>2076288</v>
      </c>
      <c r="X16" s="60">
        <v>2899422</v>
      </c>
      <c r="Y16" s="60">
        <v>-823134</v>
      </c>
      <c r="Z16" s="140">
        <v>-28.39</v>
      </c>
      <c r="AA16" s="155">
        <v>2899422</v>
      </c>
    </row>
    <row r="17" spans="1:27" ht="13.5">
      <c r="A17" s="138" t="s">
        <v>86</v>
      </c>
      <c r="B17" s="136"/>
      <c r="C17" s="155">
        <v>1024174</v>
      </c>
      <c r="D17" s="155"/>
      <c r="E17" s="156">
        <v>201390</v>
      </c>
      <c r="F17" s="60">
        <v>480146</v>
      </c>
      <c r="G17" s="60">
        <v>4448</v>
      </c>
      <c r="H17" s="60">
        <v>2711</v>
      </c>
      <c r="I17" s="60">
        <v>943</v>
      </c>
      <c r="J17" s="60">
        <v>8102</v>
      </c>
      <c r="K17" s="60">
        <v>3588</v>
      </c>
      <c r="L17" s="60">
        <v>3789</v>
      </c>
      <c r="M17" s="60">
        <v>1228</v>
      </c>
      <c r="N17" s="60">
        <v>8605</v>
      </c>
      <c r="O17" s="60">
        <v>1947</v>
      </c>
      <c r="P17" s="60">
        <v>2974</v>
      </c>
      <c r="Q17" s="60">
        <v>174500</v>
      </c>
      <c r="R17" s="60">
        <v>179421</v>
      </c>
      <c r="S17" s="60">
        <v>3228</v>
      </c>
      <c r="T17" s="60">
        <v>33366</v>
      </c>
      <c r="U17" s="60">
        <v>163333</v>
      </c>
      <c r="V17" s="60">
        <v>199927</v>
      </c>
      <c r="W17" s="60">
        <v>396055</v>
      </c>
      <c r="X17" s="60">
        <v>480146</v>
      </c>
      <c r="Y17" s="60">
        <v>-84091</v>
      </c>
      <c r="Z17" s="140">
        <v>-17.51</v>
      </c>
      <c r="AA17" s="155">
        <v>480146</v>
      </c>
    </row>
    <row r="18" spans="1:27" ht="13.5">
      <c r="A18" s="138" t="s">
        <v>87</v>
      </c>
      <c r="B18" s="136"/>
      <c r="C18" s="155">
        <v>139285</v>
      </c>
      <c r="D18" s="155"/>
      <c r="E18" s="156">
        <v>229790</v>
      </c>
      <c r="F18" s="60">
        <v>229790</v>
      </c>
      <c r="G18" s="60">
        <v>15893</v>
      </c>
      <c r="H18" s="60">
        <v>24570</v>
      </c>
      <c r="I18" s="60">
        <v>15860</v>
      </c>
      <c r="J18" s="60">
        <v>56323</v>
      </c>
      <c r="K18" s="60">
        <v>21585</v>
      </c>
      <c r="L18" s="60">
        <v>11118</v>
      </c>
      <c r="M18" s="60">
        <v>5236</v>
      </c>
      <c r="N18" s="60">
        <v>37939</v>
      </c>
      <c r="O18" s="60">
        <v>-5810</v>
      </c>
      <c r="P18" s="60">
        <v>11953</v>
      </c>
      <c r="Q18" s="60">
        <v>21797</v>
      </c>
      <c r="R18" s="60">
        <v>27940</v>
      </c>
      <c r="S18" s="60">
        <v>22673</v>
      </c>
      <c r="T18" s="60">
        <v>16266</v>
      </c>
      <c r="U18" s="60">
        <v>11119</v>
      </c>
      <c r="V18" s="60">
        <v>50058</v>
      </c>
      <c r="W18" s="60">
        <v>172260</v>
      </c>
      <c r="X18" s="60">
        <v>229790</v>
      </c>
      <c r="Y18" s="60">
        <v>-57530</v>
      </c>
      <c r="Z18" s="140">
        <v>-25.04</v>
      </c>
      <c r="AA18" s="155">
        <v>229790</v>
      </c>
    </row>
    <row r="19" spans="1:27" ht="13.5">
      <c r="A19" s="135" t="s">
        <v>88</v>
      </c>
      <c r="B19" s="142"/>
      <c r="C19" s="153">
        <f aca="true" t="shared" si="3" ref="C19:Y19">SUM(C20:C23)</f>
        <v>330632618</v>
      </c>
      <c r="D19" s="153">
        <f>SUM(D20:D23)</f>
        <v>0</v>
      </c>
      <c r="E19" s="154">
        <f t="shared" si="3"/>
        <v>367974510</v>
      </c>
      <c r="F19" s="100">
        <f t="shared" si="3"/>
        <v>365957510</v>
      </c>
      <c r="G19" s="100">
        <f t="shared" si="3"/>
        <v>23797810</v>
      </c>
      <c r="H19" s="100">
        <f t="shared" si="3"/>
        <v>24022903</v>
      </c>
      <c r="I19" s="100">
        <f t="shared" si="3"/>
        <v>24713527</v>
      </c>
      <c r="J19" s="100">
        <f t="shared" si="3"/>
        <v>72534240</v>
      </c>
      <c r="K19" s="100">
        <f t="shared" si="3"/>
        <v>22476246</v>
      </c>
      <c r="L19" s="100">
        <f t="shared" si="3"/>
        <v>23775252</v>
      </c>
      <c r="M19" s="100">
        <f t="shared" si="3"/>
        <v>34199344</v>
      </c>
      <c r="N19" s="100">
        <f t="shared" si="3"/>
        <v>80450842</v>
      </c>
      <c r="O19" s="100">
        <f t="shared" si="3"/>
        <v>28376712</v>
      </c>
      <c r="P19" s="100">
        <f t="shared" si="3"/>
        <v>29113261</v>
      </c>
      <c r="Q19" s="100">
        <f t="shared" si="3"/>
        <v>40572912</v>
      </c>
      <c r="R19" s="100">
        <f t="shared" si="3"/>
        <v>98062885</v>
      </c>
      <c r="S19" s="100">
        <f t="shared" si="3"/>
        <v>31032637</v>
      </c>
      <c r="T19" s="100">
        <f t="shared" si="3"/>
        <v>28092669</v>
      </c>
      <c r="U19" s="100">
        <f t="shared" si="3"/>
        <v>24517366</v>
      </c>
      <c r="V19" s="100">
        <f t="shared" si="3"/>
        <v>83642672</v>
      </c>
      <c r="W19" s="100">
        <f t="shared" si="3"/>
        <v>334690639</v>
      </c>
      <c r="X19" s="100">
        <f t="shared" si="3"/>
        <v>365957510</v>
      </c>
      <c r="Y19" s="100">
        <f t="shared" si="3"/>
        <v>-31266871</v>
      </c>
      <c r="Z19" s="137">
        <f>+IF(X19&lt;&gt;0,+(Y19/X19)*100,0)</f>
        <v>-8.543852809578905</v>
      </c>
      <c r="AA19" s="153">
        <f>SUM(AA20:AA23)</f>
        <v>365957510</v>
      </c>
    </row>
    <row r="20" spans="1:27" ht="13.5">
      <c r="A20" s="138" t="s">
        <v>89</v>
      </c>
      <c r="B20" s="136"/>
      <c r="C20" s="155">
        <v>236582105</v>
      </c>
      <c r="D20" s="155"/>
      <c r="E20" s="156">
        <v>269252010</v>
      </c>
      <c r="F20" s="60">
        <v>266552010</v>
      </c>
      <c r="G20" s="60">
        <v>10227914</v>
      </c>
      <c r="H20" s="60">
        <v>19101212</v>
      </c>
      <c r="I20" s="60">
        <v>18871702</v>
      </c>
      <c r="J20" s="60">
        <v>48200828</v>
      </c>
      <c r="K20" s="60">
        <v>17514548</v>
      </c>
      <c r="L20" s="60">
        <v>18091529</v>
      </c>
      <c r="M20" s="60">
        <v>21623097</v>
      </c>
      <c r="N20" s="60">
        <v>57229174</v>
      </c>
      <c r="O20" s="60">
        <v>21635642</v>
      </c>
      <c r="P20" s="60">
        <v>21806764</v>
      </c>
      <c r="Q20" s="60">
        <v>26346611</v>
      </c>
      <c r="R20" s="60">
        <v>69789017</v>
      </c>
      <c r="S20" s="60">
        <v>24527799</v>
      </c>
      <c r="T20" s="60">
        <v>21108001</v>
      </c>
      <c r="U20" s="60">
        <v>18766808</v>
      </c>
      <c r="V20" s="60">
        <v>64402608</v>
      </c>
      <c r="W20" s="60">
        <v>239621627</v>
      </c>
      <c r="X20" s="60">
        <v>266552010</v>
      </c>
      <c r="Y20" s="60">
        <v>-26930383</v>
      </c>
      <c r="Z20" s="140">
        <v>-10.1</v>
      </c>
      <c r="AA20" s="155">
        <v>266552010</v>
      </c>
    </row>
    <row r="21" spans="1:27" ht="13.5">
      <c r="A21" s="138" t="s">
        <v>90</v>
      </c>
      <c r="B21" s="136"/>
      <c r="C21" s="155">
        <v>35056931</v>
      </c>
      <c r="D21" s="155"/>
      <c r="E21" s="156">
        <v>52365230</v>
      </c>
      <c r="F21" s="60">
        <v>52365230</v>
      </c>
      <c r="G21" s="60">
        <v>3831540</v>
      </c>
      <c r="H21" s="60">
        <v>2466296</v>
      </c>
      <c r="I21" s="60">
        <v>3706664</v>
      </c>
      <c r="J21" s="60">
        <v>10004500</v>
      </c>
      <c r="K21" s="60">
        <v>2762270</v>
      </c>
      <c r="L21" s="60">
        <v>2821797</v>
      </c>
      <c r="M21" s="60">
        <v>4284706</v>
      </c>
      <c r="N21" s="60">
        <v>9868773</v>
      </c>
      <c r="O21" s="60">
        <v>4504748</v>
      </c>
      <c r="P21" s="60">
        <v>4907987</v>
      </c>
      <c r="Q21" s="60">
        <v>5968237</v>
      </c>
      <c r="R21" s="60">
        <v>15380972</v>
      </c>
      <c r="S21" s="60">
        <v>3998066</v>
      </c>
      <c r="T21" s="60">
        <v>4486425</v>
      </c>
      <c r="U21" s="60">
        <v>3416919</v>
      </c>
      <c r="V21" s="60">
        <v>11901410</v>
      </c>
      <c r="W21" s="60">
        <v>47155655</v>
      </c>
      <c r="X21" s="60">
        <v>52365230</v>
      </c>
      <c r="Y21" s="60">
        <v>-5209575</v>
      </c>
      <c r="Z21" s="140">
        <v>-9.95</v>
      </c>
      <c r="AA21" s="155">
        <v>52365230</v>
      </c>
    </row>
    <row r="22" spans="1:27" ht="13.5">
      <c r="A22" s="138" t="s">
        <v>91</v>
      </c>
      <c r="B22" s="136"/>
      <c r="C22" s="157">
        <v>35298496</v>
      </c>
      <c r="D22" s="157"/>
      <c r="E22" s="158">
        <v>28433720</v>
      </c>
      <c r="F22" s="159">
        <v>28433720</v>
      </c>
      <c r="G22" s="159">
        <v>5524510</v>
      </c>
      <c r="H22" s="159">
        <v>1320772</v>
      </c>
      <c r="I22" s="159">
        <v>1247158</v>
      </c>
      <c r="J22" s="159">
        <v>8092440</v>
      </c>
      <c r="K22" s="159">
        <v>1304744</v>
      </c>
      <c r="L22" s="159">
        <v>1785022</v>
      </c>
      <c r="M22" s="159">
        <v>4879074</v>
      </c>
      <c r="N22" s="159">
        <v>7968840</v>
      </c>
      <c r="O22" s="159">
        <v>1340920</v>
      </c>
      <c r="P22" s="159">
        <v>1527120</v>
      </c>
      <c r="Q22" s="159">
        <v>5472306</v>
      </c>
      <c r="R22" s="159">
        <v>8340346</v>
      </c>
      <c r="S22" s="159">
        <v>1626281</v>
      </c>
      <c r="T22" s="159">
        <v>1596590</v>
      </c>
      <c r="U22" s="159">
        <v>1369224</v>
      </c>
      <c r="V22" s="159">
        <v>4592095</v>
      </c>
      <c r="W22" s="159">
        <v>28993721</v>
      </c>
      <c r="X22" s="159">
        <v>28433720</v>
      </c>
      <c r="Y22" s="159">
        <v>560001</v>
      </c>
      <c r="Z22" s="141">
        <v>1.97</v>
      </c>
      <c r="AA22" s="157">
        <v>28433720</v>
      </c>
    </row>
    <row r="23" spans="1:27" ht="13.5">
      <c r="A23" s="138" t="s">
        <v>92</v>
      </c>
      <c r="B23" s="136"/>
      <c r="C23" s="155">
        <v>23695086</v>
      </c>
      <c r="D23" s="155"/>
      <c r="E23" s="156">
        <v>17923550</v>
      </c>
      <c r="F23" s="60">
        <v>18606550</v>
      </c>
      <c r="G23" s="60">
        <v>4213846</v>
      </c>
      <c r="H23" s="60">
        <v>1134623</v>
      </c>
      <c r="I23" s="60">
        <v>888003</v>
      </c>
      <c r="J23" s="60">
        <v>6236472</v>
      </c>
      <c r="K23" s="60">
        <v>894684</v>
      </c>
      <c r="L23" s="60">
        <v>1076904</v>
      </c>
      <c r="M23" s="60">
        <v>3412467</v>
      </c>
      <c r="N23" s="60">
        <v>5384055</v>
      </c>
      <c r="O23" s="60">
        <v>895402</v>
      </c>
      <c r="P23" s="60">
        <v>871390</v>
      </c>
      <c r="Q23" s="60">
        <v>2785758</v>
      </c>
      <c r="R23" s="60">
        <v>4552550</v>
      </c>
      <c r="S23" s="60">
        <v>880491</v>
      </c>
      <c r="T23" s="60">
        <v>901653</v>
      </c>
      <c r="U23" s="60">
        <v>964415</v>
      </c>
      <c r="V23" s="60">
        <v>2746559</v>
      </c>
      <c r="W23" s="60">
        <v>18919636</v>
      </c>
      <c r="X23" s="60">
        <v>18606550</v>
      </c>
      <c r="Y23" s="60">
        <v>313086</v>
      </c>
      <c r="Z23" s="140">
        <v>1.68</v>
      </c>
      <c r="AA23" s="155">
        <v>18606550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436596420</v>
      </c>
      <c r="D25" s="168">
        <f>+D5+D9+D15+D19+D24</f>
        <v>0</v>
      </c>
      <c r="E25" s="169">
        <f t="shared" si="4"/>
        <v>481731280</v>
      </c>
      <c r="F25" s="73">
        <f t="shared" si="4"/>
        <v>481932724</v>
      </c>
      <c r="G25" s="73">
        <f t="shared" si="4"/>
        <v>70101199</v>
      </c>
      <c r="H25" s="73">
        <f t="shared" si="4"/>
        <v>27277684</v>
      </c>
      <c r="I25" s="73">
        <f t="shared" si="4"/>
        <v>27959245</v>
      </c>
      <c r="J25" s="73">
        <f t="shared" si="4"/>
        <v>125338128</v>
      </c>
      <c r="K25" s="73">
        <f t="shared" si="4"/>
        <v>24411360</v>
      </c>
      <c r="L25" s="73">
        <f t="shared" si="4"/>
        <v>26210110</v>
      </c>
      <c r="M25" s="73">
        <f t="shared" si="4"/>
        <v>50172163</v>
      </c>
      <c r="N25" s="73">
        <f t="shared" si="4"/>
        <v>100793633</v>
      </c>
      <c r="O25" s="73">
        <f t="shared" si="4"/>
        <v>30531417</v>
      </c>
      <c r="P25" s="73">
        <f t="shared" si="4"/>
        <v>31129302</v>
      </c>
      <c r="Q25" s="73">
        <f t="shared" si="4"/>
        <v>55768797</v>
      </c>
      <c r="R25" s="73">
        <f t="shared" si="4"/>
        <v>117429516</v>
      </c>
      <c r="S25" s="73">
        <f t="shared" si="4"/>
        <v>33201966</v>
      </c>
      <c r="T25" s="73">
        <f t="shared" si="4"/>
        <v>33596129</v>
      </c>
      <c r="U25" s="73">
        <f t="shared" si="4"/>
        <v>28270963</v>
      </c>
      <c r="V25" s="73">
        <f t="shared" si="4"/>
        <v>95069058</v>
      </c>
      <c r="W25" s="73">
        <f t="shared" si="4"/>
        <v>438630335</v>
      </c>
      <c r="X25" s="73">
        <f t="shared" si="4"/>
        <v>481932724</v>
      </c>
      <c r="Y25" s="73">
        <f t="shared" si="4"/>
        <v>-43302389</v>
      </c>
      <c r="Z25" s="170">
        <f>+IF(X25&lt;&gt;0,+(Y25/X25)*100,0)</f>
        <v>-8.985152251250737</v>
      </c>
      <c r="AA25" s="168">
        <f>+AA5+AA9+AA15+AA19+AA24</f>
        <v>481932724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64492655</v>
      </c>
      <c r="D28" s="153">
        <f>SUM(D29:D31)</f>
        <v>0</v>
      </c>
      <c r="E28" s="154">
        <f t="shared" si="5"/>
        <v>71287570</v>
      </c>
      <c r="F28" s="100">
        <f t="shared" si="5"/>
        <v>71606400</v>
      </c>
      <c r="G28" s="100">
        <f t="shared" si="5"/>
        <v>5074632</v>
      </c>
      <c r="H28" s="100">
        <f t="shared" si="5"/>
        <v>5295248</v>
      </c>
      <c r="I28" s="100">
        <f t="shared" si="5"/>
        <v>5676785</v>
      </c>
      <c r="J28" s="100">
        <f t="shared" si="5"/>
        <v>16046665</v>
      </c>
      <c r="K28" s="100">
        <f t="shared" si="5"/>
        <v>6159516</v>
      </c>
      <c r="L28" s="100">
        <f t="shared" si="5"/>
        <v>6469098</v>
      </c>
      <c r="M28" s="100">
        <f t="shared" si="5"/>
        <v>4949886</v>
      </c>
      <c r="N28" s="100">
        <f t="shared" si="5"/>
        <v>17578500</v>
      </c>
      <c r="O28" s="100">
        <f t="shared" si="5"/>
        <v>5395998</v>
      </c>
      <c r="P28" s="100">
        <f t="shared" si="5"/>
        <v>4272680</v>
      </c>
      <c r="Q28" s="100">
        <f t="shared" si="5"/>
        <v>5420197</v>
      </c>
      <c r="R28" s="100">
        <f t="shared" si="5"/>
        <v>15088875</v>
      </c>
      <c r="S28" s="100">
        <f t="shared" si="5"/>
        <v>5286238</v>
      </c>
      <c r="T28" s="100">
        <f t="shared" si="5"/>
        <v>5278247</v>
      </c>
      <c r="U28" s="100">
        <f t="shared" si="5"/>
        <v>4886907</v>
      </c>
      <c r="V28" s="100">
        <f t="shared" si="5"/>
        <v>15451392</v>
      </c>
      <c r="W28" s="100">
        <f t="shared" si="5"/>
        <v>64165432</v>
      </c>
      <c r="X28" s="100">
        <f t="shared" si="5"/>
        <v>71606400</v>
      </c>
      <c r="Y28" s="100">
        <f t="shared" si="5"/>
        <v>-7440968</v>
      </c>
      <c r="Z28" s="137">
        <f>+IF(X28&lt;&gt;0,+(Y28/X28)*100,0)</f>
        <v>-10.391484560039325</v>
      </c>
      <c r="AA28" s="153">
        <f>SUM(AA29:AA31)</f>
        <v>71606400</v>
      </c>
    </row>
    <row r="29" spans="1:27" ht="13.5">
      <c r="A29" s="138" t="s">
        <v>75</v>
      </c>
      <c r="B29" s="136"/>
      <c r="C29" s="155">
        <v>27240198</v>
      </c>
      <c r="D29" s="155"/>
      <c r="E29" s="156">
        <v>32376970</v>
      </c>
      <c r="F29" s="60">
        <v>31469293</v>
      </c>
      <c r="G29" s="60">
        <v>1910626</v>
      </c>
      <c r="H29" s="60">
        <v>2444111</v>
      </c>
      <c r="I29" s="60">
        <v>2500745</v>
      </c>
      <c r="J29" s="60">
        <v>6855482</v>
      </c>
      <c r="K29" s="60">
        <v>3273942</v>
      </c>
      <c r="L29" s="60">
        <v>2462670</v>
      </c>
      <c r="M29" s="60">
        <v>1950597</v>
      </c>
      <c r="N29" s="60">
        <v>7687209</v>
      </c>
      <c r="O29" s="60">
        <v>2435688</v>
      </c>
      <c r="P29" s="60">
        <v>1401199</v>
      </c>
      <c r="Q29" s="60">
        <v>2526857</v>
      </c>
      <c r="R29" s="60">
        <v>6363744</v>
      </c>
      <c r="S29" s="60">
        <v>1898839</v>
      </c>
      <c r="T29" s="60">
        <v>2181708</v>
      </c>
      <c r="U29" s="60">
        <v>1900518</v>
      </c>
      <c r="V29" s="60">
        <v>5981065</v>
      </c>
      <c r="W29" s="60">
        <v>26887500</v>
      </c>
      <c r="X29" s="60">
        <v>31469293</v>
      </c>
      <c r="Y29" s="60">
        <v>-4581793</v>
      </c>
      <c r="Z29" s="140">
        <v>-14.56</v>
      </c>
      <c r="AA29" s="155">
        <v>31469293</v>
      </c>
    </row>
    <row r="30" spans="1:27" ht="13.5">
      <c r="A30" s="138" t="s">
        <v>76</v>
      </c>
      <c r="B30" s="136"/>
      <c r="C30" s="157">
        <v>18662313</v>
      </c>
      <c r="D30" s="157"/>
      <c r="E30" s="158">
        <v>18907310</v>
      </c>
      <c r="F30" s="159">
        <v>20140937</v>
      </c>
      <c r="G30" s="159">
        <v>1220924</v>
      </c>
      <c r="H30" s="159">
        <v>1453937</v>
      </c>
      <c r="I30" s="159">
        <v>1775866</v>
      </c>
      <c r="J30" s="159">
        <v>4450727</v>
      </c>
      <c r="K30" s="159">
        <v>1606932</v>
      </c>
      <c r="L30" s="159">
        <v>2340685</v>
      </c>
      <c r="M30" s="159">
        <v>1721161</v>
      </c>
      <c r="N30" s="159">
        <v>5668778</v>
      </c>
      <c r="O30" s="159">
        <v>1452072</v>
      </c>
      <c r="P30" s="159">
        <v>1440667</v>
      </c>
      <c r="Q30" s="159">
        <v>1401015</v>
      </c>
      <c r="R30" s="159">
        <v>4293754</v>
      </c>
      <c r="S30" s="159">
        <v>1614054</v>
      </c>
      <c r="T30" s="159">
        <v>1468794</v>
      </c>
      <c r="U30" s="159">
        <v>1896535</v>
      </c>
      <c r="V30" s="159">
        <v>4979383</v>
      </c>
      <c r="W30" s="159">
        <v>19392642</v>
      </c>
      <c r="X30" s="159">
        <v>20140937</v>
      </c>
      <c r="Y30" s="159">
        <v>-748295</v>
      </c>
      <c r="Z30" s="141">
        <v>-3.72</v>
      </c>
      <c r="AA30" s="157">
        <v>20140937</v>
      </c>
    </row>
    <row r="31" spans="1:27" ht="13.5">
      <c r="A31" s="138" t="s">
        <v>77</v>
      </c>
      <c r="B31" s="136"/>
      <c r="C31" s="155">
        <v>18590144</v>
      </c>
      <c r="D31" s="155"/>
      <c r="E31" s="156">
        <v>20003290</v>
      </c>
      <c r="F31" s="60">
        <v>19996170</v>
      </c>
      <c r="G31" s="60">
        <v>1943082</v>
      </c>
      <c r="H31" s="60">
        <v>1397200</v>
      </c>
      <c r="I31" s="60">
        <v>1400174</v>
      </c>
      <c r="J31" s="60">
        <v>4740456</v>
      </c>
      <c r="K31" s="60">
        <v>1278642</v>
      </c>
      <c r="L31" s="60">
        <v>1665743</v>
      </c>
      <c r="M31" s="60">
        <v>1278128</v>
      </c>
      <c r="N31" s="60">
        <v>4222513</v>
      </c>
      <c r="O31" s="60">
        <v>1508238</v>
      </c>
      <c r="P31" s="60">
        <v>1430814</v>
      </c>
      <c r="Q31" s="60">
        <v>1492325</v>
      </c>
      <c r="R31" s="60">
        <v>4431377</v>
      </c>
      <c r="S31" s="60">
        <v>1773345</v>
      </c>
      <c r="T31" s="60">
        <v>1627745</v>
      </c>
      <c r="U31" s="60">
        <v>1089854</v>
      </c>
      <c r="V31" s="60">
        <v>4490944</v>
      </c>
      <c r="W31" s="60">
        <v>17885290</v>
      </c>
      <c r="X31" s="60">
        <v>19996170</v>
      </c>
      <c r="Y31" s="60">
        <v>-2110880</v>
      </c>
      <c r="Z31" s="140">
        <v>-10.56</v>
      </c>
      <c r="AA31" s="155">
        <v>19996170</v>
      </c>
    </row>
    <row r="32" spans="1:27" ht="13.5">
      <c r="A32" s="135" t="s">
        <v>78</v>
      </c>
      <c r="B32" s="136"/>
      <c r="C32" s="153">
        <f aca="true" t="shared" si="6" ref="C32:Y32">SUM(C33:C37)</f>
        <v>44292200</v>
      </c>
      <c r="D32" s="153">
        <f>SUM(D33:D37)</f>
        <v>0</v>
      </c>
      <c r="E32" s="154">
        <f t="shared" si="6"/>
        <v>65051530</v>
      </c>
      <c r="F32" s="100">
        <f t="shared" si="6"/>
        <v>64824090</v>
      </c>
      <c r="G32" s="100">
        <f t="shared" si="6"/>
        <v>2767068</v>
      </c>
      <c r="H32" s="100">
        <f t="shared" si="6"/>
        <v>4082821</v>
      </c>
      <c r="I32" s="100">
        <f t="shared" si="6"/>
        <v>2940272</v>
      </c>
      <c r="J32" s="100">
        <f t="shared" si="6"/>
        <v>9790161</v>
      </c>
      <c r="K32" s="100">
        <f t="shared" si="6"/>
        <v>3183469</v>
      </c>
      <c r="L32" s="100">
        <f t="shared" si="6"/>
        <v>3591471</v>
      </c>
      <c r="M32" s="100">
        <f t="shared" si="6"/>
        <v>7095807</v>
      </c>
      <c r="N32" s="100">
        <f t="shared" si="6"/>
        <v>13870747</v>
      </c>
      <c r="O32" s="100">
        <f t="shared" si="6"/>
        <v>3068332</v>
      </c>
      <c r="P32" s="100">
        <f t="shared" si="6"/>
        <v>3909807</v>
      </c>
      <c r="Q32" s="100">
        <f t="shared" si="6"/>
        <v>4577623</v>
      </c>
      <c r="R32" s="100">
        <f t="shared" si="6"/>
        <v>11555762</v>
      </c>
      <c r="S32" s="100">
        <f t="shared" si="6"/>
        <v>3345211</v>
      </c>
      <c r="T32" s="100">
        <f t="shared" si="6"/>
        <v>8335334</v>
      </c>
      <c r="U32" s="100">
        <f t="shared" si="6"/>
        <v>4120688</v>
      </c>
      <c r="V32" s="100">
        <f t="shared" si="6"/>
        <v>15801233</v>
      </c>
      <c r="W32" s="100">
        <f t="shared" si="6"/>
        <v>51017903</v>
      </c>
      <c r="X32" s="100">
        <f t="shared" si="6"/>
        <v>64824090</v>
      </c>
      <c r="Y32" s="100">
        <f t="shared" si="6"/>
        <v>-13806187</v>
      </c>
      <c r="Z32" s="137">
        <f>+IF(X32&lt;&gt;0,+(Y32/X32)*100,0)</f>
        <v>-21.29792643444744</v>
      </c>
      <c r="AA32" s="153">
        <f>SUM(AA33:AA37)</f>
        <v>64824090</v>
      </c>
    </row>
    <row r="33" spans="1:27" ht="13.5">
      <c r="A33" s="138" t="s">
        <v>79</v>
      </c>
      <c r="B33" s="136"/>
      <c r="C33" s="155">
        <v>15240084</v>
      </c>
      <c r="D33" s="155"/>
      <c r="E33" s="156">
        <v>23681650</v>
      </c>
      <c r="F33" s="60">
        <v>23678260</v>
      </c>
      <c r="G33" s="60">
        <v>1314543</v>
      </c>
      <c r="H33" s="60">
        <v>1357324</v>
      </c>
      <c r="I33" s="60">
        <v>1218415</v>
      </c>
      <c r="J33" s="60">
        <v>3890282</v>
      </c>
      <c r="K33" s="60">
        <v>1532889</v>
      </c>
      <c r="L33" s="60">
        <v>1606866</v>
      </c>
      <c r="M33" s="60">
        <v>1767502</v>
      </c>
      <c r="N33" s="60">
        <v>4907257</v>
      </c>
      <c r="O33" s="60">
        <v>1276898</v>
      </c>
      <c r="P33" s="60">
        <v>2201694</v>
      </c>
      <c r="Q33" s="60">
        <v>1832017</v>
      </c>
      <c r="R33" s="60">
        <v>5310609</v>
      </c>
      <c r="S33" s="60">
        <v>1610588</v>
      </c>
      <c r="T33" s="60">
        <v>1817813</v>
      </c>
      <c r="U33" s="60">
        <v>2364833</v>
      </c>
      <c r="V33" s="60">
        <v>5793234</v>
      </c>
      <c r="W33" s="60">
        <v>19901382</v>
      </c>
      <c r="X33" s="60">
        <v>23678260</v>
      </c>
      <c r="Y33" s="60">
        <v>-3776878</v>
      </c>
      <c r="Z33" s="140">
        <v>-15.95</v>
      </c>
      <c r="AA33" s="155">
        <v>23678260</v>
      </c>
    </row>
    <row r="34" spans="1:27" ht="13.5">
      <c r="A34" s="138" t="s">
        <v>80</v>
      </c>
      <c r="B34" s="136"/>
      <c r="C34" s="155">
        <v>2875811</v>
      </c>
      <c r="D34" s="155"/>
      <c r="E34" s="156">
        <v>3250340</v>
      </c>
      <c r="F34" s="60">
        <v>3397250</v>
      </c>
      <c r="G34" s="60">
        <v>197657</v>
      </c>
      <c r="H34" s="60">
        <v>223213</v>
      </c>
      <c r="I34" s="60">
        <v>246405</v>
      </c>
      <c r="J34" s="60">
        <v>667275</v>
      </c>
      <c r="K34" s="60">
        <v>216575</v>
      </c>
      <c r="L34" s="60">
        <v>280932</v>
      </c>
      <c r="M34" s="60">
        <v>213099</v>
      </c>
      <c r="N34" s="60">
        <v>710606</v>
      </c>
      <c r="O34" s="60">
        <v>300122</v>
      </c>
      <c r="P34" s="60">
        <v>277515</v>
      </c>
      <c r="Q34" s="60">
        <v>268504</v>
      </c>
      <c r="R34" s="60">
        <v>846141</v>
      </c>
      <c r="S34" s="60">
        <v>285516</v>
      </c>
      <c r="T34" s="60">
        <v>259678</v>
      </c>
      <c r="U34" s="60">
        <v>263436</v>
      </c>
      <c r="V34" s="60">
        <v>808630</v>
      </c>
      <c r="W34" s="60">
        <v>3032652</v>
      </c>
      <c r="X34" s="60">
        <v>3397250</v>
      </c>
      <c r="Y34" s="60">
        <v>-364598</v>
      </c>
      <c r="Z34" s="140">
        <v>-10.73</v>
      </c>
      <c r="AA34" s="155">
        <v>3397250</v>
      </c>
    </row>
    <row r="35" spans="1:27" ht="13.5">
      <c r="A35" s="138" t="s">
        <v>81</v>
      </c>
      <c r="B35" s="136"/>
      <c r="C35" s="155">
        <v>13359023</v>
      </c>
      <c r="D35" s="155"/>
      <c r="E35" s="156">
        <v>16575800</v>
      </c>
      <c r="F35" s="60">
        <v>16198190</v>
      </c>
      <c r="G35" s="60">
        <v>1049716</v>
      </c>
      <c r="H35" s="60">
        <v>1295814</v>
      </c>
      <c r="I35" s="60">
        <v>1209690</v>
      </c>
      <c r="J35" s="60">
        <v>3555220</v>
      </c>
      <c r="K35" s="60">
        <v>1163245</v>
      </c>
      <c r="L35" s="60">
        <v>1255421</v>
      </c>
      <c r="M35" s="60">
        <v>1052588</v>
      </c>
      <c r="N35" s="60">
        <v>3471254</v>
      </c>
      <c r="O35" s="60">
        <v>1246851</v>
      </c>
      <c r="P35" s="60">
        <v>1291305</v>
      </c>
      <c r="Q35" s="60">
        <v>1209060</v>
      </c>
      <c r="R35" s="60">
        <v>3747216</v>
      </c>
      <c r="S35" s="60">
        <v>1186058</v>
      </c>
      <c r="T35" s="60">
        <v>1167270</v>
      </c>
      <c r="U35" s="60">
        <v>1242158</v>
      </c>
      <c r="V35" s="60">
        <v>3595486</v>
      </c>
      <c r="W35" s="60">
        <v>14369176</v>
      </c>
      <c r="X35" s="60">
        <v>16198190</v>
      </c>
      <c r="Y35" s="60">
        <v>-1829014</v>
      </c>
      <c r="Z35" s="140">
        <v>-11.29</v>
      </c>
      <c r="AA35" s="155">
        <v>16198190</v>
      </c>
    </row>
    <row r="36" spans="1:27" ht="13.5">
      <c r="A36" s="138" t="s">
        <v>82</v>
      </c>
      <c r="B36" s="136"/>
      <c r="C36" s="155">
        <v>12817282</v>
      </c>
      <c r="D36" s="155"/>
      <c r="E36" s="156">
        <v>21543740</v>
      </c>
      <c r="F36" s="60">
        <v>21550390</v>
      </c>
      <c r="G36" s="60">
        <v>205152</v>
      </c>
      <c r="H36" s="60">
        <v>1206470</v>
      </c>
      <c r="I36" s="60">
        <v>265762</v>
      </c>
      <c r="J36" s="60">
        <v>1677384</v>
      </c>
      <c r="K36" s="60">
        <v>270760</v>
      </c>
      <c r="L36" s="60">
        <v>448252</v>
      </c>
      <c r="M36" s="60">
        <v>4062618</v>
      </c>
      <c r="N36" s="60">
        <v>4781630</v>
      </c>
      <c r="O36" s="60">
        <v>244461</v>
      </c>
      <c r="P36" s="60">
        <v>139293</v>
      </c>
      <c r="Q36" s="60">
        <v>1268042</v>
      </c>
      <c r="R36" s="60">
        <v>1651796</v>
      </c>
      <c r="S36" s="60">
        <v>263049</v>
      </c>
      <c r="T36" s="60">
        <v>5090573</v>
      </c>
      <c r="U36" s="60">
        <v>250261</v>
      </c>
      <c r="V36" s="60">
        <v>5603883</v>
      </c>
      <c r="W36" s="60">
        <v>13714693</v>
      </c>
      <c r="X36" s="60">
        <v>21550390</v>
      </c>
      <c r="Y36" s="60">
        <v>-7835697</v>
      </c>
      <c r="Z36" s="140">
        <v>-36.36</v>
      </c>
      <c r="AA36" s="155">
        <v>21550390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32263959</v>
      </c>
      <c r="D38" s="153">
        <f>SUM(D39:D41)</f>
        <v>0</v>
      </c>
      <c r="E38" s="154">
        <f t="shared" si="7"/>
        <v>36894110</v>
      </c>
      <c r="F38" s="100">
        <f t="shared" si="7"/>
        <v>35405552</v>
      </c>
      <c r="G38" s="100">
        <f t="shared" si="7"/>
        <v>2152925</v>
      </c>
      <c r="H38" s="100">
        <f t="shared" si="7"/>
        <v>2892964</v>
      </c>
      <c r="I38" s="100">
        <f t="shared" si="7"/>
        <v>2743088</v>
      </c>
      <c r="J38" s="100">
        <f t="shared" si="7"/>
        <v>7788977</v>
      </c>
      <c r="K38" s="100">
        <f t="shared" si="7"/>
        <v>2540348</v>
      </c>
      <c r="L38" s="100">
        <f t="shared" si="7"/>
        <v>2999810</v>
      </c>
      <c r="M38" s="100">
        <f t="shared" si="7"/>
        <v>2728199</v>
      </c>
      <c r="N38" s="100">
        <f t="shared" si="7"/>
        <v>8268357</v>
      </c>
      <c r="O38" s="100">
        <f t="shared" si="7"/>
        <v>2711796</v>
      </c>
      <c r="P38" s="100">
        <f t="shared" si="7"/>
        <v>2721682</v>
      </c>
      <c r="Q38" s="100">
        <f t="shared" si="7"/>
        <v>2553949</v>
      </c>
      <c r="R38" s="100">
        <f t="shared" si="7"/>
        <v>7987427</v>
      </c>
      <c r="S38" s="100">
        <f t="shared" si="7"/>
        <v>2886345</v>
      </c>
      <c r="T38" s="100">
        <f t="shared" si="7"/>
        <v>2795242</v>
      </c>
      <c r="U38" s="100">
        <f t="shared" si="7"/>
        <v>2802067</v>
      </c>
      <c r="V38" s="100">
        <f t="shared" si="7"/>
        <v>8483654</v>
      </c>
      <c r="W38" s="100">
        <f t="shared" si="7"/>
        <v>32528415</v>
      </c>
      <c r="X38" s="100">
        <f t="shared" si="7"/>
        <v>35405552</v>
      </c>
      <c r="Y38" s="100">
        <f t="shared" si="7"/>
        <v>-2877137</v>
      </c>
      <c r="Z38" s="137">
        <f>+IF(X38&lt;&gt;0,+(Y38/X38)*100,0)</f>
        <v>-8.126231162841353</v>
      </c>
      <c r="AA38" s="153">
        <f>SUM(AA39:AA41)</f>
        <v>35405552</v>
      </c>
    </row>
    <row r="39" spans="1:27" ht="13.5">
      <c r="A39" s="138" t="s">
        <v>85</v>
      </c>
      <c r="B39" s="136"/>
      <c r="C39" s="155">
        <v>5501460</v>
      </c>
      <c r="D39" s="155"/>
      <c r="E39" s="156">
        <v>7007640</v>
      </c>
      <c r="F39" s="60">
        <v>6889742</v>
      </c>
      <c r="G39" s="60">
        <v>555792</v>
      </c>
      <c r="H39" s="60">
        <v>659482</v>
      </c>
      <c r="I39" s="60">
        <v>569628</v>
      </c>
      <c r="J39" s="60">
        <v>1784902</v>
      </c>
      <c r="K39" s="60">
        <v>507645</v>
      </c>
      <c r="L39" s="60">
        <v>547607</v>
      </c>
      <c r="M39" s="60">
        <v>484019</v>
      </c>
      <c r="N39" s="60">
        <v>1539271</v>
      </c>
      <c r="O39" s="60">
        <v>461735</v>
      </c>
      <c r="P39" s="60">
        <v>479216</v>
      </c>
      <c r="Q39" s="60">
        <v>484899</v>
      </c>
      <c r="R39" s="60">
        <v>1425850</v>
      </c>
      <c r="S39" s="60">
        <v>481202</v>
      </c>
      <c r="T39" s="60">
        <v>498932</v>
      </c>
      <c r="U39" s="60">
        <v>663294</v>
      </c>
      <c r="V39" s="60">
        <v>1643428</v>
      </c>
      <c r="W39" s="60">
        <v>6393451</v>
      </c>
      <c r="X39" s="60">
        <v>6889742</v>
      </c>
      <c r="Y39" s="60">
        <v>-496291</v>
      </c>
      <c r="Z39" s="140">
        <v>-7.2</v>
      </c>
      <c r="AA39" s="155">
        <v>6889742</v>
      </c>
    </row>
    <row r="40" spans="1:27" ht="13.5">
      <c r="A40" s="138" t="s">
        <v>86</v>
      </c>
      <c r="B40" s="136"/>
      <c r="C40" s="155">
        <v>14675396</v>
      </c>
      <c r="D40" s="155"/>
      <c r="E40" s="156">
        <v>16306280</v>
      </c>
      <c r="F40" s="60">
        <v>16056290</v>
      </c>
      <c r="G40" s="60">
        <v>696418</v>
      </c>
      <c r="H40" s="60">
        <v>1181893</v>
      </c>
      <c r="I40" s="60">
        <v>1167554</v>
      </c>
      <c r="J40" s="60">
        <v>3045865</v>
      </c>
      <c r="K40" s="60">
        <v>886132</v>
      </c>
      <c r="L40" s="60">
        <v>1374047</v>
      </c>
      <c r="M40" s="60">
        <v>1328494</v>
      </c>
      <c r="N40" s="60">
        <v>3588673</v>
      </c>
      <c r="O40" s="60">
        <v>1236503</v>
      </c>
      <c r="P40" s="60">
        <v>1111638</v>
      </c>
      <c r="Q40" s="60">
        <v>1484887</v>
      </c>
      <c r="R40" s="60">
        <v>3833028</v>
      </c>
      <c r="S40" s="60">
        <v>1271984</v>
      </c>
      <c r="T40" s="60">
        <v>1249569</v>
      </c>
      <c r="U40" s="60">
        <v>1153337</v>
      </c>
      <c r="V40" s="60">
        <v>3674890</v>
      </c>
      <c r="W40" s="60">
        <v>14142456</v>
      </c>
      <c r="X40" s="60">
        <v>16056290</v>
      </c>
      <c r="Y40" s="60">
        <v>-1913834</v>
      </c>
      <c r="Z40" s="140">
        <v>-11.92</v>
      </c>
      <c r="AA40" s="155">
        <v>16056290</v>
      </c>
    </row>
    <row r="41" spans="1:27" ht="13.5">
      <c r="A41" s="138" t="s">
        <v>87</v>
      </c>
      <c r="B41" s="136"/>
      <c r="C41" s="155">
        <v>12087103</v>
      </c>
      <c r="D41" s="155"/>
      <c r="E41" s="156">
        <v>13580190</v>
      </c>
      <c r="F41" s="60">
        <v>12459520</v>
      </c>
      <c r="G41" s="60">
        <v>900715</v>
      </c>
      <c r="H41" s="60">
        <v>1051589</v>
      </c>
      <c r="I41" s="60">
        <v>1005906</v>
      </c>
      <c r="J41" s="60">
        <v>2958210</v>
      </c>
      <c r="K41" s="60">
        <v>1146571</v>
      </c>
      <c r="L41" s="60">
        <v>1078156</v>
      </c>
      <c r="M41" s="60">
        <v>915686</v>
      </c>
      <c r="N41" s="60">
        <v>3140413</v>
      </c>
      <c r="O41" s="60">
        <v>1013558</v>
      </c>
      <c r="P41" s="60">
        <v>1130828</v>
      </c>
      <c r="Q41" s="60">
        <v>584163</v>
      </c>
      <c r="R41" s="60">
        <v>2728549</v>
      </c>
      <c r="S41" s="60">
        <v>1133159</v>
      </c>
      <c r="T41" s="60">
        <v>1046741</v>
      </c>
      <c r="U41" s="60">
        <v>985436</v>
      </c>
      <c r="V41" s="60">
        <v>3165336</v>
      </c>
      <c r="W41" s="60">
        <v>11992508</v>
      </c>
      <c r="X41" s="60">
        <v>12459520</v>
      </c>
      <c r="Y41" s="60">
        <v>-467012</v>
      </c>
      <c r="Z41" s="140">
        <v>-3.75</v>
      </c>
      <c r="AA41" s="155">
        <v>12459520</v>
      </c>
    </row>
    <row r="42" spans="1:27" ht="13.5">
      <c r="A42" s="135" t="s">
        <v>88</v>
      </c>
      <c r="B42" s="142"/>
      <c r="C42" s="153">
        <f aca="true" t="shared" si="8" ref="C42:Y42">SUM(C43:C46)</f>
        <v>262042907</v>
      </c>
      <c r="D42" s="153">
        <f>SUM(D43:D46)</f>
        <v>0</v>
      </c>
      <c r="E42" s="154">
        <f t="shared" si="8"/>
        <v>283074100</v>
      </c>
      <c r="F42" s="100">
        <f t="shared" si="8"/>
        <v>283491040</v>
      </c>
      <c r="G42" s="100">
        <f t="shared" si="8"/>
        <v>23342839</v>
      </c>
      <c r="H42" s="100">
        <f t="shared" si="8"/>
        <v>24693928</v>
      </c>
      <c r="I42" s="100">
        <f t="shared" si="8"/>
        <v>18151272</v>
      </c>
      <c r="J42" s="100">
        <f t="shared" si="8"/>
        <v>66188039</v>
      </c>
      <c r="K42" s="100">
        <f t="shared" si="8"/>
        <v>18763098</v>
      </c>
      <c r="L42" s="100">
        <f t="shared" si="8"/>
        <v>19701919</v>
      </c>
      <c r="M42" s="100">
        <f t="shared" si="8"/>
        <v>21373648</v>
      </c>
      <c r="N42" s="100">
        <f t="shared" si="8"/>
        <v>59838665</v>
      </c>
      <c r="O42" s="100">
        <f t="shared" si="8"/>
        <v>22856596</v>
      </c>
      <c r="P42" s="100">
        <f t="shared" si="8"/>
        <v>23659350</v>
      </c>
      <c r="Q42" s="100">
        <f t="shared" si="8"/>
        <v>25060525</v>
      </c>
      <c r="R42" s="100">
        <f t="shared" si="8"/>
        <v>71576471</v>
      </c>
      <c r="S42" s="100">
        <f t="shared" si="8"/>
        <v>20927089</v>
      </c>
      <c r="T42" s="100">
        <f t="shared" si="8"/>
        <v>20868306</v>
      </c>
      <c r="U42" s="100">
        <f t="shared" si="8"/>
        <v>28433118</v>
      </c>
      <c r="V42" s="100">
        <f t="shared" si="8"/>
        <v>70228513</v>
      </c>
      <c r="W42" s="100">
        <f t="shared" si="8"/>
        <v>267831688</v>
      </c>
      <c r="X42" s="100">
        <f t="shared" si="8"/>
        <v>283491040</v>
      </c>
      <c r="Y42" s="100">
        <f t="shared" si="8"/>
        <v>-15659352</v>
      </c>
      <c r="Z42" s="137">
        <f>+IF(X42&lt;&gt;0,+(Y42/X42)*100,0)</f>
        <v>-5.523755530333516</v>
      </c>
      <c r="AA42" s="153">
        <f>SUM(AA43:AA46)</f>
        <v>283491040</v>
      </c>
    </row>
    <row r="43" spans="1:27" ht="13.5">
      <c r="A43" s="138" t="s">
        <v>89</v>
      </c>
      <c r="B43" s="136"/>
      <c r="C43" s="155">
        <v>198828345</v>
      </c>
      <c r="D43" s="155"/>
      <c r="E43" s="156">
        <v>226446730</v>
      </c>
      <c r="F43" s="60">
        <v>221301730</v>
      </c>
      <c r="G43" s="60">
        <v>20665064</v>
      </c>
      <c r="H43" s="60">
        <v>20431883</v>
      </c>
      <c r="I43" s="60">
        <v>13400891</v>
      </c>
      <c r="J43" s="60">
        <v>54497838</v>
      </c>
      <c r="K43" s="60">
        <v>14558083</v>
      </c>
      <c r="L43" s="60">
        <v>14679422</v>
      </c>
      <c r="M43" s="60">
        <v>17415433</v>
      </c>
      <c r="N43" s="60">
        <v>46652938</v>
      </c>
      <c r="O43" s="60">
        <v>17038368</v>
      </c>
      <c r="P43" s="60">
        <v>19076025</v>
      </c>
      <c r="Q43" s="60">
        <v>19140615</v>
      </c>
      <c r="R43" s="60">
        <v>55255008</v>
      </c>
      <c r="S43" s="60">
        <v>15829636</v>
      </c>
      <c r="T43" s="60">
        <v>14850095</v>
      </c>
      <c r="U43" s="60">
        <v>21091684</v>
      </c>
      <c r="V43" s="60">
        <v>51771415</v>
      </c>
      <c r="W43" s="60">
        <v>208177199</v>
      </c>
      <c r="X43" s="60">
        <v>221301730</v>
      </c>
      <c r="Y43" s="60">
        <v>-13124531</v>
      </c>
      <c r="Z43" s="140">
        <v>-5.93</v>
      </c>
      <c r="AA43" s="155">
        <v>221301730</v>
      </c>
    </row>
    <row r="44" spans="1:27" ht="13.5">
      <c r="A44" s="138" t="s">
        <v>90</v>
      </c>
      <c r="B44" s="136"/>
      <c r="C44" s="155">
        <v>29113922</v>
      </c>
      <c r="D44" s="155"/>
      <c r="E44" s="156">
        <v>28968750</v>
      </c>
      <c r="F44" s="60">
        <v>30245550</v>
      </c>
      <c r="G44" s="60">
        <v>1319877</v>
      </c>
      <c r="H44" s="60">
        <v>2016725</v>
      </c>
      <c r="I44" s="60">
        <v>1990480</v>
      </c>
      <c r="J44" s="60">
        <v>5327082</v>
      </c>
      <c r="K44" s="60">
        <v>1839886</v>
      </c>
      <c r="L44" s="60">
        <v>2584627</v>
      </c>
      <c r="M44" s="60">
        <v>1740951</v>
      </c>
      <c r="N44" s="60">
        <v>6165464</v>
      </c>
      <c r="O44" s="60">
        <v>3113870</v>
      </c>
      <c r="P44" s="60">
        <v>2026471</v>
      </c>
      <c r="Q44" s="60">
        <v>2452095</v>
      </c>
      <c r="R44" s="60">
        <v>7592436</v>
      </c>
      <c r="S44" s="60">
        <v>2630138</v>
      </c>
      <c r="T44" s="60">
        <v>3177930</v>
      </c>
      <c r="U44" s="60">
        <v>3727425</v>
      </c>
      <c r="V44" s="60">
        <v>9535493</v>
      </c>
      <c r="W44" s="60">
        <v>28620475</v>
      </c>
      <c r="X44" s="60">
        <v>30245550</v>
      </c>
      <c r="Y44" s="60">
        <v>-1625075</v>
      </c>
      <c r="Z44" s="140">
        <v>-5.37</v>
      </c>
      <c r="AA44" s="155">
        <v>30245550</v>
      </c>
    </row>
    <row r="45" spans="1:27" ht="13.5">
      <c r="A45" s="138" t="s">
        <v>91</v>
      </c>
      <c r="B45" s="136"/>
      <c r="C45" s="157">
        <v>11305162</v>
      </c>
      <c r="D45" s="157"/>
      <c r="E45" s="158">
        <v>9463950</v>
      </c>
      <c r="F45" s="159">
        <v>11370610</v>
      </c>
      <c r="G45" s="159">
        <v>254115</v>
      </c>
      <c r="H45" s="159">
        <v>793126</v>
      </c>
      <c r="I45" s="159">
        <v>1341879</v>
      </c>
      <c r="J45" s="159">
        <v>2389120</v>
      </c>
      <c r="K45" s="159">
        <v>689995</v>
      </c>
      <c r="L45" s="159">
        <v>765722</v>
      </c>
      <c r="M45" s="159">
        <v>933123</v>
      </c>
      <c r="N45" s="159">
        <v>2388840</v>
      </c>
      <c r="O45" s="159">
        <v>782711</v>
      </c>
      <c r="P45" s="159">
        <v>823363</v>
      </c>
      <c r="Q45" s="159">
        <v>1369626</v>
      </c>
      <c r="R45" s="159">
        <v>2975700</v>
      </c>
      <c r="S45" s="159">
        <v>977503</v>
      </c>
      <c r="T45" s="159">
        <v>776072</v>
      </c>
      <c r="U45" s="159">
        <v>1119147</v>
      </c>
      <c r="V45" s="159">
        <v>2872722</v>
      </c>
      <c r="W45" s="159">
        <v>10626382</v>
      </c>
      <c r="X45" s="159">
        <v>11370610</v>
      </c>
      <c r="Y45" s="159">
        <v>-744228</v>
      </c>
      <c r="Z45" s="141">
        <v>-6.55</v>
      </c>
      <c r="AA45" s="157">
        <v>11370610</v>
      </c>
    </row>
    <row r="46" spans="1:27" ht="13.5">
      <c r="A46" s="138" t="s">
        <v>92</v>
      </c>
      <c r="B46" s="136"/>
      <c r="C46" s="155">
        <v>22795478</v>
      </c>
      <c r="D46" s="155"/>
      <c r="E46" s="156">
        <v>18194670</v>
      </c>
      <c r="F46" s="60">
        <v>20573150</v>
      </c>
      <c r="G46" s="60">
        <v>1103783</v>
      </c>
      <c r="H46" s="60">
        <v>1452194</v>
      </c>
      <c r="I46" s="60">
        <v>1418022</v>
      </c>
      <c r="J46" s="60">
        <v>3973999</v>
      </c>
      <c r="K46" s="60">
        <v>1675134</v>
      </c>
      <c r="L46" s="60">
        <v>1672148</v>
      </c>
      <c r="M46" s="60">
        <v>1284141</v>
      </c>
      <c r="N46" s="60">
        <v>4631423</v>
      </c>
      <c r="O46" s="60">
        <v>1921647</v>
      </c>
      <c r="P46" s="60">
        <v>1733491</v>
      </c>
      <c r="Q46" s="60">
        <v>2098189</v>
      </c>
      <c r="R46" s="60">
        <v>5753327</v>
      </c>
      <c r="S46" s="60">
        <v>1489812</v>
      </c>
      <c r="T46" s="60">
        <v>2064209</v>
      </c>
      <c r="U46" s="60">
        <v>2494862</v>
      </c>
      <c r="V46" s="60">
        <v>6048883</v>
      </c>
      <c r="W46" s="60">
        <v>20407632</v>
      </c>
      <c r="X46" s="60">
        <v>20573150</v>
      </c>
      <c r="Y46" s="60">
        <v>-165518</v>
      </c>
      <c r="Z46" s="140">
        <v>-0.8</v>
      </c>
      <c r="AA46" s="155">
        <v>20573150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403091721</v>
      </c>
      <c r="D48" s="168">
        <f>+D28+D32+D38+D42+D47</f>
        <v>0</v>
      </c>
      <c r="E48" s="169">
        <f t="shared" si="9"/>
        <v>456307310</v>
      </c>
      <c r="F48" s="73">
        <f t="shared" si="9"/>
        <v>455327082</v>
      </c>
      <c r="G48" s="73">
        <f t="shared" si="9"/>
        <v>33337464</v>
      </c>
      <c r="H48" s="73">
        <f t="shared" si="9"/>
        <v>36964961</v>
      </c>
      <c r="I48" s="73">
        <f t="shared" si="9"/>
        <v>29511417</v>
      </c>
      <c r="J48" s="73">
        <f t="shared" si="9"/>
        <v>99813842</v>
      </c>
      <c r="K48" s="73">
        <f t="shared" si="9"/>
        <v>30646431</v>
      </c>
      <c r="L48" s="73">
        <f t="shared" si="9"/>
        <v>32762298</v>
      </c>
      <c r="M48" s="73">
        <f t="shared" si="9"/>
        <v>36147540</v>
      </c>
      <c r="N48" s="73">
        <f t="shared" si="9"/>
        <v>99556269</v>
      </c>
      <c r="O48" s="73">
        <f t="shared" si="9"/>
        <v>34032722</v>
      </c>
      <c r="P48" s="73">
        <f t="shared" si="9"/>
        <v>34563519</v>
      </c>
      <c r="Q48" s="73">
        <f t="shared" si="9"/>
        <v>37612294</v>
      </c>
      <c r="R48" s="73">
        <f t="shared" si="9"/>
        <v>106208535</v>
      </c>
      <c r="S48" s="73">
        <f t="shared" si="9"/>
        <v>32444883</v>
      </c>
      <c r="T48" s="73">
        <f t="shared" si="9"/>
        <v>37277129</v>
      </c>
      <c r="U48" s="73">
        <f t="shared" si="9"/>
        <v>40242780</v>
      </c>
      <c r="V48" s="73">
        <f t="shared" si="9"/>
        <v>109964792</v>
      </c>
      <c r="W48" s="73">
        <f t="shared" si="9"/>
        <v>415543438</v>
      </c>
      <c r="X48" s="73">
        <f t="shared" si="9"/>
        <v>455327082</v>
      </c>
      <c r="Y48" s="73">
        <f t="shared" si="9"/>
        <v>-39783644</v>
      </c>
      <c r="Z48" s="170">
        <f>+IF(X48&lt;&gt;0,+(Y48/X48)*100,0)</f>
        <v>-8.737377057664231</v>
      </c>
      <c r="AA48" s="168">
        <f>+AA28+AA32+AA38+AA42+AA47</f>
        <v>455327082</v>
      </c>
    </row>
    <row r="49" spans="1:27" ht="13.5">
      <c r="A49" s="148" t="s">
        <v>49</v>
      </c>
      <c r="B49" s="149"/>
      <c r="C49" s="171">
        <f aca="true" t="shared" si="10" ref="C49:Y49">+C25-C48</f>
        <v>33504699</v>
      </c>
      <c r="D49" s="171">
        <f>+D25-D48</f>
        <v>0</v>
      </c>
      <c r="E49" s="172">
        <f t="shared" si="10"/>
        <v>25423970</v>
      </c>
      <c r="F49" s="173">
        <f t="shared" si="10"/>
        <v>26605642</v>
      </c>
      <c r="G49" s="173">
        <f t="shared" si="10"/>
        <v>36763735</v>
      </c>
      <c r="H49" s="173">
        <f t="shared" si="10"/>
        <v>-9687277</v>
      </c>
      <c r="I49" s="173">
        <f t="shared" si="10"/>
        <v>-1552172</v>
      </c>
      <c r="J49" s="173">
        <f t="shared" si="10"/>
        <v>25524286</v>
      </c>
      <c r="K49" s="173">
        <f t="shared" si="10"/>
        <v>-6235071</v>
      </c>
      <c r="L49" s="173">
        <f t="shared" si="10"/>
        <v>-6552188</v>
      </c>
      <c r="M49" s="173">
        <f t="shared" si="10"/>
        <v>14024623</v>
      </c>
      <c r="N49" s="173">
        <f t="shared" si="10"/>
        <v>1237364</v>
      </c>
      <c r="O49" s="173">
        <f t="shared" si="10"/>
        <v>-3501305</v>
      </c>
      <c r="P49" s="173">
        <f t="shared" si="10"/>
        <v>-3434217</v>
      </c>
      <c r="Q49" s="173">
        <f t="shared" si="10"/>
        <v>18156503</v>
      </c>
      <c r="R49" s="173">
        <f t="shared" si="10"/>
        <v>11220981</v>
      </c>
      <c r="S49" s="173">
        <f t="shared" si="10"/>
        <v>757083</v>
      </c>
      <c r="T49" s="173">
        <f t="shared" si="10"/>
        <v>-3681000</v>
      </c>
      <c r="U49" s="173">
        <f t="shared" si="10"/>
        <v>-11971817</v>
      </c>
      <c r="V49" s="173">
        <f t="shared" si="10"/>
        <v>-14895734</v>
      </c>
      <c r="W49" s="173">
        <f t="shared" si="10"/>
        <v>23086897</v>
      </c>
      <c r="X49" s="173">
        <f>IF(F25=F48,0,X25-X48)</f>
        <v>26605642</v>
      </c>
      <c r="Y49" s="173">
        <f t="shared" si="10"/>
        <v>-3518745</v>
      </c>
      <c r="Z49" s="174">
        <f>+IF(X49&lt;&gt;0,+(Y49/X49)*100,0)</f>
        <v>-13.225559450886395</v>
      </c>
      <c r="AA49" s="171">
        <f>+AA25-AA48</f>
        <v>26605642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29806702</v>
      </c>
      <c r="D5" s="155">
        <v>0</v>
      </c>
      <c r="E5" s="156">
        <v>32426480</v>
      </c>
      <c r="F5" s="60">
        <v>32426480</v>
      </c>
      <c r="G5" s="60">
        <v>32707789</v>
      </c>
      <c r="H5" s="60">
        <v>132623</v>
      </c>
      <c r="I5" s="60">
        <v>-24051</v>
      </c>
      <c r="J5" s="60">
        <v>32816361</v>
      </c>
      <c r="K5" s="60">
        <v>-140403</v>
      </c>
      <c r="L5" s="60">
        <v>-437443</v>
      </c>
      <c r="M5" s="60">
        <v>9467</v>
      </c>
      <c r="N5" s="60">
        <v>-568379</v>
      </c>
      <c r="O5" s="60">
        <v>77347</v>
      </c>
      <c r="P5" s="60">
        <v>-33517</v>
      </c>
      <c r="Q5" s="60">
        <v>-3615</v>
      </c>
      <c r="R5" s="60">
        <v>40215</v>
      </c>
      <c r="S5" s="60">
        <v>-4526</v>
      </c>
      <c r="T5" s="60">
        <v>-143</v>
      </c>
      <c r="U5" s="60">
        <v>0</v>
      </c>
      <c r="V5" s="60">
        <v>-4669</v>
      </c>
      <c r="W5" s="60">
        <v>32283528</v>
      </c>
      <c r="X5" s="60">
        <v>32426480</v>
      </c>
      <c r="Y5" s="60">
        <v>-142952</v>
      </c>
      <c r="Z5" s="140">
        <v>-0.44</v>
      </c>
      <c r="AA5" s="155">
        <v>32426480</v>
      </c>
    </row>
    <row r="6" spans="1:27" ht="13.5">
      <c r="A6" s="181" t="s">
        <v>102</v>
      </c>
      <c r="B6" s="182"/>
      <c r="C6" s="155">
        <v>343306</v>
      </c>
      <c r="D6" s="155">
        <v>0</v>
      </c>
      <c r="E6" s="156">
        <v>0</v>
      </c>
      <c r="F6" s="60">
        <v>0</v>
      </c>
      <c r="G6" s="60">
        <v>28742</v>
      </c>
      <c r="H6" s="60">
        <v>29325</v>
      </c>
      <c r="I6" s="60">
        <v>28847</v>
      </c>
      <c r="J6" s="60">
        <v>86914</v>
      </c>
      <c r="K6" s="60">
        <v>45762</v>
      </c>
      <c r="L6" s="60">
        <v>35065</v>
      </c>
      <c r="M6" s="60">
        <v>34549</v>
      </c>
      <c r="N6" s="60">
        <v>115376</v>
      </c>
      <c r="O6" s="60">
        <v>35282</v>
      </c>
      <c r="P6" s="60">
        <v>35030</v>
      </c>
      <c r="Q6" s="60">
        <v>31696</v>
      </c>
      <c r="R6" s="60">
        <v>102008</v>
      </c>
      <c r="S6" s="60">
        <v>30126</v>
      </c>
      <c r="T6" s="60">
        <v>30601</v>
      </c>
      <c r="U6" s="60">
        <v>29159</v>
      </c>
      <c r="V6" s="60">
        <v>89886</v>
      </c>
      <c r="W6" s="60">
        <v>394184</v>
      </c>
      <c r="X6" s="60">
        <v>0</v>
      </c>
      <c r="Y6" s="60">
        <v>394184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228411462</v>
      </c>
      <c r="D7" s="155">
        <v>0</v>
      </c>
      <c r="E7" s="156">
        <v>260327850</v>
      </c>
      <c r="F7" s="60">
        <v>257327850</v>
      </c>
      <c r="G7" s="60">
        <v>8610040</v>
      </c>
      <c r="H7" s="60">
        <v>18573846</v>
      </c>
      <c r="I7" s="60">
        <v>18658017</v>
      </c>
      <c r="J7" s="60">
        <v>45841903</v>
      </c>
      <c r="K7" s="60">
        <v>17151175</v>
      </c>
      <c r="L7" s="60">
        <v>17699930</v>
      </c>
      <c r="M7" s="60">
        <v>19764657</v>
      </c>
      <c r="N7" s="60">
        <v>54615762</v>
      </c>
      <c r="O7" s="60">
        <v>21053716</v>
      </c>
      <c r="P7" s="60">
        <v>21408613</v>
      </c>
      <c r="Q7" s="60">
        <v>24509446</v>
      </c>
      <c r="R7" s="60">
        <v>66971775</v>
      </c>
      <c r="S7" s="60">
        <v>24287570</v>
      </c>
      <c r="T7" s="60">
        <v>20922746</v>
      </c>
      <c r="U7" s="60">
        <v>18245742</v>
      </c>
      <c r="V7" s="60">
        <v>63456058</v>
      </c>
      <c r="W7" s="60">
        <v>230885498</v>
      </c>
      <c r="X7" s="60">
        <v>257327850</v>
      </c>
      <c r="Y7" s="60">
        <v>-26442352</v>
      </c>
      <c r="Z7" s="140">
        <v>-10.28</v>
      </c>
      <c r="AA7" s="155">
        <v>257327850</v>
      </c>
    </row>
    <row r="8" spans="1:27" ht="13.5">
      <c r="A8" s="183" t="s">
        <v>104</v>
      </c>
      <c r="B8" s="182"/>
      <c r="C8" s="155">
        <v>25531897</v>
      </c>
      <c r="D8" s="155">
        <v>0</v>
      </c>
      <c r="E8" s="156">
        <v>34189980</v>
      </c>
      <c r="F8" s="60">
        <v>34189980</v>
      </c>
      <c r="G8" s="60">
        <v>1050731</v>
      </c>
      <c r="H8" s="60">
        <v>1676023</v>
      </c>
      <c r="I8" s="60">
        <v>3161488</v>
      </c>
      <c r="J8" s="60">
        <v>5888242</v>
      </c>
      <c r="K8" s="60">
        <v>1817736</v>
      </c>
      <c r="L8" s="60">
        <v>2154934</v>
      </c>
      <c r="M8" s="60">
        <v>2247071</v>
      </c>
      <c r="N8" s="60">
        <v>6219741</v>
      </c>
      <c r="O8" s="60">
        <v>3098983</v>
      </c>
      <c r="P8" s="60">
        <v>3114925</v>
      </c>
      <c r="Q8" s="60">
        <v>3454861</v>
      </c>
      <c r="R8" s="60">
        <v>9668769</v>
      </c>
      <c r="S8" s="60">
        <v>2998866</v>
      </c>
      <c r="T8" s="60">
        <v>2593500</v>
      </c>
      <c r="U8" s="60">
        <v>1925608</v>
      </c>
      <c r="V8" s="60">
        <v>7517974</v>
      </c>
      <c r="W8" s="60">
        <v>29294726</v>
      </c>
      <c r="X8" s="60">
        <v>34189980</v>
      </c>
      <c r="Y8" s="60">
        <v>-4895254</v>
      </c>
      <c r="Z8" s="140">
        <v>-14.32</v>
      </c>
      <c r="AA8" s="155">
        <v>34189980</v>
      </c>
    </row>
    <row r="9" spans="1:27" ht="13.5">
      <c r="A9" s="183" t="s">
        <v>105</v>
      </c>
      <c r="B9" s="182"/>
      <c r="C9" s="155">
        <v>12438830</v>
      </c>
      <c r="D9" s="155">
        <v>0</v>
      </c>
      <c r="E9" s="156">
        <v>11706500</v>
      </c>
      <c r="F9" s="60">
        <v>11706500</v>
      </c>
      <c r="G9" s="60">
        <v>1032372</v>
      </c>
      <c r="H9" s="60">
        <v>1054889</v>
      </c>
      <c r="I9" s="60">
        <v>1066151</v>
      </c>
      <c r="J9" s="60">
        <v>3153412</v>
      </c>
      <c r="K9" s="60">
        <v>1028766</v>
      </c>
      <c r="L9" s="60">
        <v>1057027</v>
      </c>
      <c r="M9" s="60">
        <v>1033440</v>
      </c>
      <c r="N9" s="60">
        <v>3119233</v>
      </c>
      <c r="O9" s="60">
        <v>1035441</v>
      </c>
      <c r="P9" s="60">
        <v>1047476</v>
      </c>
      <c r="Q9" s="60">
        <v>995890</v>
      </c>
      <c r="R9" s="60">
        <v>3078807</v>
      </c>
      <c r="S9" s="60">
        <v>1033337</v>
      </c>
      <c r="T9" s="60">
        <v>1039230</v>
      </c>
      <c r="U9" s="60">
        <v>1041646</v>
      </c>
      <c r="V9" s="60">
        <v>3114213</v>
      </c>
      <c r="W9" s="60">
        <v>12465665</v>
      </c>
      <c r="X9" s="60">
        <v>11706500</v>
      </c>
      <c r="Y9" s="60">
        <v>759165</v>
      </c>
      <c r="Z9" s="140">
        <v>6.48</v>
      </c>
      <c r="AA9" s="155">
        <v>11706500</v>
      </c>
    </row>
    <row r="10" spans="1:27" ht="13.5">
      <c r="A10" s="183" t="s">
        <v>106</v>
      </c>
      <c r="B10" s="182"/>
      <c r="C10" s="155">
        <v>9854939</v>
      </c>
      <c r="D10" s="155">
        <v>0</v>
      </c>
      <c r="E10" s="156">
        <v>9809890</v>
      </c>
      <c r="F10" s="54">
        <v>9879890</v>
      </c>
      <c r="G10" s="54">
        <v>830191</v>
      </c>
      <c r="H10" s="54">
        <v>846285</v>
      </c>
      <c r="I10" s="54">
        <v>853321</v>
      </c>
      <c r="J10" s="54">
        <v>2529797</v>
      </c>
      <c r="K10" s="54">
        <v>832416</v>
      </c>
      <c r="L10" s="54">
        <v>871703</v>
      </c>
      <c r="M10" s="54">
        <v>831708</v>
      </c>
      <c r="N10" s="54">
        <v>2535827</v>
      </c>
      <c r="O10" s="54">
        <v>823427</v>
      </c>
      <c r="P10" s="54">
        <v>825729</v>
      </c>
      <c r="Q10" s="54">
        <v>797934</v>
      </c>
      <c r="R10" s="54">
        <v>2447090</v>
      </c>
      <c r="S10" s="54">
        <v>820273</v>
      </c>
      <c r="T10" s="54">
        <v>831635</v>
      </c>
      <c r="U10" s="54">
        <v>825915</v>
      </c>
      <c r="V10" s="54">
        <v>2477823</v>
      </c>
      <c r="W10" s="54">
        <v>9990537</v>
      </c>
      <c r="X10" s="54">
        <v>9879890</v>
      </c>
      <c r="Y10" s="54">
        <v>110647</v>
      </c>
      <c r="Z10" s="184">
        <v>1.12</v>
      </c>
      <c r="AA10" s="130">
        <v>9879890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2074315</v>
      </c>
      <c r="D12" s="155">
        <v>0</v>
      </c>
      <c r="E12" s="156">
        <v>2216100</v>
      </c>
      <c r="F12" s="60">
        <v>2516100</v>
      </c>
      <c r="G12" s="60">
        <v>198669</v>
      </c>
      <c r="H12" s="60">
        <v>229569</v>
      </c>
      <c r="I12" s="60">
        <v>69659</v>
      </c>
      <c r="J12" s="60">
        <v>497897</v>
      </c>
      <c r="K12" s="60">
        <v>208794</v>
      </c>
      <c r="L12" s="60">
        <v>95854</v>
      </c>
      <c r="M12" s="60">
        <v>219057</v>
      </c>
      <c r="N12" s="60">
        <v>523705</v>
      </c>
      <c r="O12" s="60">
        <v>165252</v>
      </c>
      <c r="P12" s="60">
        <v>220878</v>
      </c>
      <c r="Q12" s="60">
        <v>220228</v>
      </c>
      <c r="R12" s="60">
        <v>606358</v>
      </c>
      <c r="S12" s="60">
        <v>159775</v>
      </c>
      <c r="T12" s="60">
        <v>136820</v>
      </c>
      <c r="U12" s="60">
        <v>149326</v>
      </c>
      <c r="V12" s="60">
        <v>445921</v>
      </c>
      <c r="W12" s="60">
        <v>2073881</v>
      </c>
      <c r="X12" s="60">
        <v>2516100</v>
      </c>
      <c r="Y12" s="60">
        <v>-442219</v>
      </c>
      <c r="Z12" s="140">
        <v>-17.58</v>
      </c>
      <c r="AA12" s="155">
        <v>2516100</v>
      </c>
    </row>
    <row r="13" spans="1:27" ht="13.5">
      <c r="A13" s="181" t="s">
        <v>109</v>
      </c>
      <c r="B13" s="185"/>
      <c r="C13" s="155">
        <v>4556735</v>
      </c>
      <c r="D13" s="155">
        <v>0</v>
      </c>
      <c r="E13" s="156">
        <v>4213600</v>
      </c>
      <c r="F13" s="60">
        <v>2000600</v>
      </c>
      <c r="G13" s="60">
        <v>254408</v>
      </c>
      <c r="H13" s="60">
        <v>268192</v>
      </c>
      <c r="I13" s="60">
        <v>234247</v>
      </c>
      <c r="J13" s="60">
        <v>756847</v>
      </c>
      <c r="K13" s="60">
        <v>260384</v>
      </c>
      <c r="L13" s="60">
        <v>218219</v>
      </c>
      <c r="M13" s="60">
        <v>136315</v>
      </c>
      <c r="N13" s="60">
        <v>614918</v>
      </c>
      <c r="O13" s="60">
        <v>105082</v>
      </c>
      <c r="P13" s="60">
        <v>222082</v>
      </c>
      <c r="Q13" s="60">
        <v>369140</v>
      </c>
      <c r="R13" s="60">
        <v>696304</v>
      </c>
      <c r="S13" s="60">
        <v>455442</v>
      </c>
      <c r="T13" s="60">
        <v>344175</v>
      </c>
      <c r="U13" s="60">
        <v>227452</v>
      </c>
      <c r="V13" s="60">
        <v>1027069</v>
      </c>
      <c r="W13" s="60">
        <v>3095138</v>
      </c>
      <c r="X13" s="60">
        <v>2000600</v>
      </c>
      <c r="Y13" s="60">
        <v>1094538</v>
      </c>
      <c r="Z13" s="140">
        <v>54.71</v>
      </c>
      <c r="AA13" s="155">
        <v>2000600</v>
      </c>
    </row>
    <row r="14" spans="1:27" ht="13.5">
      <c r="A14" s="181" t="s">
        <v>110</v>
      </c>
      <c r="B14" s="185"/>
      <c r="C14" s="155">
        <v>1273898</v>
      </c>
      <c r="D14" s="155">
        <v>0</v>
      </c>
      <c r="E14" s="156">
        <v>1710720</v>
      </c>
      <c r="F14" s="60">
        <v>1710720</v>
      </c>
      <c r="G14" s="60">
        <v>108192</v>
      </c>
      <c r="H14" s="60">
        <v>97909</v>
      </c>
      <c r="I14" s="60">
        <v>110578</v>
      </c>
      <c r="J14" s="60">
        <v>316679</v>
      </c>
      <c r="K14" s="60">
        <v>77053</v>
      </c>
      <c r="L14" s="60">
        <v>130333</v>
      </c>
      <c r="M14" s="60">
        <v>130176</v>
      </c>
      <c r="N14" s="60">
        <v>337562</v>
      </c>
      <c r="O14" s="60">
        <v>145360</v>
      </c>
      <c r="P14" s="60">
        <v>135757</v>
      </c>
      <c r="Q14" s="60">
        <v>128360</v>
      </c>
      <c r="R14" s="60">
        <v>409477</v>
      </c>
      <c r="S14" s="60">
        <v>131285</v>
      </c>
      <c r="T14" s="60">
        <v>212468</v>
      </c>
      <c r="U14" s="60">
        <v>244546</v>
      </c>
      <c r="V14" s="60">
        <v>588299</v>
      </c>
      <c r="W14" s="60">
        <v>1652017</v>
      </c>
      <c r="X14" s="60">
        <v>1710720</v>
      </c>
      <c r="Y14" s="60">
        <v>-58703</v>
      </c>
      <c r="Z14" s="140">
        <v>-3.43</v>
      </c>
      <c r="AA14" s="155">
        <v>1710720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1079319</v>
      </c>
      <c r="D16" s="155">
        <v>0</v>
      </c>
      <c r="E16" s="156">
        <v>2167610</v>
      </c>
      <c r="F16" s="60">
        <v>2142610</v>
      </c>
      <c r="G16" s="60">
        <v>8915</v>
      </c>
      <c r="H16" s="60">
        <v>168491</v>
      </c>
      <c r="I16" s="60">
        <v>168823</v>
      </c>
      <c r="J16" s="60">
        <v>346229</v>
      </c>
      <c r="K16" s="60">
        <v>176063</v>
      </c>
      <c r="L16" s="60">
        <v>201958</v>
      </c>
      <c r="M16" s="60">
        <v>210323</v>
      </c>
      <c r="N16" s="60">
        <v>588344</v>
      </c>
      <c r="O16" s="60">
        <v>215678</v>
      </c>
      <c r="P16" s="60">
        <v>166646</v>
      </c>
      <c r="Q16" s="60">
        <v>220735</v>
      </c>
      <c r="R16" s="60">
        <v>603059</v>
      </c>
      <c r="S16" s="60">
        <v>183370</v>
      </c>
      <c r="T16" s="60">
        <v>177631</v>
      </c>
      <c r="U16" s="60">
        <v>452121</v>
      </c>
      <c r="V16" s="60">
        <v>813122</v>
      </c>
      <c r="W16" s="60">
        <v>2350754</v>
      </c>
      <c r="X16" s="60">
        <v>2142610</v>
      </c>
      <c r="Y16" s="60">
        <v>208144</v>
      </c>
      <c r="Z16" s="140">
        <v>9.71</v>
      </c>
      <c r="AA16" s="155">
        <v>2142610</v>
      </c>
    </row>
    <row r="17" spans="1:27" ht="13.5">
      <c r="A17" s="181" t="s">
        <v>113</v>
      </c>
      <c r="B17" s="185"/>
      <c r="C17" s="155">
        <v>1239539</v>
      </c>
      <c r="D17" s="155">
        <v>0</v>
      </c>
      <c r="E17" s="156">
        <v>1414670</v>
      </c>
      <c r="F17" s="60">
        <v>1369670</v>
      </c>
      <c r="G17" s="60">
        <v>96247</v>
      </c>
      <c r="H17" s="60">
        <v>78807</v>
      </c>
      <c r="I17" s="60">
        <v>76459</v>
      </c>
      <c r="J17" s="60">
        <v>251513</v>
      </c>
      <c r="K17" s="60">
        <v>108132</v>
      </c>
      <c r="L17" s="60">
        <v>74082</v>
      </c>
      <c r="M17" s="60">
        <v>48116</v>
      </c>
      <c r="N17" s="60">
        <v>230330</v>
      </c>
      <c r="O17" s="60">
        <v>115704</v>
      </c>
      <c r="P17" s="60">
        <v>93421</v>
      </c>
      <c r="Q17" s="60">
        <v>78539</v>
      </c>
      <c r="R17" s="60">
        <v>287664</v>
      </c>
      <c r="S17" s="60">
        <v>73399</v>
      </c>
      <c r="T17" s="60">
        <v>81697</v>
      </c>
      <c r="U17" s="60">
        <v>64173</v>
      </c>
      <c r="V17" s="60">
        <v>219269</v>
      </c>
      <c r="W17" s="60">
        <v>988776</v>
      </c>
      <c r="X17" s="60">
        <v>1369670</v>
      </c>
      <c r="Y17" s="60">
        <v>-380894</v>
      </c>
      <c r="Z17" s="140">
        <v>-27.81</v>
      </c>
      <c r="AA17" s="155">
        <v>1369670</v>
      </c>
    </row>
    <row r="18" spans="1:27" ht="13.5">
      <c r="A18" s="183" t="s">
        <v>114</v>
      </c>
      <c r="B18" s="182"/>
      <c r="C18" s="155">
        <v>1929048</v>
      </c>
      <c r="D18" s="155">
        <v>0</v>
      </c>
      <c r="E18" s="156">
        <v>1265090</v>
      </c>
      <c r="F18" s="60">
        <v>2126090</v>
      </c>
      <c r="G18" s="60">
        <v>34813</v>
      </c>
      <c r="H18" s="60">
        <v>35702</v>
      </c>
      <c r="I18" s="60">
        <v>732430</v>
      </c>
      <c r="J18" s="60">
        <v>802945</v>
      </c>
      <c r="K18" s="60">
        <v>36033</v>
      </c>
      <c r="L18" s="60">
        <v>584065</v>
      </c>
      <c r="M18" s="60">
        <v>27013</v>
      </c>
      <c r="N18" s="60">
        <v>647111</v>
      </c>
      <c r="O18" s="60">
        <v>236481</v>
      </c>
      <c r="P18" s="60">
        <v>64680</v>
      </c>
      <c r="Q18" s="60">
        <v>39610</v>
      </c>
      <c r="R18" s="60">
        <v>340771</v>
      </c>
      <c r="S18" s="60">
        <v>34810</v>
      </c>
      <c r="T18" s="60">
        <v>40440</v>
      </c>
      <c r="U18" s="60">
        <v>-185131</v>
      </c>
      <c r="V18" s="60">
        <v>-109881</v>
      </c>
      <c r="W18" s="60">
        <v>1680946</v>
      </c>
      <c r="X18" s="60">
        <v>2126090</v>
      </c>
      <c r="Y18" s="60">
        <v>-445144</v>
      </c>
      <c r="Z18" s="140">
        <v>-20.94</v>
      </c>
      <c r="AA18" s="155">
        <v>2126090</v>
      </c>
    </row>
    <row r="19" spans="1:27" ht="13.5">
      <c r="A19" s="181" t="s">
        <v>34</v>
      </c>
      <c r="B19" s="185"/>
      <c r="C19" s="155">
        <v>78431168</v>
      </c>
      <c r="D19" s="155">
        <v>0</v>
      </c>
      <c r="E19" s="156">
        <v>81015740</v>
      </c>
      <c r="F19" s="60">
        <v>82480187</v>
      </c>
      <c r="G19" s="60">
        <v>22406907</v>
      </c>
      <c r="H19" s="60">
        <v>1907488</v>
      </c>
      <c r="I19" s="60">
        <v>811453</v>
      </c>
      <c r="J19" s="60">
        <v>25125848</v>
      </c>
      <c r="K19" s="60">
        <v>698562</v>
      </c>
      <c r="L19" s="60">
        <v>1010614</v>
      </c>
      <c r="M19" s="60">
        <v>22598795</v>
      </c>
      <c r="N19" s="60">
        <v>24307971</v>
      </c>
      <c r="O19" s="60">
        <v>695221</v>
      </c>
      <c r="P19" s="60">
        <v>707495</v>
      </c>
      <c r="Q19" s="60">
        <v>20028372</v>
      </c>
      <c r="R19" s="60">
        <v>21431088</v>
      </c>
      <c r="S19" s="60">
        <v>808458</v>
      </c>
      <c r="T19" s="60">
        <v>750137</v>
      </c>
      <c r="U19" s="60">
        <v>772930</v>
      </c>
      <c r="V19" s="60">
        <v>2331525</v>
      </c>
      <c r="W19" s="60">
        <v>73196432</v>
      </c>
      <c r="X19" s="60">
        <v>82480187</v>
      </c>
      <c r="Y19" s="60">
        <v>-9283755</v>
      </c>
      <c r="Z19" s="140">
        <v>-11.26</v>
      </c>
      <c r="AA19" s="155">
        <v>82480187</v>
      </c>
    </row>
    <row r="20" spans="1:27" ht="13.5">
      <c r="A20" s="181" t="s">
        <v>35</v>
      </c>
      <c r="B20" s="185"/>
      <c r="C20" s="155">
        <v>15219873</v>
      </c>
      <c r="D20" s="155">
        <v>0</v>
      </c>
      <c r="E20" s="156">
        <v>14201790</v>
      </c>
      <c r="F20" s="54">
        <v>15716490</v>
      </c>
      <c r="G20" s="54">
        <v>1259997</v>
      </c>
      <c r="H20" s="54">
        <v>1385157</v>
      </c>
      <c r="I20" s="54">
        <v>882150</v>
      </c>
      <c r="J20" s="54">
        <v>3527304</v>
      </c>
      <c r="K20" s="54">
        <v>1022883</v>
      </c>
      <c r="L20" s="54">
        <v>912047</v>
      </c>
      <c r="M20" s="54">
        <v>1466349</v>
      </c>
      <c r="N20" s="54">
        <v>3401279</v>
      </c>
      <c r="O20" s="54">
        <v>1171235</v>
      </c>
      <c r="P20" s="54">
        <v>1229948</v>
      </c>
      <c r="Q20" s="54">
        <v>1469255</v>
      </c>
      <c r="R20" s="54">
        <v>3870438</v>
      </c>
      <c r="S20" s="54">
        <v>598508</v>
      </c>
      <c r="T20" s="54">
        <v>942142</v>
      </c>
      <c r="U20" s="54">
        <v>1099624</v>
      </c>
      <c r="V20" s="54">
        <v>2640274</v>
      </c>
      <c r="W20" s="54">
        <v>13439295</v>
      </c>
      <c r="X20" s="54">
        <v>15716490</v>
      </c>
      <c r="Y20" s="54">
        <v>-2277195</v>
      </c>
      <c r="Z20" s="184">
        <v>-14.49</v>
      </c>
      <c r="AA20" s="130">
        <v>15716490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412191031</v>
      </c>
      <c r="D22" s="188">
        <f>SUM(D5:D21)</f>
        <v>0</v>
      </c>
      <c r="E22" s="189">
        <f t="shared" si="0"/>
        <v>456666020</v>
      </c>
      <c r="F22" s="190">
        <f t="shared" si="0"/>
        <v>455593167</v>
      </c>
      <c r="G22" s="190">
        <f t="shared" si="0"/>
        <v>68628013</v>
      </c>
      <c r="H22" s="190">
        <f t="shared" si="0"/>
        <v>26484306</v>
      </c>
      <c r="I22" s="190">
        <f t="shared" si="0"/>
        <v>26829572</v>
      </c>
      <c r="J22" s="190">
        <f t="shared" si="0"/>
        <v>121941891</v>
      </c>
      <c r="K22" s="190">
        <f t="shared" si="0"/>
        <v>23323356</v>
      </c>
      <c r="L22" s="190">
        <f t="shared" si="0"/>
        <v>24608388</v>
      </c>
      <c r="M22" s="190">
        <f t="shared" si="0"/>
        <v>48757036</v>
      </c>
      <c r="N22" s="190">
        <f t="shared" si="0"/>
        <v>96688780</v>
      </c>
      <c r="O22" s="190">
        <f t="shared" si="0"/>
        <v>28974209</v>
      </c>
      <c r="P22" s="190">
        <f t="shared" si="0"/>
        <v>29239163</v>
      </c>
      <c r="Q22" s="190">
        <f t="shared" si="0"/>
        <v>52340451</v>
      </c>
      <c r="R22" s="190">
        <f t="shared" si="0"/>
        <v>110553823</v>
      </c>
      <c r="S22" s="190">
        <f t="shared" si="0"/>
        <v>31610693</v>
      </c>
      <c r="T22" s="190">
        <f t="shared" si="0"/>
        <v>28103079</v>
      </c>
      <c r="U22" s="190">
        <f t="shared" si="0"/>
        <v>24893111</v>
      </c>
      <c r="V22" s="190">
        <f t="shared" si="0"/>
        <v>84606883</v>
      </c>
      <c r="W22" s="190">
        <f t="shared" si="0"/>
        <v>413791377</v>
      </c>
      <c r="X22" s="190">
        <f t="shared" si="0"/>
        <v>455593167</v>
      </c>
      <c r="Y22" s="190">
        <f t="shared" si="0"/>
        <v>-41801790</v>
      </c>
      <c r="Z22" s="191">
        <f>+IF(X22&lt;&gt;0,+(Y22/X22)*100,0)</f>
        <v>-9.175245159021447</v>
      </c>
      <c r="AA22" s="188">
        <f>SUM(AA5:AA21)</f>
        <v>455593167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118437566</v>
      </c>
      <c r="D25" s="155">
        <v>0</v>
      </c>
      <c r="E25" s="156">
        <v>128954200</v>
      </c>
      <c r="F25" s="60">
        <v>131927160</v>
      </c>
      <c r="G25" s="60">
        <v>10337347</v>
      </c>
      <c r="H25" s="60">
        <v>11516037</v>
      </c>
      <c r="I25" s="60">
        <v>10771716</v>
      </c>
      <c r="J25" s="60">
        <v>32625100</v>
      </c>
      <c r="K25" s="60">
        <v>10632615</v>
      </c>
      <c r="L25" s="60">
        <v>10740582</v>
      </c>
      <c r="M25" s="60">
        <v>8859260</v>
      </c>
      <c r="N25" s="60">
        <v>30232457</v>
      </c>
      <c r="O25" s="60">
        <v>10450534</v>
      </c>
      <c r="P25" s="60">
        <v>10908087</v>
      </c>
      <c r="Q25" s="60">
        <v>10813468</v>
      </c>
      <c r="R25" s="60">
        <v>32172089</v>
      </c>
      <c r="S25" s="60">
        <v>10734337</v>
      </c>
      <c r="T25" s="60">
        <v>10775353</v>
      </c>
      <c r="U25" s="60">
        <v>10604134</v>
      </c>
      <c r="V25" s="60">
        <v>32113824</v>
      </c>
      <c r="W25" s="60">
        <v>127143470</v>
      </c>
      <c r="X25" s="60">
        <v>131927160</v>
      </c>
      <c r="Y25" s="60">
        <v>-4783690</v>
      </c>
      <c r="Z25" s="140">
        <v>-3.63</v>
      </c>
      <c r="AA25" s="155">
        <v>131927160</v>
      </c>
    </row>
    <row r="26" spans="1:27" ht="13.5">
      <c r="A26" s="183" t="s">
        <v>38</v>
      </c>
      <c r="B26" s="182"/>
      <c r="C26" s="155">
        <v>7099118</v>
      </c>
      <c r="D26" s="155">
        <v>0</v>
      </c>
      <c r="E26" s="156">
        <v>7967430</v>
      </c>
      <c r="F26" s="60">
        <v>7967430</v>
      </c>
      <c r="G26" s="60">
        <v>601188</v>
      </c>
      <c r="H26" s="60">
        <v>601188</v>
      </c>
      <c r="I26" s="60">
        <v>517829</v>
      </c>
      <c r="J26" s="60">
        <v>1720205</v>
      </c>
      <c r="K26" s="60">
        <v>607398</v>
      </c>
      <c r="L26" s="60">
        <v>601188</v>
      </c>
      <c r="M26" s="60">
        <v>601188</v>
      </c>
      <c r="N26" s="60">
        <v>1809774</v>
      </c>
      <c r="O26" s="60">
        <v>601188</v>
      </c>
      <c r="P26" s="60">
        <v>601188</v>
      </c>
      <c r="Q26" s="60">
        <v>1027778</v>
      </c>
      <c r="R26" s="60">
        <v>2230154</v>
      </c>
      <c r="S26" s="60">
        <v>644782</v>
      </c>
      <c r="T26" s="60">
        <v>644782</v>
      </c>
      <c r="U26" s="60">
        <v>650851</v>
      </c>
      <c r="V26" s="60">
        <v>1940415</v>
      </c>
      <c r="W26" s="60">
        <v>7700548</v>
      </c>
      <c r="X26" s="60">
        <v>7967430</v>
      </c>
      <c r="Y26" s="60">
        <v>-266882</v>
      </c>
      <c r="Z26" s="140">
        <v>-3.35</v>
      </c>
      <c r="AA26" s="155">
        <v>7967430</v>
      </c>
    </row>
    <row r="27" spans="1:27" ht="13.5">
      <c r="A27" s="183" t="s">
        <v>118</v>
      </c>
      <c r="B27" s="182"/>
      <c r="C27" s="155">
        <v>8551057</v>
      </c>
      <c r="D27" s="155">
        <v>0</v>
      </c>
      <c r="E27" s="156">
        <v>7923690</v>
      </c>
      <c r="F27" s="60">
        <v>7923690</v>
      </c>
      <c r="G27" s="60">
        <v>660307</v>
      </c>
      <c r="H27" s="60">
        <v>660307</v>
      </c>
      <c r="I27" s="60">
        <v>660307</v>
      </c>
      <c r="J27" s="60">
        <v>1980921</v>
      </c>
      <c r="K27" s="60">
        <v>660307</v>
      </c>
      <c r="L27" s="60">
        <v>660307</v>
      </c>
      <c r="M27" s="60">
        <v>660307</v>
      </c>
      <c r="N27" s="60">
        <v>1980921</v>
      </c>
      <c r="O27" s="60">
        <v>660307</v>
      </c>
      <c r="P27" s="60">
        <v>660307</v>
      </c>
      <c r="Q27" s="60">
        <v>660307</v>
      </c>
      <c r="R27" s="60">
        <v>1980921</v>
      </c>
      <c r="S27" s="60">
        <v>660307</v>
      </c>
      <c r="T27" s="60">
        <v>660307</v>
      </c>
      <c r="U27" s="60">
        <v>660313</v>
      </c>
      <c r="V27" s="60">
        <v>1980927</v>
      </c>
      <c r="W27" s="60">
        <v>7923690</v>
      </c>
      <c r="X27" s="60">
        <v>7923690</v>
      </c>
      <c r="Y27" s="60">
        <v>0</v>
      </c>
      <c r="Z27" s="140">
        <v>0</v>
      </c>
      <c r="AA27" s="155">
        <v>7923690</v>
      </c>
    </row>
    <row r="28" spans="1:27" ht="13.5">
      <c r="A28" s="183" t="s">
        <v>39</v>
      </c>
      <c r="B28" s="182"/>
      <c r="C28" s="155">
        <v>16753806</v>
      </c>
      <c r="D28" s="155">
        <v>0</v>
      </c>
      <c r="E28" s="156">
        <v>17367310</v>
      </c>
      <c r="F28" s="60">
        <v>17627930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1443934</v>
      </c>
      <c r="M28" s="60">
        <v>1479186</v>
      </c>
      <c r="N28" s="60">
        <v>2923120</v>
      </c>
      <c r="O28" s="60">
        <v>1487297</v>
      </c>
      <c r="P28" s="60">
        <v>1323536</v>
      </c>
      <c r="Q28" s="60">
        <v>1477659</v>
      </c>
      <c r="R28" s="60">
        <v>4288492</v>
      </c>
      <c r="S28" s="60">
        <v>1423994</v>
      </c>
      <c r="T28" s="60">
        <v>1479432</v>
      </c>
      <c r="U28" s="60">
        <v>0</v>
      </c>
      <c r="V28" s="60">
        <v>2903426</v>
      </c>
      <c r="W28" s="60">
        <v>10115038</v>
      </c>
      <c r="X28" s="60">
        <v>17627930</v>
      </c>
      <c r="Y28" s="60">
        <v>-7512892</v>
      </c>
      <c r="Z28" s="140">
        <v>-42.62</v>
      </c>
      <c r="AA28" s="155">
        <v>17627930</v>
      </c>
    </row>
    <row r="29" spans="1:27" ht="13.5">
      <c r="A29" s="183" t="s">
        <v>40</v>
      </c>
      <c r="B29" s="182"/>
      <c r="C29" s="155">
        <v>7149834</v>
      </c>
      <c r="D29" s="155">
        <v>0</v>
      </c>
      <c r="E29" s="156">
        <v>6697650</v>
      </c>
      <c r="F29" s="60">
        <v>6779750</v>
      </c>
      <c r="G29" s="60">
        <v>-40143</v>
      </c>
      <c r="H29" s="60">
        <v>337759</v>
      </c>
      <c r="I29" s="60">
        <v>1145028</v>
      </c>
      <c r="J29" s="60">
        <v>1442644</v>
      </c>
      <c r="K29" s="60">
        <v>328511</v>
      </c>
      <c r="L29" s="60">
        <v>328513</v>
      </c>
      <c r="M29" s="60">
        <v>1090397</v>
      </c>
      <c r="N29" s="60">
        <v>1747421</v>
      </c>
      <c r="O29" s="60">
        <v>328509</v>
      </c>
      <c r="P29" s="60">
        <v>328512</v>
      </c>
      <c r="Q29" s="60">
        <v>1121347</v>
      </c>
      <c r="R29" s="60">
        <v>1778368</v>
      </c>
      <c r="S29" s="60">
        <v>328509</v>
      </c>
      <c r="T29" s="60">
        <v>328512</v>
      </c>
      <c r="U29" s="60">
        <v>1036847</v>
      </c>
      <c r="V29" s="60">
        <v>1693868</v>
      </c>
      <c r="W29" s="60">
        <v>6662301</v>
      </c>
      <c r="X29" s="60">
        <v>6779750</v>
      </c>
      <c r="Y29" s="60">
        <v>-117449</v>
      </c>
      <c r="Z29" s="140">
        <v>-1.73</v>
      </c>
      <c r="AA29" s="155">
        <v>6779750</v>
      </c>
    </row>
    <row r="30" spans="1:27" ht="13.5">
      <c r="A30" s="183" t="s">
        <v>119</v>
      </c>
      <c r="B30" s="182"/>
      <c r="C30" s="155">
        <v>176527517</v>
      </c>
      <c r="D30" s="155">
        <v>0</v>
      </c>
      <c r="E30" s="156">
        <v>201454720</v>
      </c>
      <c r="F30" s="60">
        <v>195454720</v>
      </c>
      <c r="G30" s="60">
        <v>19020798</v>
      </c>
      <c r="H30" s="60">
        <v>18309392</v>
      </c>
      <c r="I30" s="60">
        <v>11618393</v>
      </c>
      <c r="J30" s="60">
        <v>48948583</v>
      </c>
      <c r="K30" s="60">
        <v>12587307</v>
      </c>
      <c r="L30" s="60">
        <v>12185813</v>
      </c>
      <c r="M30" s="60">
        <v>14894559</v>
      </c>
      <c r="N30" s="60">
        <v>39667679</v>
      </c>
      <c r="O30" s="60">
        <v>14977883</v>
      </c>
      <c r="P30" s="60">
        <v>16937209</v>
      </c>
      <c r="Q30" s="60">
        <v>17213980</v>
      </c>
      <c r="R30" s="60">
        <v>49129072</v>
      </c>
      <c r="S30" s="60">
        <v>13934363</v>
      </c>
      <c r="T30" s="60">
        <v>13047953</v>
      </c>
      <c r="U30" s="60">
        <v>19147507</v>
      </c>
      <c r="V30" s="60">
        <v>46129823</v>
      </c>
      <c r="W30" s="60">
        <v>183875157</v>
      </c>
      <c r="X30" s="60">
        <v>195454720</v>
      </c>
      <c r="Y30" s="60">
        <v>-11579563</v>
      </c>
      <c r="Z30" s="140">
        <v>-5.92</v>
      </c>
      <c r="AA30" s="155">
        <v>195454720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981026</v>
      </c>
      <c r="D32" s="155">
        <v>0</v>
      </c>
      <c r="E32" s="156">
        <v>2188620</v>
      </c>
      <c r="F32" s="60">
        <v>1488620</v>
      </c>
      <c r="G32" s="60">
        <v>45489</v>
      </c>
      <c r="H32" s="60">
        <v>72771</v>
      </c>
      <c r="I32" s="60">
        <v>69693</v>
      </c>
      <c r="J32" s="60">
        <v>187953</v>
      </c>
      <c r="K32" s="60">
        <v>171570</v>
      </c>
      <c r="L32" s="60">
        <v>78171</v>
      </c>
      <c r="M32" s="60">
        <v>86151</v>
      </c>
      <c r="N32" s="60">
        <v>335892</v>
      </c>
      <c r="O32" s="60">
        <v>84843</v>
      </c>
      <c r="P32" s="60">
        <v>83994</v>
      </c>
      <c r="Q32" s="60">
        <v>76599</v>
      </c>
      <c r="R32" s="60">
        <v>245436</v>
      </c>
      <c r="S32" s="60">
        <v>89873</v>
      </c>
      <c r="T32" s="60">
        <v>73232</v>
      </c>
      <c r="U32" s="60">
        <v>160558</v>
      </c>
      <c r="V32" s="60">
        <v>323663</v>
      </c>
      <c r="W32" s="60">
        <v>1092944</v>
      </c>
      <c r="X32" s="60">
        <v>1488620</v>
      </c>
      <c r="Y32" s="60">
        <v>-395676</v>
      </c>
      <c r="Z32" s="140">
        <v>-26.58</v>
      </c>
      <c r="AA32" s="155">
        <v>1488620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86790</v>
      </c>
      <c r="F33" s="60">
        <v>86790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86790</v>
      </c>
      <c r="Y33" s="60">
        <v>-86790</v>
      </c>
      <c r="Z33" s="140">
        <v>-100</v>
      </c>
      <c r="AA33" s="155">
        <v>86790</v>
      </c>
    </row>
    <row r="34" spans="1:27" ht="13.5">
      <c r="A34" s="183" t="s">
        <v>43</v>
      </c>
      <c r="B34" s="182"/>
      <c r="C34" s="155">
        <v>67039179</v>
      </c>
      <c r="D34" s="155">
        <v>0</v>
      </c>
      <c r="E34" s="156">
        <v>83666900</v>
      </c>
      <c r="F34" s="60">
        <v>86070992</v>
      </c>
      <c r="G34" s="60">
        <v>2712478</v>
      </c>
      <c r="H34" s="60">
        <v>5467507</v>
      </c>
      <c r="I34" s="60">
        <v>4728451</v>
      </c>
      <c r="J34" s="60">
        <v>12908436</v>
      </c>
      <c r="K34" s="60">
        <v>5658723</v>
      </c>
      <c r="L34" s="60">
        <v>6723790</v>
      </c>
      <c r="M34" s="60">
        <v>8476492</v>
      </c>
      <c r="N34" s="60">
        <v>20859005</v>
      </c>
      <c r="O34" s="60">
        <v>5379442</v>
      </c>
      <c r="P34" s="60">
        <v>3720686</v>
      </c>
      <c r="Q34" s="60">
        <v>5196156</v>
      </c>
      <c r="R34" s="60">
        <v>14296284</v>
      </c>
      <c r="S34" s="60">
        <v>4605713</v>
      </c>
      <c r="T34" s="60">
        <v>10267558</v>
      </c>
      <c r="U34" s="60">
        <v>7982570</v>
      </c>
      <c r="V34" s="60">
        <v>22855841</v>
      </c>
      <c r="W34" s="60">
        <v>70919566</v>
      </c>
      <c r="X34" s="60">
        <v>86070992</v>
      </c>
      <c r="Y34" s="60">
        <v>-15151426</v>
      </c>
      <c r="Z34" s="140">
        <v>-17.6</v>
      </c>
      <c r="AA34" s="155">
        <v>86070992</v>
      </c>
    </row>
    <row r="35" spans="1:27" ht="13.5">
      <c r="A35" s="181" t="s">
        <v>122</v>
      </c>
      <c r="B35" s="185"/>
      <c r="C35" s="155">
        <v>552618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62719</v>
      </c>
      <c r="P35" s="60">
        <v>0</v>
      </c>
      <c r="Q35" s="60">
        <v>25000</v>
      </c>
      <c r="R35" s="60">
        <v>87719</v>
      </c>
      <c r="S35" s="60">
        <v>23005</v>
      </c>
      <c r="T35" s="60">
        <v>0</v>
      </c>
      <c r="U35" s="60">
        <v>0</v>
      </c>
      <c r="V35" s="60">
        <v>23005</v>
      </c>
      <c r="W35" s="60">
        <v>110724</v>
      </c>
      <c r="X35" s="60">
        <v>0</v>
      </c>
      <c r="Y35" s="60">
        <v>110724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403091721</v>
      </c>
      <c r="D36" s="188">
        <f>SUM(D25:D35)</f>
        <v>0</v>
      </c>
      <c r="E36" s="189">
        <f t="shared" si="1"/>
        <v>456307310</v>
      </c>
      <c r="F36" s="190">
        <f t="shared" si="1"/>
        <v>455327082</v>
      </c>
      <c r="G36" s="190">
        <f t="shared" si="1"/>
        <v>33337464</v>
      </c>
      <c r="H36" s="190">
        <f t="shared" si="1"/>
        <v>36964961</v>
      </c>
      <c r="I36" s="190">
        <f t="shared" si="1"/>
        <v>29511417</v>
      </c>
      <c r="J36" s="190">
        <f t="shared" si="1"/>
        <v>99813842</v>
      </c>
      <c r="K36" s="190">
        <f t="shared" si="1"/>
        <v>30646431</v>
      </c>
      <c r="L36" s="190">
        <f t="shared" si="1"/>
        <v>32762298</v>
      </c>
      <c r="M36" s="190">
        <f t="shared" si="1"/>
        <v>36147540</v>
      </c>
      <c r="N36" s="190">
        <f t="shared" si="1"/>
        <v>99556269</v>
      </c>
      <c r="O36" s="190">
        <f t="shared" si="1"/>
        <v>34032722</v>
      </c>
      <c r="P36" s="190">
        <f t="shared" si="1"/>
        <v>34563519</v>
      </c>
      <c r="Q36" s="190">
        <f t="shared" si="1"/>
        <v>37612294</v>
      </c>
      <c r="R36" s="190">
        <f t="shared" si="1"/>
        <v>106208535</v>
      </c>
      <c r="S36" s="190">
        <f t="shared" si="1"/>
        <v>32444883</v>
      </c>
      <c r="T36" s="190">
        <f t="shared" si="1"/>
        <v>37277129</v>
      </c>
      <c r="U36" s="190">
        <f t="shared" si="1"/>
        <v>40242780</v>
      </c>
      <c r="V36" s="190">
        <f t="shared" si="1"/>
        <v>109964792</v>
      </c>
      <c r="W36" s="190">
        <f t="shared" si="1"/>
        <v>415543438</v>
      </c>
      <c r="X36" s="190">
        <f t="shared" si="1"/>
        <v>455327082</v>
      </c>
      <c r="Y36" s="190">
        <f t="shared" si="1"/>
        <v>-39783644</v>
      </c>
      <c r="Z36" s="191">
        <f>+IF(X36&lt;&gt;0,+(Y36/X36)*100,0)</f>
        <v>-8.737377057664231</v>
      </c>
      <c r="AA36" s="188">
        <f>SUM(AA25:AA35)</f>
        <v>455327082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9099310</v>
      </c>
      <c r="D38" s="199">
        <f>+D22-D36</f>
        <v>0</v>
      </c>
      <c r="E38" s="200">
        <f t="shared" si="2"/>
        <v>358710</v>
      </c>
      <c r="F38" s="106">
        <f t="shared" si="2"/>
        <v>266085</v>
      </c>
      <c r="G38" s="106">
        <f t="shared" si="2"/>
        <v>35290549</v>
      </c>
      <c r="H38" s="106">
        <f t="shared" si="2"/>
        <v>-10480655</v>
      </c>
      <c r="I38" s="106">
        <f t="shared" si="2"/>
        <v>-2681845</v>
      </c>
      <c r="J38" s="106">
        <f t="shared" si="2"/>
        <v>22128049</v>
      </c>
      <c r="K38" s="106">
        <f t="shared" si="2"/>
        <v>-7323075</v>
      </c>
      <c r="L38" s="106">
        <f t="shared" si="2"/>
        <v>-8153910</v>
      </c>
      <c r="M38" s="106">
        <f t="shared" si="2"/>
        <v>12609496</v>
      </c>
      <c r="N38" s="106">
        <f t="shared" si="2"/>
        <v>-2867489</v>
      </c>
      <c r="O38" s="106">
        <f t="shared" si="2"/>
        <v>-5058513</v>
      </c>
      <c r="P38" s="106">
        <f t="shared" si="2"/>
        <v>-5324356</v>
      </c>
      <c r="Q38" s="106">
        <f t="shared" si="2"/>
        <v>14728157</v>
      </c>
      <c r="R38" s="106">
        <f t="shared" si="2"/>
        <v>4345288</v>
      </c>
      <c r="S38" s="106">
        <f t="shared" si="2"/>
        <v>-834190</v>
      </c>
      <c r="T38" s="106">
        <f t="shared" si="2"/>
        <v>-9174050</v>
      </c>
      <c r="U38" s="106">
        <f t="shared" si="2"/>
        <v>-15349669</v>
      </c>
      <c r="V38" s="106">
        <f t="shared" si="2"/>
        <v>-25357909</v>
      </c>
      <c r="W38" s="106">
        <f t="shared" si="2"/>
        <v>-1752061</v>
      </c>
      <c r="X38" s="106">
        <f>IF(F22=F36,0,X22-X36)</f>
        <v>266085</v>
      </c>
      <c r="Y38" s="106">
        <f t="shared" si="2"/>
        <v>-2018146</v>
      </c>
      <c r="Z38" s="201">
        <f>+IF(X38&lt;&gt;0,+(Y38/X38)*100,0)</f>
        <v>-758.4591389969371</v>
      </c>
      <c r="AA38" s="199">
        <f>+AA22-AA36</f>
        <v>266085</v>
      </c>
    </row>
    <row r="39" spans="1:27" ht="13.5">
      <c r="A39" s="181" t="s">
        <v>46</v>
      </c>
      <c r="B39" s="185"/>
      <c r="C39" s="155">
        <v>24405389</v>
      </c>
      <c r="D39" s="155">
        <v>0</v>
      </c>
      <c r="E39" s="156">
        <v>25065260</v>
      </c>
      <c r="F39" s="60">
        <v>26339557</v>
      </c>
      <c r="G39" s="60">
        <v>1473186</v>
      </c>
      <c r="H39" s="60">
        <v>793378</v>
      </c>
      <c r="I39" s="60">
        <v>1129673</v>
      </c>
      <c r="J39" s="60">
        <v>3396237</v>
      </c>
      <c r="K39" s="60">
        <v>1088004</v>
      </c>
      <c r="L39" s="60">
        <v>1601722</v>
      </c>
      <c r="M39" s="60">
        <v>1415127</v>
      </c>
      <c r="N39" s="60">
        <v>4104853</v>
      </c>
      <c r="O39" s="60">
        <v>1557208</v>
      </c>
      <c r="P39" s="60">
        <v>1890139</v>
      </c>
      <c r="Q39" s="60">
        <v>3428346</v>
      </c>
      <c r="R39" s="60">
        <v>6875693</v>
      </c>
      <c r="S39" s="60">
        <v>1591273</v>
      </c>
      <c r="T39" s="60">
        <v>5493050</v>
      </c>
      <c r="U39" s="60">
        <v>3377852</v>
      </c>
      <c r="V39" s="60">
        <v>10462175</v>
      </c>
      <c r="W39" s="60">
        <v>24838958</v>
      </c>
      <c r="X39" s="60">
        <v>26339557</v>
      </c>
      <c r="Y39" s="60">
        <v>-1500599</v>
      </c>
      <c r="Z39" s="140">
        <v>-5.7</v>
      </c>
      <c r="AA39" s="155">
        <v>26339557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33504699</v>
      </c>
      <c r="D42" s="206">
        <f>SUM(D38:D41)</f>
        <v>0</v>
      </c>
      <c r="E42" s="207">
        <f t="shared" si="3"/>
        <v>25423970</v>
      </c>
      <c r="F42" s="88">
        <f t="shared" si="3"/>
        <v>26605642</v>
      </c>
      <c r="G42" s="88">
        <f t="shared" si="3"/>
        <v>36763735</v>
      </c>
      <c r="H42" s="88">
        <f t="shared" si="3"/>
        <v>-9687277</v>
      </c>
      <c r="I42" s="88">
        <f t="shared" si="3"/>
        <v>-1552172</v>
      </c>
      <c r="J42" s="88">
        <f t="shared" si="3"/>
        <v>25524286</v>
      </c>
      <c r="K42" s="88">
        <f t="shared" si="3"/>
        <v>-6235071</v>
      </c>
      <c r="L42" s="88">
        <f t="shared" si="3"/>
        <v>-6552188</v>
      </c>
      <c r="M42" s="88">
        <f t="shared" si="3"/>
        <v>14024623</v>
      </c>
      <c r="N42" s="88">
        <f t="shared" si="3"/>
        <v>1237364</v>
      </c>
      <c r="O42" s="88">
        <f t="shared" si="3"/>
        <v>-3501305</v>
      </c>
      <c r="P42" s="88">
        <f t="shared" si="3"/>
        <v>-3434217</v>
      </c>
      <c r="Q42" s="88">
        <f t="shared" si="3"/>
        <v>18156503</v>
      </c>
      <c r="R42" s="88">
        <f t="shared" si="3"/>
        <v>11220981</v>
      </c>
      <c r="S42" s="88">
        <f t="shared" si="3"/>
        <v>757083</v>
      </c>
      <c r="T42" s="88">
        <f t="shared" si="3"/>
        <v>-3681000</v>
      </c>
      <c r="U42" s="88">
        <f t="shared" si="3"/>
        <v>-11971817</v>
      </c>
      <c r="V42" s="88">
        <f t="shared" si="3"/>
        <v>-14895734</v>
      </c>
      <c r="W42" s="88">
        <f t="shared" si="3"/>
        <v>23086897</v>
      </c>
      <c r="X42" s="88">
        <f t="shared" si="3"/>
        <v>26605642</v>
      </c>
      <c r="Y42" s="88">
        <f t="shared" si="3"/>
        <v>-3518745</v>
      </c>
      <c r="Z42" s="208">
        <f>+IF(X42&lt;&gt;0,+(Y42/X42)*100,0)</f>
        <v>-13.225559450886395</v>
      </c>
      <c r="AA42" s="206">
        <f>SUM(AA38:AA41)</f>
        <v>26605642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33504699</v>
      </c>
      <c r="D44" s="210">
        <f>+D42-D43</f>
        <v>0</v>
      </c>
      <c r="E44" s="211">
        <f t="shared" si="4"/>
        <v>25423970</v>
      </c>
      <c r="F44" s="77">
        <f t="shared" si="4"/>
        <v>26605642</v>
      </c>
      <c r="G44" s="77">
        <f t="shared" si="4"/>
        <v>36763735</v>
      </c>
      <c r="H44" s="77">
        <f t="shared" si="4"/>
        <v>-9687277</v>
      </c>
      <c r="I44" s="77">
        <f t="shared" si="4"/>
        <v>-1552172</v>
      </c>
      <c r="J44" s="77">
        <f t="shared" si="4"/>
        <v>25524286</v>
      </c>
      <c r="K44" s="77">
        <f t="shared" si="4"/>
        <v>-6235071</v>
      </c>
      <c r="L44" s="77">
        <f t="shared" si="4"/>
        <v>-6552188</v>
      </c>
      <c r="M44" s="77">
        <f t="shared" si="4"/>
        <v>14024623</v>
      </c>
      <c r="N44" s="77">
        <f t="shared" si="4"/>
        <v>1237364</v>
      </c>
      <c r="O44" s="77">
        <f t="shared" si="4"/>
        <v>-3501305</v>
      </c>
      <c r="P44" s="77">
        <f t="shared" si="4"/>
        <v>-3434217</v>
      </c>
      <c r="Q44" s="77">
        <f t="shared" si="4"/>
        <v>18156503</v>
      </c>
      <c r="R44" s="77">
        <f t="shared" si="4"/>
        <v>11220981</v>
      </c>
      <c r="S44" s="77">
        <f t="shared" si="4"/>
        <v>757083</v>
      </c>
      <c r="T44" s="77">
        <f t="shared" si="4"/>
        <v>-3681000</v>
      </c>
      <c r="U44" s="77">
        <f t="shared" si="4"/>
        <v>-11971817</v>
      </c>
      <c r="V44" s="77">
        <f t="shared" si="4"/>
        <v>-14895734</v>
      </c>
      <c r="W44" s="77">
        <f t="shared" si="4"/>
        <v>23086897</v>
      </c>
      <c r="X44" s="77">
        <f t="shared" si="4"/>
        <v>26605642</v>
      </c>
      <c r="Y44" s="77">
        <f t="shared" si="4"/>
        <v>-3518745</v>
      </c>
      <c r="Z44" s="212">
        <f>+IF(X44&lt;&gt;0,+(Y44/X44)*100,0)</f>
        <v>-13.225559450886395</v>
      </c>
      <c r="AA44" s="210">
        <f>+AA42-AA43</f>
        <v>26605642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33504699</v>
      </c>
      <c r="D46" s="206">
        <f>SUM(D44:D45)</f>
        <v>0</v>
      </c>
      <c r="E46" s="207">
        <f t="shared" si="5"/>
        <v>25423970</v>
      </c>
      <c r="F46" s="88">
        <f t="shared" si="5"/>
        <v>26605642</v>
      </c>
      <c r="G46" s="88">
        <f t="shared" si="5"/>
        <v>36763735</v>
      </c>
      <c r="H46" s="88">
        <f t="shared" si="5"/>
        <v>-9687277</v>
      </c>
      <c r="I46" s="88">
        <f t="shared" si="5"/>
        <v>-1552172</v>
      </c>
      <c r="J46" s="88">
        <f t="shared" si="5"/>
        <v>25524286</v>
      </c>
      <c r="K46" s="88">
        <f t="shared" si="5"/>
        <v>-6235071</v>
      </c>
      <c r="L46" s="88">
        <f t="shared" si="5"/>
        <v>-6552188</v>
      </c>
      <c r="M46" s="88">
        <f t="shared" si="5"/>
        <v>14024623</v>
      </c>
      <c r="N46" s="88">
        <f t="shared" si="5"/>
        <v>1237364</v>
      </c>
      <c r="O46" s="88">
        <f t="shared" si="5"/>
        <v>-3501305</v>
      </c>
      <c r="P46" s="88">
        <f t="shared" si="5"/>
        <v>-3434217</v>
      </c>
      <c r="Q46" s="88">
        <f t="shared" si="5"/>
        <v>18156503</v>
      </c>
      <c r="R46" s="88">
        <f t="shared" si="5"/>
        <v>11220981</v>
      </c>
      <c r="S46" s="88">
        <f t="shared" si="5"/>
        <v>757083</v>
      </c>
      <c r="T46" s="88">
        <f t="shared" si="5"/>
        <v>-3681000</v>
      </c>
      <c r="U46" s="88">
        <f t="shared" si="5"/>
        <v>-11971817</v>
      </c>
      <c r="V46" s="88">
        <f t="shared" si="5"/>
        <v>-14895734</v>
      </c>
      <c r="W46" s="88">
        <f t="shared" si="5"/>
        <v>23086897</v>
      </c>
      <c r="X46" s="88">
        <f t="shared" si="5"/>
        <v>26605642</v>
      </c>
      <c r="Y46" s="88">
        <f t="shared" si="5"/>
        <v>-3518745</v>
      </c>
      <c r="Z46" s="208">
        <f>+IF(X46&lt;&gt;0,+(Y46/X46)*100,0)</f>
        <v>-13.225559450886395</v>
      </c>
      <c r="AA46" s="206">
        <f>SUM(AA44:AA45)</f>
        <v>26605642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33504699</v>
      </c>
      <c r="D48" s="217">
        <f>SUM(D46:D47)</f>
        <v>0</v>
      </c>
      <c r="E48" s="218">
        <f t="shared" si="6"/>
        <v>25423970</v>
      </c>
      <c r="F48" s="219">
        <f t="shared" si="6"/>
        <v>26605642</v>
      </c>
      <c r="G48" s="219">
        <f t="shared" si="6"/>
        <v>36763735</v>
      </c>
      <c r="H48" s="220">
        <f t="shared" si="6"/>
        <v>-9687277</v>
      </c>
      <c r="I48" s="220">
        <f t="shared" si="6"/>
        <v>-1552172</v>
      </c>
      <c r="J48" s="220">
        <f t="shared" si="6"/>
        <v>25524286</v>
      </c>
      <c r="K48" s="220">
        <f t="shared" si="6"/>
        <v>-6235071</v>
      </c>
      <c r="L48" s="220">
        <f t="shared" si="6"/>
        <v>-6552188</v>
      </c>
      <c r="M48" s="219">
        <f t="shared" si="6"/>
        <v>14024623</v>
      </c>
      <c r="N48" s="219">
        <f t="shared" si="6"/>
        <v>1237364</v>
      </c>
      <c r="O48" s="220">
        <f t="shared" si="6"/>
        <v>-3501305</v>
      </c>
      <c r="P48" s="220">
        <f t="shared" si="6"/>
        <v>-3434217</v>
      </c>
      <c r="Q48" s="220">
        <f t="shared" si="6"/>
        <v>18156503</v>
      </c>
      <c r="R48" s="220">
        <f t="shared" si="6"/>
        <v>11220981</v>
      </c>
      <c r="S48" s="220">
        <f t="shared" si="6"/>
        <v>757083</v>
      </c>
      <c r="T48" s="219">
        <f t="shared" si="6"/>
        <v>-3681000</v>
      </c>
      <c r="U48" s="219">
        <f t="shared" si="6"/>
        <v>-11971817</v>
      </c>
      <c r="V48" s="220">
        <f t="shared" si="6"/>
        <v>-14895734</v>
      </c>
      <c r="W48" s="220">
        <f t="shared" si="6"/>
        <v>23086897</v>
      </c>
      <c r="X48" s="220">
        <f t="shared" si="6"/>
        <v>26605642</v>
      </c>
      <c r="Y48" s="220">
        <f t="shared" si="6"/>
        <v>-3518745</v>
      </c>
      <c r="Z48" s="221">
        <f>+IF(X48&lt;&gt;0,+(Y48/X48)*100,0)</f>
        <v>-13.225559450886395</v>
      </c>
      <c r="AA48" s="222">
        <f>SUM(AA46:AA47)</f>
        <v>26605642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4811494</v>
      </c>
      <c r="D5" s="153">
        <f>SUM(D6:D8)</f>
        <v>0</v>
      </c>
      <c r="E5" s="154">
        <f t="shared" si="0"/>
        <v>5210000</v>
      </c>
      <c r="F5" s="100">
        <f t="shared" si="0"/>
        <v>5399375</v>
      </c>
      <c r="G5" s="100">
        <f t="shared" si="0"/>
        <v>477117</v>
      </c>
      <c r="H5" s="100">
        <f t="shared" si="0"/>
        <v>37860</v>
      </c>
      <c r="I5" s="100">
        <f t="shared" si="0"/>
        <v>757099</v>
      </c>
      <c r="J5" s="100">
        <f t="shared" si="0"/>
        <v>1272076</v>
      </c>
      <c r="K5" s="100">
        <f t="shared" si="0"/>
        <v>172169</v>
      </c>
      <c r="L5" s="100">
        <f t="shared" si="0"/>
        <v>112988</v>
      </c>
      <c r="M5" s="100">
        <f t="shared" si="0"/>
        <v>581272</v>
      </c>
      <c r="N5" s="100">
        <f t="shared" si="0"/>
        <v>866429</v>
      </c>
      <c r="O5" s="100">
        <f t="shared" si="0"/>
        <v>111871</v>
      </c>
      <c r="P5" s="100">
        <f t="shared" si="0"/>
        <v>713664</v>
      </c>
      <c r="Q5" s="100">
        <f t="shared" si="0"/>
        <v>819439</v>
      </c>
      <c r="R5" s="100">
        <f t="shared" si="0"/>
        <v>1644974</v>
      </c>
      <c r="S5" s="100">
        <f t="shared" si="0"/>
        <v>473860</v>
      </c>
      <c r="T5" s="100">
        <f t="shared" si="0"/>
        <v>323326</v>
      </c>
      <c r="U5" s="100">
        <f t="shared" si="0"/>
        <v>844941</v>
      </c>
      <c r="V5" s="100">
        <f t="shared" si="0"/>
        <v>1642127</v>
      </c>
      <c r="W5" s="100">
        <f t="shared" si="0"/>
        <v>5425606</v>
      </c>
      <c r="X5" s="100">
        <f t="shared" si="0"/>
        <v>5399375</v>
      </c>
      <c r="Y5" s="100">
        <f t="shared" si="0"/>
        <v>26231</v>
      </c>
      <c r="Z5" s="137">
        <f>+IF(X5&lt;&gt;0,+(Y5/X5)*100,0)</f>
        <v>0.48581548790369256</v>
      </c>
      <c r="AA5" s="153">
        <f>SUM(AA6:AA8)</f>
        <v>5399375</v>
      </c>
    </row>
    <row r="6" spans="1:27" ht="13.5">
      <c r="A6" s="138" t="s">
        <v>75</v>
      </c>
      <c r="B6" s="136"/>
      <c r="C6" s="155">
        <v>2414574</v>
      </c>
      <c r="D6" s="155"/>
      <c r="E6" s="156">
        <v>1000000</v>
      </c>
      <c r="F6" s="60">
        <v>18775</v>
      </c>
      <c r="G6" s="60"/>
      <c r="H6" s="60">
        <v>13541</v>
      </c>
      <c r="I6" s="60">
        <v>108106</v>
      </c>
      <c r="J6" s="60">
        <v>121647</v>
      </c>
      <c r="K6" s="60">
        <v>81995</v>
      </c>
      <c r="L6" s="60">
        <v>78800</v>
      </c>
      <c r="M6" s="60">
        <v>59384</v>
      </c>
      <c r="N6" s="60">
        <v>220179</v>
      </c>
      <c r="O6" s="60">
        <v>68573</v>
      </c>
      <c r="P6" s="60"/>
      <c r="Q6" s="60"/>
      <c r="R6" s="60">
        <v>68573</v>
      </c>
      <c r="S6" s="60"/>
      <c r="T6" s="60"/>
      <c r="U6" s="60">
        <v>3589</v>
      </c>
      <c r="V6" s="60">
        <v>3589</v>
      </c>
      <c r="W6" s="60">
        <v>413988</v>
      </c>
      <c r="X6" s="60">
        <v>18775</v>
      </c>
      <c r="Y6" s="60">
        <v>395213</v>
      </c>
      <c r="Z6" s="140">
        <v>2105</v>
      </c>
      <c r="AA6" s="62">
        <v>18775</v>
      </c>
    </row>
    <row r="7" spans="1:27" ht="13.5">
      <c r="A7" s="138" t="s">
        <v>76</v>
      </c>
      <c r="B7" s="136"/>
      <c r="C7" s="157">
        <v>120000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2276920</v>
      </c>
      <c r="D8" s="155"/>
      <c r="E8" s="156">
        <v>4210000</v>
      </c>
      <c r="F8" s="60">
        <v>5380600</v>
      </c>
      <c r="G8" s="60">
        <v>477117</v>
      </c>
      <c r="H8" s="60">
        <v>24319</v>
      </c>
      <c r="I8" s="60">
        <v>648993</v>
      </c>
      <c r="J8" s="60">
        <v>1150429</v>
      </c>
      <c r="K8" s="60">
        <v>90174</v>
      </c>
      <c r="L8" s="60">
        <v>34188</v>
      </c>
      <c r="M8" s="60">
        <v>521888</v>
      </c>
      <c r="N8" s="60">
        <v>646250</v>
      </c>
      <c r="O8" s="60">
        <v>43298</v>
      </c>
      <c r="P8" s="60">
        <v>713664</v>
      </c>
      <c r="Q8" s="60">
        <v>819439</v>
      </c>
      <c r="R8" s="60">
        <v>1576401</v>
      </c>
      <c r="S8" s="60">
        <v>473860</v>
      </c>
      <c r="T8" s="60">
        <v>323326</v>
      </c>
      <c r="U8" s="60">
        <v>841352</v>
      </c>
      <c r="V8" s="60">
        <v>1638538</v>
      </c>
      <c r="W8" s="60">
        <v>5011618</v>
      </c>
      <c r="X8" s="60">
        <v>5380600</v>
      </c>
      <c r="Y8" s="60">
        <v>-368982</v>
      </c>
      <c r="Z8" s="140">
        <v>-6.86</v>
      </c>
      <c r="AA8" s="62">
        <v>5380600</v>
      </c>
    </row>
    <row r="9" spans="1:27" ht="13.5">
      <c r="A9" s="135" t="s">
        <v>78</v>
      </c>
      <c r="B9" s="136"/>
      <c r="C9" s="153">
        <f aca="true" t="shared" si="1" ref="C9:Y9">SUM(C10:C14)</f>
        <v>8484967</v>
      </c>
      <c r="D9" s="153">
        <f>SUM(D10:D14)</f>
        <v>0</v>
      </c>
      <c r="E9" s="154">
        <f t="shared" si="1"/>
        <v>9945900</v>
      </c>
      <c r="F9" s="100">
        <f t="shared" si="1"/>
        <v>15097812</v>
      </c>
      <c r="G9" s="100">
        <f t="shared" si="1"/>
        <v>194404</v>
      </c>
      <c r="H9" s="100">
        <f t="shared" si="1"/>
        <v>431750</v>
      </c>
      <c r="I9" s="100">
        <f t="shared" si="1"/>
        <v>206411</v>
      </c>
      <c r="J9" s="100">
        <f t="shared" si="1"/>
        <v>832565</v>
      </c>
      <c r="K9" s="100">
        <f t="shared" si="1"/>
        <v>309777</v>
      </c>
      <c r="L9" s="100">
        <f t="shared" si="1"/>
        <v>99322</v>
      </c>
      <c r="M9" s="100">
        <f t="shared" si="1"/>
        <v>224044</v>
      </c>
      <c r="N9" s="100">
        <f t="shared" si="1"/>
        <v>633143</v>
      </c>
      <c r="O9" s="100">
        <f t="shared" si="1"/>
        <v>91716</v>
      </c>
      <c r="P9" s="100">
        <f t="shared" si="1"/>
        <v>126786</v>
      </c>
      <c r="Q9" s="100">
        <f t="shared" si="1"/>
        <v>428608</v>
      </c>
      <c r="R9" s="100">
        <f t="shared" si="1"/>
        <v>647110</v>
      </c>
      <c r="S9" s="100">
        <f t="shared" si="1"/>
        <v>283353</v>
      </c>
      <c r="T9" s="100">
        <f t="shared" si="1"/>
        <v>5527965</v>
      </c>
      <c r="U9" s="100">
        <f t="shared" si="1"/>
        <v>3061490</v>
      </c>
      <c r="V9" s="100">
        <f t="shared" si="1"/>
        <v>8872808</v>
      </c>
      <c r="W9" s="100">
        <f t="shared" si="1"/>
        <v>10985626</v>
      </c>
      <c r="X9" s="100">
        <f t="shared" si="1"/>
        <v>15097812</v>
      </c>
      <c r="Y9" s="100">
        <f t="shared" si="1"/>
        <v>-4112186</v>
      </c>
      <c r="Z9" s="137">
        <f>+IF(X9&lt;&gt;0,+(Y9/X9)*100,0)</f>
        <v>-27.236966522036436</v>
      </c>
      <c r="AA9" s="102">
        <f>SUM(AA10:AA14)</f>
        <v>15097812</v>
      </c>
    </row>
    <row r="10" spans="1:27" ht="13.5">
      <c r="A10" s="138" t="s">
        <v>79</v>
      </c>
      <c r="B10" s="136"/>
      <c r="C10" s="155">
        <v>4264106</v>
      </c>
      <c r="D10" s="155"/>
      <c r="E10" s="156">
        <v>2975900</v>
      </c>
      <c r="F10" s="60">
        <v>3199806</v>
      </c>
      <c r="G10" s="60">
        <v>34404</v>
      </c>
      <c r="H10" s="60">
        <v>56814</v>
      </c>
      <c r="I10" s="60">
        <v>178166</v>
      </c>
      <c r="J10" s="60">
        <v>269384</v>
      </c>
      <c r="K10" s="60">
        <v>286858</v>
      </c>
      <c r="L10" s="60">
        <v>74290</v>
      </c>
      <c r="M10" s="60">
        <v>175755</v>
      </c>
      <c r="N10" s="60">
        <v>536903</v>
      </c>
      <c r="O10" s="60">
        <v>67174</v>
      </c>
      <c r="P10" s="60">
        <v>92151</v>
      </c>
      <c r="Q10" s="60">
        <v>120734</v>
      </c>
      <c r="R10" s="60">
        <v>280059</v>
      </c>
      <c r="S10" s="60">
        <v>38010</v>
      </c>
      <c r="T10" s="60">
        <v>315127</v>
      </c>
      <c r="U10" s="60">
        <v>618382</v>
      </c>
      <c r="V10" s="60">
        <v>971519</v>
      </c>
      <c r="W10" s="60">
        <v>2057865</v>
      </c>
      <c r="X10" s="60">
        <v>3199806</v>
      </c>
      <c r="Y10" s="60">
        <v>-1141941</v>
      </c>
      <c r="Z10" s="140">
        <v>-35.69</v>
      </c>
      <c r="AA10" s="62">
        <v>3199806</v>
      </c>
    </row>
    <row r="11" spans="1:27" ht="13.5">
      <c r="A11" s="138" t="s">
        <v>80</v>
      </c>
      <c r="B11" s="136"/>
      <c r="C11" s="155">
        <v>667297</v>
      </c>
      <c r="D11" s="155"/>
      <c r="E11" s="156">
        <v>1240000</v>
      </c>
      <c r="F11" s="60">
        <v>1240000</v>
      </c>
      <c r="G11" s="60">
        <v>160000</v>
      </c>
      <c r="H11" s="60"/>
      <c r="I11" s="60">
        <v>28245</v>
      </c>
      <c r="J11" s="60">
        <v>188245</v>
      </c>
      <c r="K11" s="60">
        <v>20062</v>
      </c>
      <c r="L11" s="60">
        <v>7000</v>
      </c>
      <c r="M11" s="60"/>
      <c r="N11" s="60">
        <v>27062</v>
      </c>
      <c r="O11" s="60"/>
      <c r="P11" s="60"/>
      <c r="Q11" s="60">
        <v>5557</v>
      </c>
      <c r="R11" s="60">
        <v>5557</v>
      </c>
      <c r="S11" s="60">
        <v>56930</v>
      </c>
      <c r="T11" s="60"/>
      <c r="U11" s="60">
        <v>537729</v>
      </c>
      <c r="V11" s="60">
        <v>594659</v>
      </c>
      <c r="W11" s="60">
        <v>815523</v>
      </c>
      <c r="X11" s="60">
        <v>1240000</v>
      </c>
      <c r="Y11" s="60">
        <v>-424477</v>
      </c>
      <c r="Z11" s="140">
        <v>-34.23</v>
      </c>
      <c r="AA11" s="62">
        <v>1240000</v>
      </c>
    </row>
    <row r="12" spans="1:27" ht="13.5">
      <c r="A12" s="138" t="s">
        <v>81</v>
      </c>
      <c r="B12" s="136"/>
      <c r="C12" s="155">
        <v>133131</v>
      </c>
      <c r="D12" s="155"/>
      <c r="E12" s="156">
        <v>30000</v>
      </c>
      <c r="F12" s="60">
        <v>145000</v>
      </c>
      <c r="G12" s="60"/>
      <c r="H12" s="60">
        <v>112261</v>
      </c>
      <c r="I12" s="60"/>
      <c r="J12" s="60">
        <v>112261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112261</v>
      </c>
      <c r="X12" s="60">
        <v>145000</v>
      </c>
      <c r="Y12" s="60">
        <v>-32739</v>
      </c>
      <c r="Z12" s="140">
        <v>-22.58</v>
      </c>
      <c r="AA12" s="62">
        <v>145000</v>
      </c>
    </row>
    <row r="13" spans="1:27" ht="13.5">
      <c r="A13" s="138" t="s">
        <v>82</v>
      </c>
      <c r="B13" s="136"/>
      <c r="C13" s="155">
        <v>3420433</v>
      </c>
      <c r="D13" s="155"/>
      <c r="E13" s="156">
        <v>5700000</v>
      </c>
      <c r="F13" s="60">
        <v>10513006</v>
      </c>
      <c r="G13" s="60"/>
      <c r="H13" s="60">
        <v>262675</v>
      </c>
      <c r="I13" s="60"/>
      <c r="J13" s="60">
        <v>262675</v>
      </c>
      <c r="K13" s="60">
        <v>2857</v>
      </c>
      <c r="L13" s="60">
        <v>18032</v>
      </c>
      <c r="M13" s="60">
        <v>48289</v>
      </c>
      <c r="N13" s="60">
        <v>69178</v>
      </c>
      <c r="O13" s="60">
        <v>24542</v>
      </c>
      <c r="P13" s="60">
        <v>34635</v>
      </c>
      <c r="Q13" s="60">
        <v>302317</v>
      </c>
      <c r="R13" s="60">
        <v>361494</v>
      </c>
      <c r="S13" s="60">
        <v>188413</v>
      </c>
      <c r="T13" s="60">
        <v>5212838</v>
      </c>
      <c r="U13" s="60">
        <v>1905379</v>
      </c>
      <c r="V13" s="60">
        <v>7306630</v>
      </c>
      <c r="W13" s="60">
        <v>7999977</v>
      </c>
      <c r="X13" s="60">
        <v>10513006</v>
      </c>
      <c r="Y13" s="60">
        <v>-2513029</v>
      </c>
      <c r="Z13" s="140">
        <v>-23.9</v>
      </c>
      <c r="AA13" s="62">
        <v>10513006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3898468</v>
      </c>
      <c r="D15" s="153">
        <f>SUM(D16:D18)</f>
        <v>0</v>
      </c>
      <c r="E15" s="154">
        <f t="shared" si="2"/>
        <v>5815000</v>
      </c>
      <c r="F15" s="100">
        <f t="shared" si="2"/>
        <v>6434756</v>
      </c>
      <c r="G15" s="100">
        <f t="shared" si="2"/>
        <v>0</v>
      </c>
      <c r="H15" s="100">
        <f t="shared" si="2"/>
        <v>327223</v>
      </c>
      <c r="I15" s="100">
        <f t="shared" si="2"/>
        <v>882698</v>
      </c>
      <c r="J15" s="100">
        <f t="shared" si="2"/>
        <v>1209921</v>
      </c>
      <c r="K15" s="100">
        <f t="shared" si="2"/>
        <v>1443213</v>
      </c>
      <c r="L15" s="100">
        <f t="shared" si="2"/>
        <v>888576</v>
      </c>
      <c r="M15" s="100">
        <f t="shared" si="2"/>
        <v>168051</v>
      </c>
      <c r="N15" s="100">
        <f t="shared" si="2"/>
        <v>2499840</v>
      </c>
      <c r="O15" s="100">
        <f t="shared" si="2"/>
        <v>823699</v>
      </c>
      <c r="P15" s="100">
        <f t="shared" si="2"/>
        <v>78345</v>
      </c>
      <c r="Q15" s="100">
        <f t="shared" si="2"/>
        <v>26985</v>
      </c>
      <c r="R15" s="100">
        <f t="shared" si="2"/>
        <v>929029</v>
      </c>
      <c r="S15" s="100">
        <f t="shared" si="2"/>
        <v>471850</v>
      </c>
      <c r="T15" s="100">
        <f t="shared" si="2"/>
        <v>167977</v>
      </c>
      <c r="U15" s="100">
        <f t="shared" si="2"/>
        <v>378527</v>
      </c>
      <c r="V15" s="100">
        <f t="shared" si="2"/>
        <v>1018354</v>
      </c>
      <c r="W15" s="100">
        <f t="shared" si="2"/>
        <v>5657144</v>
      </c>
      <c r="X15" s="100">
        <f t="shared" si="2"/>
        <v>6434756</v>
      </c>
      <c r="Y15" s="100">
        <f t="shared" si="2"/>
        <v>-777612</v>
      </c>
      <c r="Z15" s="137">
        <f>+IF(X15&lt;&gt;0,+(Y15/X15)*100,0)</f>
        <v>-12.084560782102693</v>
      </c>
      <c r="AA15" s="102">
        <f>SUM(AA16:AA18)</f>
        <v>6434756</v>
      </c>
    </row>
    <row r="16" spans="1:27" ht="13.5">
      <c r="A16" s="138" t="s">
        <v>85</v>
      </c>
      <c r="B16" s="136"/>
      <c r="C16" s="155"/>
      <c r="D16" s="155"/>
      <c r="E16" s="156">
        <v>670000</v>
      </c>
      <c r="F16" s="60">
        <v>1011000</v>
      </c>
      <c r="G16" s="60"/>
      <c r="H16" s="60"/>
      <c r="I16" s="60">
        <v>8860</v>
      </c>
      <c r="J16" s="60">
        <v>8860</v>
      </c>
      <c r="K16" s="60">
        <v>59615</v>
      </c>
      <c r="L16" s="60">
        <v>34311</v>
      </c>
      <c r="M16" s="60">
        <v>64180</v>
      </c>
      <c r="N16" s="60">
        <v>158106</v>
      </c>
      <c r="O16" s="60">
        <v>49191</v>
      </c>
      <c r="P16" s="60">
        <v>78345</v>
      </c>
      <c r="Q16" s="60">
        <v>26985</v>
      </c>
      <c r="R16" s="60">
        <v>154521</v>
      </c>
      <c r="S16" s="60">
        <v>105838</v>
      </c>
      <c r="T16" s="60">
        <v>113853</v>
      </c>
      <c r="U16" s="60">
        <v>221233</v>
      </c>
      <c r="V16" s="60">
        <v>440924</v>
      </c>
      <c r="W16" s="60">
        <v>762411</v>
      </c>
      <c r="X16" s="60">
        <v>1011000</v>
      </c>
      <c r="Y16" s="60">
        <v>-248589</v>
      </c>
      <c r="Z16" s="140">
        <v>-24.59</v>
      </c>
      <c r="AA16" s="62">
        <v>1011000</v>
      </c>
    </row>
    <row r="17" spans="1:27" ht="13.5">
      <c r="A17" s="138" t="s">
        <v>86</v>
      </c>
      <c r="B17" s="136"/>
      <c r="C17" s="155">
        <v>3816436</v>
      </c>
      <c r="D17" s="155"/>
      <c r="E17" s="156">
        <v>4500000</v>
      </c>
      <c r="F17" s="60">
        <v>4778756</v>
      </c>
      <c r="G17" s="60"/>
      <c r="H17" s="60">
        <v>327223</v>
      </c>
      <c r="I17" s="60">
        <v>861996</v>
      </c>
      <c r="J17" s="60">
        <v>1189219</v>
      </c>
      <c r="K17" s="60">
        <v>1383598</v>
      </c>
      <c r="L17" s="60">
        <v>846370</v>
      </c>
      <c r="M17" s="60">
        <v>103871</v>
      </c>
      <c r="N17" s="60">
        <v>2333839</v>
      </c>
      <c r="O17" s="60">
        <v>774508</v>
      </c>
      <c r="P17" s="60"/>
      <c r="Q17" s="60"/>
      <c r="R17" s="60">
        <v>774508</v>
      </c>
      <c r="S17" s="60">
        <v>4242</v>
      </c>
      <c r="T17" s="60">
        <v>29124</v>
      </c>
      <c r="U17" s="60">
        <v>157294</v>
      </c>
      <c r="V17" s="60">
        <v>190660</v>
      </c>
      <c r="W17" s="60">
        <v>4488226</v>
      </c>
      <c r="X17" s="60">
        <v>4778756</v>
      </c>
      <c r="Y17" s="60">
        <v>-290530</v>
      </c>
      <c r="Z17" s="140">
        <v>-6.08</v>
      </c>
      <c r="AA17" s="62">
        <v>4778756</v>
      </c>
    </row>
    <row r="18" spans="1:27" ht="13.5">
      <c r="A18" s="138" t="s">
        <v>87</v>
      </c>
      <c r="B18" s="136"/>
      <c r="C18" s="155">
        <v>82032</v>
      </c>
      <c r="D18" s="155"/>
      <c r="E18" s="156">
        <v>645000</v>
      </c>
      <c r="F18" s="60">
        <v>645000</v>
      </c>
      <c r="G18" s="60"/>
      <c r="H18" s="60"/>
      <c r="I18" s="60">
        <v>11842</v>
      </c>
      <c r="J18" s="60">
        <v>11842</v>
      </c>
      <c r="K18" s="60"/>
      <c r="L18" s="60">
        <v>7895</v>
      </c>
      <c r="M18" s="60"/>
      <c r="N18" s="60">
        <v>7895</v>
      </c>
      <c r="O18" s="60"/>
      <c r="P18" s="60"/>
      <c r="Q18" s="60"/>
      <c r="R18" s="60"/>
      <c r="S18" s="60">
        <v>361770</v>
      </c>
      <c r="T18" s="60">
        <v>25000</v>
      </c>
      <c r="U18" s="60"/>
      <c r="V18" s="60">
        <v>386770</v>
      </c>
      <c r="W18" s="60">
        <v>406507</v>
      </c>
      <c r="X18" s="60">
        <v>645000</v>
      </c>
      <c r="Y18" s="60">
        <v>-238493</v>
      </c>
      <c r="Z18" s="140">
        <v>-36.98</v>
      </c>
      <c r="AA18" s="62">
        <v>645000</v>
      </c>
    </row>
    <row r="19" spans="1:27" ht="13.5">
      <c r="A19" s="135" t="s">
        <v>88</v>
      </c>
      <c r="B19" s="142"/>
      <c r="C19" s="153">
        <f aca="true" t="shared" si="3" ref="C19:Y19">SUM(C20:C23)</f>
        <v>34974266</v>
      </c>
      <c r="D19" s="153">
        <f>SUM(D20:D23)</f>
        <v>0</v>
      </c>
      <c r="E19" s="154">
        <f t="shared" si="3"/>
        <v>32938830</v>
      </c>
      <c r="F19" s="100">
        <f t="shared" si="3"/>
        <v>30479843</v>
      </c>
      <c r="G19" s="100">
        <f t="shared" si="3"/>
        <v>1473186</v>
      </c>
      <c r="H19" s="100">
        <f t="shared" si="3"/>
        <v>1223191</v>
      </c>
      <c r="I19" s="100">
        <f t="shared" si="3"/>
        <v>1261673</v>
      </c>
      <c r="J19" s="100">
        <f t="shared" si="3"/>
        <v>3958050</v>
      </c>
      <c r="K19" s="100">
        <f t="shared" si="3"/>
        <v>2538466</v>
      </c>
      <c r="L19" s="100">
        <f t="shared" si="3"/>
        <v>2115027</v>
      </c>
      <c r="M19" s="100">
        <f t="shared" si="3"/>
        <v>2371759</v>
      </c>
      <c r="N19" s="100">
        <f t="shared" si="3"/>
        <v>7025252</v>
      </c>
      <c r="O19" s="100">
        <f t="shared" si="3"/>
        <v>2052343</v>
      </c>
      <c r="P19" s="100">
        <f t="shared" si="3"/>
        <v>2754621</v>
      </c>
      <c r="Q19" s="100">
        <f t="shared" si="3"/>
        <v>4793777</v>
      </c>
      <c r="R19" s="100">
        <f t="shared" si="3"/>
        <v>9600741</v>
      </c>
      <c r="S19" s="100">
        <f t="shared" si="3"/>
        <v>2262796</v>
      </c>
      <c r="T19" s="100">
        <f t="shared" si="3"/>
        <v>2935754</v>
      </c>
      <c r="U19" s="100">
        <f t="shared" si="3"/>
        <v>3487415</v>
      </c>
      <c r="V19" s="100">
        <f t="shared" si="3"/>
        <v>8685965</v>
      </c>
      <c r="W19" s="100">
        <f t="shared" si="3"/>
        <v>29270008</v>
      </c>
      <c r="X19" s="100">
        <f t="shared" si="3"/>
        <v>30479843</v>
      </c>
      <c r="Y19" s="100">
        <f t="shared" si="3"/>
        <v>-1209835</v>
      </c>
      <c r="Z19" s="137">
        <f>+IF(X19&lt;&gt;0,+(Y19/X19)*100,0)</f>
        <v>-3.969295379900743</v>
      </c>
      <c r="AA19" s="102">
        <f>SUM(AA20:AA23)</f>
        <v>30479843</v>
      </c>
    </row>
    <row r="20" spans="1:27" ht="13.5">
      <c r="A20" s="138" t="s">
        <v>89</v>
      </c>
      <c r="B20" s="136"/>
      <c r="C20" s="155">
        <v>7569897</v>
      </c>
      <c r="D20" s="155"/>
      <c r="E20" s="156">
        <v>8028000</v>
      </c>
      <c r="F20" s="60">
        <v>8423167</v>
      </c>
      <c r="G20" s="60"/>
      <c r="H20" s="60">
        <v>471534</v>
      </c>
      <c r="I20" s="60">
        <v>388746</v>
      </c>
      <c r="J20" s="60">
        <v>860280</v>
      </c>
      <c r="K20" s="60">
        <v>185808</v>
      </c>
      <c r="L20" s="60">
        <v>941624</v>
      </c>
      <c r="M20" s="60">
        <v>629815</v>
      </c>
      <c r="N20" s="60">
        <v>1757247</v>
      </c>
      <c r="O20" s="60">
        <v>168854</v>
      </c>
      <c r="P20" s="60">
        <v>853649</v>
      </c>
      <c r="Q20" s="60">
        <v>1178338</v>
      </c>
      <c r="R20" s="60">
        <v>2200841</v>
      </c>
      <c r="S20" s="60">
        <v>731467</v>
      </c>
      <c r="T20" s="60">
        <v>750170</v>
      </c>
      <c r="U20" s="60">
        <v>1467436</v>
      </c>
      <c r="V20" s="60">
        <v>2949073</v>
      </c>
      <c r="W20" s="60">
        <v>7767441</v>
      </c>
      <c r="X20" s="60">
        <v>8423167</v>
      </c>
      <c r="Y20" s="60">
        <v>-655726</v>
      </c>
      <c r="Z20" s="140">
        <v>-7.78</v>
      </c>
      <c r="AA20" s="62">
        <v>8423167</v>
      </c>
    </row>
    <row r="21" spans="1:27" ht="13.5">
      <c r="A21" s="138" t="s">
        <v>90</v>
      </c>
      <c r="B21" s="136"/>
      <c r="C21" s="155">
        <v>12146458</v>
      </c>
      <c r="D21" s="155"/>
      <c r="E21" s="156">
        <v>16435580</v>
      </c>
      <c r="F21" s="60">
        <v>16371370</v>
      </c>
      <c r="G21" s="60">
        <v>1473186</v>
      </c>
      <c r="H21" s="60">
        <v>743823</v>
      </c>
      <c r="I21" s="60">
        <v>507047</v>
      </c>
      <c r="J21" s="60">
        <v>2724056</v>
      </c>
      <c r="K21" s="60">
        <v>899611</v>
      </c>
      <c r="L21" s="60">
        <v>630930</v>
      </c>
      <c r="M21" s="60">
        <v>1489393</v>
      </c>
      <c r="N21" s="60">
        <v>3019934</v>
      </c>
      <c r="O21" s="60">
        <v>1616847</v>
      </c>
      <c r="P21" s="60">
        <v>1826493</v>
      </c>
      <c r="Q21" s="60">
        <v>2158521</v>
      </c>
      <c r="R21" s="60">
        <v>5601861</v>
      </c>
      <c r="S21" s="60">
        <v>1241581</v>
      </c>
      <c r="T21" s="60">
        <v>1875022</v>
      </c>
      <c r="U21" s="60">
        <v>1814443</v>
      </c>
      <c r="V21" s="60">
        <v>4931046</v>
      </c>
      <c r="W21" s="60">
        <v>16276897</v>
      </c>
      <c r="X21" s="60">
        <v>16371370</v>
      </c>
      <c r="Y21" s="60">
        <v>-94473</v>
      </c>
      <c r="Z21" s="140">
        <v>-0.58</v>
      </c>
      <c r="AA21" s="62">
        <v>16371370</v>
      </c>
    </row>
    <row r="22" spans="1:27" ht="13.5">
      <c r="A22" s="138" t="s">
        <v>91</v>
      </c>
      <c r="B22" s="136"/>
      <c r="C22" s="157">
        <v>10249000</v>
      </c>
      <c r="D22" s="157"/>
      <c r="E22" s="158">
        <v>3445250</v>
      </c>
      <c r="F22" s="159">
        <v>3509460</v>
      </c>
      <c r="G22" s="159"/>
      <c r="H22" s="159">
        <v>7834</v>
      </c>
      <c r="I22" s="159">
        <v>21368</v>
      </c>
      <c r="J22" s="159">
        <v>29202</v>
      </c>
      <c r="K22" s="159">
        <v>77280</v>
      </c>
      <c r="L22" s="159">
        <v>527773</v>
      </c>
      <c r="M22" s="159">
        <v>252551</v>
      </c>
      <c r="N22" s="159">
        <v>857604</v>
      </c>
      <c r="O22" s="159">
        <v>113606</v>
      </c>
      <c r="P22" s="159">
        <v>74479</v>
      </c>
      <c r="Q22" s="159">
        <v>1399333</v>
      </c>
      <c r="R22" s="159">
        <v>1587418</v>
      </c>
      <c r="S22" s="159">
        <v>289673</v>
      </c>
      <c r="T22" s="159">
        <v>307062</v>
      </c>
      <c r="U22" s="159">
        <v>205536</v>
      </c>
      <c r="V22" s="159">
        <v>802271</v>
      </c>
      <c r="W22" s="159">
        <v>3276495</v>
      </c>
      <c r="X22" s="159">
        <v>3509460</v>
      </c>
      <c r="Y22" s="159">
        <v>-232965</v>
      </c>
      <c r="Z22" s="141">
        <v>-6.64</v>
      </c>
      <c r="AA22" s="225">
        <v>3509460</v>
      </c>
    </row>
    <row r="23" spans="1:27" ht="13.5">
      <c r="A23" s="138" t="s">
        <v>92</v>
      </c>
      <c r="B23" s="136"/>
      <c r="C23" s="155">
        <v>5008911</v>
      </c>
      <c r="D23" s="155"/>
      <c r="E23" s="156">
        <v>5030000</v>
      </c>
      <c r="F23" s="60">
        <v>2175846</v>
      </c>
      <c r="G23" s="60"/>
      <c r="H23" s="60"/>
      <c r="I23" s="60">
        <v>344512</v>
      </c>
      <c r="J23" s="60">
        <v>344512</v>
      </c>
      <c r="K23" s="60">
        <v>1375767</v>
      </c>
      <c r="L23" s="60">
        <v>14700</v>
      </c>
      <c r="M23" s="60"/>
      <c r="N23" s="60">
        <v>1390467</v>
      </c>
      <c r="O23" s="60">
        <v>153036</v>
      </c>
      <c r="P23" s="60"/>
      <c r="Q23" s="60">
        <v>57585</v>
      </c>
      <c r="R23" s="60">
        <v>210621</v>
      </c>
      <c r="S23" s="60">
        <v>75</v>
      </c>
      <c r="T23" s="60">
        <v>3500</v>
      </c>
      <c r="U23" s="60"/>
      <c r="V23" s="60">
        <v>3575</v>
      </c>
      <c r="W23" s="60">
        <v>1949175</v>
      </c>
      <c r="X23" s="60">
        <v>2175846</v>
      </c>
      <c r="Y23" s="60">
        <v>-226671</v>
      </c>
      <c r="Z23" s="140">
        <v>-10.42</v>
      </c>
      <c r="AA23" s="62">
        <v>2175846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52169195</v>
      </c>
      <c r="D25" s="217">
        <f>+D5+D9+D15+D19+D24</f>
        <v>0</v>
      </c>
      <c r="E25" s="230">
        <f t="shared" si="4"/>
        <v>53909730</v>
      </c>
      <c r="F25" s="219">
        <f t="shared" si="4"/>
        <v>57411786</v>
      </c>
      <c r="G25" s="219">
        <f t="shared" si="4"/>
        <v>2144707</v>
      </c>
      <c r="H25" s="219">
        <f t="shared" si="4"/>
        <v>2020024</v>
      </c>
      <c r="I25" s="219">
        <f t="shared" si="4"/>
        <v>3107881</v>
      </c>
      <c r="J25" s="219">
        <f t="shared" si="4"/>
        <v>7272612</v>
      </c>
      <c r="K25" s="219">
        <f t="shared" si="4"/>
        <v>4463625</v>
      </c>
      <c r="L25" s="219">
        <f t="shared" si="4"/>
        <v>3215913</v>
      </c>
      <c r="M25" s="219">
        <f t="shared" si="4"/>
        <v>3345126</v>
      </c>
      <c r="N25" s="219">
        <f t="shared" si="4"/>
        <v>11024664</v>
      </c>
      <c r="O25" s="219">
        <f t="shared" si="4"/>
        <v>3079629</v>
      </c>
      <c r="P25" s="219">
        <f t="shared" si="4"/>
        <v>3673416</v>
      </c>
      <c r="Q25" s="219">
        <f t="shared" si="4"/>
        <v>6068809</v>
      </c>
      <c r="R25" s="219">
        <f t="shared" si="4"/>
        <v>12821854</v>
      </c>
      <c r="S25" s="219">
        <f t="shared" si="4"/>
        <v>3491859</v>
      </c>
      <c r="T25" s="219">
        <f t="shared" si="4"/>
        <v>8955022</v>
      </c>
      <c r="U25" s="219">
        <f t="shared" si="4"/>
        <v>7772373</v>
      </c>
      <c r="V25" s="219">
        <f t="shared" si="4"/>
        <v>20219254</v>
      </c>
      <c r="W25" s="219">
        <f t="shared" si="4"/>
        <v>51338384</v>
      </c>
      <c r="X25" s="219">
        <f t="shared" si="4"/>
        <v>57411786</v>
      </c>
      <c r="Y25" s="219">
        <f t="shared" si="4"/>
        <v>-6073402</v>
      </c>
      <c r="Z25" s="231">
        <f>+IF(X25&lt;&gt;0,+(Y25/X25)*100,0)</f>
        <v>-10.57866759274829</v>
      </c>
      <c r="AA25" s="232">
        <f>+AA5+AA9+AA15+AA19+AA24</f>
        <v>57411786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20164747</v>
      </c>
      <c r="D28" s="155"/>
      <c r="E28" s="156">
        <v>18148260</v>
      </c>
      <c r="F28" s="60">
        <v>18239489</v>
      </c>
      <c r="G28" s="60">
        <v>1473186</v>
      </c>
      <c r="H28" s="60">
        <v>759823</v>
      </c>
      <c r="I28" s="60">
        <v>1072860</v>
      </c>
      <c r="J28" s="60">
        <v>3305869</v>
      </c>
      <c r="K28" s="60">
        <v>945611</v>
      </c>
      <c r="L28" s="60">
        <v>1333507</v>
      </c>
      <c r="M28" s="60">
        <v>1301962</v>
      </c>
      <c r="N28" s="60">
        <v>3581080</v>
      </c>
      <c r="O28" s="60">
        <v>1405697</v>
      </c>
      <c r="P28" s="60">
        <v>1824938</v>
      </c>
      <c r="Q28" s="60">
        <v>3119900</v>
      </c>
      <c r="R28" s="60">
        <v>6350535</v>
      </c>
      <c r="S28" s="60">
        <v>1366707</v>
      </c>
      <c r="T28" s="60">
        <v>1968599</v>
      </c>
      <c r="U28" s="60">
        <v>1668455</v>
      </c>
      <c r="V28" s="60">
        <v>5003761</v>
      </c>
      <c r="W28" s="60">
        <v>18241245</v>
      </c>
      <c r="X28" s="60">
        <v>18239489</v>
      </c>
      <c r="Y28" s="60">
        <v>1756</v>
      </c>
      <c r="Z28" s="140">
        <v>0.01</v>
      </c>
      <c r="AA28" s="155">
        <v>18239489</v>
      </c>
    </row>
    <row r="29" spans="1:27" ht="13.5">
      <c r="A29" s="234" t="s">
        <v>134</v>
      </c>
      <c r="B29" s="136"/>
      <c r="C29" s="155">
        <v>3905191</v>
      </c>
      <c r="D29" s="155"/>
      <c r="E29" s="156">
        <v>6917100</v>
      </c>
      <c r="F29" s="60">
        <v>8456218</v>
      </c>
      <c r="G29" s="60">
        <v>33555</v>
      </c>
      <c r="H29" s="60">
        <v>56814</v>
      </c>
      <c r="I29" s="60">
        <v>164716</v>
      </c>
      <c r="J29" s="60">
        <v>255085</v>
      </c>
      <c r="K29" s="60">
        <v>288277</v>
      </c>
      <c r="L29" s="60">
        <v>89110</v>
      </c>
      <c r="M29" s="60">
        <v>188373</v>
      </c>
      <c r="N29" s="60">
        <v>565760</v>
      </c>
      <c r="O29" s="60">
        <v>36066</v>
      </c>
      <c r="P29" s="60">
        <v>35207</v>
      </c>
      <c r="Q29" s="60">
        <v>321273</v>
      </c>
      <c r="R29" s="60">
        <v>392546</v>
      </c>
      <c r="S29" s="60">
        <v>239190</v>
      </c>
      <c r="T29" s="60">
        <v>3532150</v>
      </c>
      <c r="U29" s="60">
        <v>2177113</v>
      </c>
      <c r="V29" s="60">
        <v>5948453</v>
      </c>
      <c r="W29" s="60">
        <v>7161844</v>
      </c>
      <c r="X29" s="60">
        <v>8456218</v>
      </c>
      <c r="Y29" s="60">
        <v>-1294374</v>
      </c>
      <c r="Z29" s="140">
        <v>-15.31</v>
      </c>
      <c r="AA29" s="62">
        <v>8456218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24069938</v>
      </c>
      <c r="D32" s="210">
        <f>SUM(D28:D31)</f>
        <v>0</v>
      </c>
      <c r="E32" s="211">
        <f t="shared" si="5"/>
        <v>25065360</v>
      </c>
      <c r="F32" s="77">
        <f t="shared" si="5"/>
        <v>26695707</v>
      </c>
      <c r="G32" s="77">
        <f t="shared" si="5"/>
        <v>1506741</v>
      </c>
      <c r="H32" s="77">
        <f t="shared" si="5"/>
        <v>816637</v>
      </c>
      <c r="I32" s="77">
        <f t="shared" si="5"/>
        <v>1237576</v>
      </c>
      <c r="J32" s="77">
        <f t="shared" si="5"/>
        <v>3560954</v>
      </c>
      <c r="K32" s="77">
        <f t="shared" si="5"/>
        <v>1233888</v>
      </c>
      <c r="L32" s="77">
        <f t="shared" si="5"/>
        <v>1422617</v>
      </c>
      <c r="M32" s="77">
        <f t="shared" si="5"/>
        <v>1490335</v>
      </c>
      <c r="N32" s="77">
        <f t="shared" si="5"/>
        <v>4146840</v>
      </c>
      <c r="O32" s="77">
        <f t="shared" si="5"/>
        <v>1441763</v>
      </c>
      <c r="P32" s="77">
        <f t="shared" si="5"/>
        <v>1860145</v>
      </c>
      <c r="Q32" s="77">
        <f t="shared" si="5"/>
        <v>3441173</v>
      </c>
      <c r="R32" s="77">
        <f t="shared" si="5"/>
        <v>6743081</v>
      </c>
      <c r="S32" s="77">
        <f t="shared" si="5"/>
        <v>1605897</v>
      </c>
      <c r="T32" s="77">
        <f t="shared" si="5"/>
        <v>5500749</v>
      </c>
      <c r="U32" s="77">
        <f t="shared" si="5"/>
        <v>3845568</v>
      </c>
      <c r="V32" s="77">
        <f t="shared" si="5"/>
        <v>10952214</v>
      </c>
      <c r="W32" s="77">
        <f t="shared" si="5"/>
        <v>25403089</v>
      </c>
      <c r="X32" s="77">
        <f t="shared" si="5"/>
        <v>26695707</v>
      </c>
      <c r="Y32" s="77">
        <f t="shared" si="5"/>
        <v>-1292618</v>
      </c>
      <c r="Z32" s="212">
        <f>+IF(X32&lt;&gt;0,+(Y32/X32)*100,0)</f>
        <v>-4.842044453065056</v>
      </c>
      <c r="AA32" s="79">
        <f>SUM(AA28:AA31)</f>
        <v>26695707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28099259</v>
      </c>
      <c r="D35" s="155"/>
      <c r="E35" s="156">
        <v>28844370</v>
      </c>
      <c r="F35" s="60">
        <v>30716079</v>
      </c>
      <c r="G35" s="60">
        <v>637966</v>
      </c>
      <c r="H35" s="60">
        <v>1203387</v>
      </c>
      <c r="I35" s="60">
        <v>1870305</v>
      </c>
      <c r="J35" s="60">
        <v>3711658</v>
      </c>
      <c r="K35" s="60">
        <v>3229737</v>
      </c>
      <c r="L35" s="60">
        <v>1793296</v>
      </c>
      <c r="M35" s="60">
        <v>1854791</v>
      </c>
      <c r="N35" s="60">
        <v>6877824</v>
      </c>
      <c r="O35" s="60">
        <v>1637866</v>
      </c>
      <c r="P35" s="60">
        <v>1813271</v>
      </c>
      <c r="Q35" s="60">
        <v>2627636</v>
      </c>
      <c r="R35" s="60">
        <v>6078773</v>
      </c>
      <c r="S35" s="60">
        <v>1885963</v>
      </c>
      <c r="T35" s="60">
        <v>3454272</v>
      </c>
      <c r="U35" s="60">
        <v>3926807</v>
      </c>
      <c r="V35" s="60">
        <v>9267042</v>
      </c>
      <c r="W35" s="60">
        <v>25935297</v>
      </c>
      <c r="X35" s="60">
        <v>30716079</v>
      </c>
      <c r="Y35" s="60">
        <v>-4780782</v>
      </c>
      <c r="Z35" s="140">
        <v>-15.56</v>
      </c>
      <c r="AA35" s="62">
        <v>30716079</v>
      </c>
    </row>
    <row r="36" spans="1:27" ht="13.5">
      <c r="A36" s="238" t="s">
        <v>139</v>
      </c>
      <c r="B36" s="149"/>
      <c r="C36" s="222">
        <f aca="true" t="shared" si="6" ref="C36:Y36">SUM(C32:C35)</f>
        <v>52169197</v>
      </c>
      <c r="D36" s="222">
        <f>SUM(D32:D35)</f>
        <v>0</v>
      </c>
      <c r="E36" s="218">
        <f t="shared" si="6"/>
        <v>53909730</v>
      </c>
      <c r="F36" s="220">
        <f t="shared" si="6"/>
        <v>57411786</v>
      </c>
      <c r="G36" s="220">
        <f t="shared" si="6"/>
        <v>2144707</v>
      </c>
      <c r="H36" s="220">
        <f t="shared" si="6"/>
        <v>2020024</v>
      </c>
      <c r="I36" s="220">
        <f t="shared" si="6"/>
        <v>3107881</v>
      </c>
      <c r="J36" s="220">
        <f t="shared" si="6"/>
        <v>7272612</v>
      </c>
      <c r="K36" s="220">
        <f t="shared" si="6"/>
        <v>4463625</v>
      </c>
      <c r="L36" s="220">
        <f t="shared" si="6"/>
        <v>3215913</v>
      </c>
      <c r="M36" s="220">
        <f t="shared" si="6"/>
        <v>3345126</v>
      </c>
      <c r="N36" s="220">
        <f t="shared" si="6"/>
        <v>11024664</v>
      </c>
      <c r="O36" s="220">
        <f t="shared" si="6"/>
        <v>3079629</v>
      </c>
      <c r="P36" s="220">
        <f t="shared" si="6"/>
        <v>3673416</v>
      </c>
      <c r="Q36" s="220">
        <f t="shared" si="6"/>
        <v>6068809</v>
      </c>
      <c r="R36" s="220">
        <f t="shared" si="6"/>
        <v>12821854</v>
      </c>
      <c r="S36" s="220">
        <f t="shared" si="6"/>
        <v>3491860</v>
      </c>
      <c r="T36" s="220">
        <f t="shared" si="6"/>
        <v>8955021</v>
      </c>
      <c r="U36" s="220">
        <f t="shared" si="6"/>
        <v>7772375</v>
      </c>
      <c r="V36" s="220">
        <f t="shared" si="6"/>
        <v>20219256</v>
      </c>
      <c r="W36" s="220">
        <f t="shared" si="6"/>
        <v>51338386</v>
      </c>
      <c r="X36" s="220">
        <f t="shared" si="6"/>
        <v>57411786</v>
      </c>
      <c r="Y36" s="220">
        <f t="shared" si="6"/>
        <v>-6073400</v>
      </c>
      <c r="Z36" s="221">
        <f>+IF(X36&lt;&gt;0,+(Y36/X36)*100,0)</f>
        <v>-10.578664109143025</v>
      </c>
      <c r="AA36" s="239">
        <f>SUM(AA32:AA35)</f>
        <v>57411786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11282129</v>
      </c>
      <c r="D6" s="155"/>
      <c r="E6" s="59">
        <v>9061000</v>
      </c>
      <c r="F6" s="60">
        <v>4875109</v>
      </c>
      <c r="G6" s="60">
        <v>26448848</v>
      </c>
      <c r="H6" s="60">
        <v>23560832</v>
      </c>
      <c r="I6" s="60">
        <v>12975899</v>
      </c>
      <c r="J6" s="60">
        <v>12975899</v>
      </c>
      <c r="K6" s="60">
        <v>6098565</v>
      </c>
      <c r="L6" s="60">
        <v>28615993</v>
      </c>
      <c r="M6" s="60">
        <v>43693704</v>
      </c>
      <c r="N6" s="60">
        <v>43693704</v>
      </c>
      <c r="O6" s="60">
        <v>23745421</v>
      </c>
      <c r="P6" s="60">
        <v>24890192</v>
      </c>
      <c r="Q6" s="60">
        <v>15762460</v>
      </c>
      <c r="R6" s="60">
        <v>15762460</v>
      </c>
      <c r="S6" s="60">
        <v>12931043</v>
      </c>
      <c r="T6" s="60">
        <v>31132087</v>
      </c>
      <c r="U6" s="60">
        <v>11197132</v>
      </c>
      <c r="V6" s="60">
        <v>11197132</v>
      </c>
      <c r="W6" s="60">
        <v>11197132</v>
      </c>
      <c r="X6" s="60">
        <v>4875109</v>
      </c>
      <c r="Y6" s="60">
        <v>6322023</v>
      </c>
      <c r="Z6" s="140">
        <v>129.68</v>
      </c>
      <c r="AA6" s="62">
        <v>4875109</v>
      </c>
    </row>
    <row r="7" spans="1:27" ht="13.5">
      <c r="A7" s="249" t="s">
        <v>144</v>
      </c>
      <c r="B7" s="182"/>
      <c r="C7" s="155">
        <v>60000000</v>
      </c>
      <c r="D7" s="155"/>
      <c r="E7" s="59">
        <v>85000000</v>
      </c>
      <c r="F7" s="60">
        <v>70000000</v>
      </c>
      <c r="G7" s="60">
        <v>60000000</v>
      </c>
      <c r="H7" s="60">
        <v>60000000</v>
      </c>
      <c r="I7" s="60">
        <v>60000000</v>
      </c>
      <c r="J7" s="60">
        <v>60000000</v>
      </c>
      <c r="K7" s="60">
        <v>60000000</v>
      </c>
      <c r="L7" s="60">
        <v>30000000</v>
      </c>
      <c r="M7" s="60">
        <v>30000000</v>
      </c>
      <c r="N7" s="60">
        <v>30000000</v>
      </c>
      <c r="O7" s="60">
        <v>50000000</v>
      </c>
      <c r="P7" s="60">
        <v>50000000</v>
      </c>
      <c r="Q7" s="60">
        <v>70000000</v>
      </c>
      <c r="R7" s="60">
        <v>70000000</v>
      </c>
      <c r="S7" s="60">
        <v>70000000</v>
      </c>
      <c r="T7" s="60">
        <v>50000000</v>
      </c>
      <c r="U7" s="60">
        <v>50000000</v>
      </c>
      <c r="V7" s="60">
        <v>50000000</v>
      </c>
      <c r="W7" s="60">
        <v>50000000</v>
      </c>
      <c r="X7" s="60">
        <v>70000000</v>
      </c>
      <c r="Y7" s="60">
        <v>-20000000</v>
      </c>
      <c r="Z7" s="140">
        <v>-28.57</v>
      </c>
      <c r="AA7" s="62">
        <v>70000000</v>
      </c>
    </row>
    <row r="8" spans="1:27" ht="13.5">
      <c r="A8" s="249" t="s">
        <v>145</v>
      </c>
      <c r="B8" s="182"/>
      <c r="C8" s="155">
        <v>31309093</v>
      </c>
      <c r="D8" s="155"/>
      <c r="E8" s="59">
        <v>21751951</v>
      </c>
      <c r="F8" s="60">
        <v>21751951</v>
      </c>
      <c r="G8" s="60">
        <v>52021642</v>
      </c>
      <c r="H8" s="60">
        <v>48060184</v>
      </c>
      <c r="I8" s="60">
        <v>46161827</v>
      </c>
      <c r="J8" s="60">
        <v>46161827</v>
      </c>
      <c r="K8" s="60">
        <v>39960007</v>
      </c>
      <c r="L8" s="60">
        <v>38400825</v>
      </c>
      <c r="M8" s="60">
        <v>38553827</v>
      </c>
      <c r="N8" s="60">
        <v>38553827</v>
      </c>
      <c r="O8" s="60">
        <v>38659914</v>
      </c>
      <c r="P8" s="60">
        <v>35043879</v>
      </c>
      <c r="Q8" s="60">
        <v>32748577</v>
      </c>
      <c r="R8" s="60">
        <v>32748577</v>
      </c>
      <c r="S8" s="60">
        <v>29057586</v>
      </c>
      <c r="T8" s="60">
        <v>23361242</v>
      </c>
      <c r="U8" s="60">
        <v>18638616</v>
      </c>
      <c r="V8" s="60">
        <v>18638616</v>
      </c>
      <c r="W8" s="60">
        <v>18638616</v>
      </c>
      <c r="X8" s="60">
        <v>21751951</v>
      </c>
      <c r="Y8" s="60">
        <v>-3113335</v>
      </c>
      <c r="Z8" s="140">
        <v>-14.31</v>
      </c>
      <c r="AA8" s="62">
        <v>21751951</v>
      </c>
    </row>
    <row r="9" spans="1:27" ht="13.5">
      <c r="A9" s="249" t="s">
        <v>146</v>
      </c>
      <c r="B9" s="182"/>
      <c r="C9" s="155">
        <v>4547159</v>
      </c>
      <c r="D9" s="155"/>
      <c r="E9" s="59">
        <v>7500000</v>
      </c>
      <c r="F9" s="60">
        <v>7500000</v>
      </c>
      <c r="G9" s="60">
        <v>1530566</v>
      </c>
      <c r="H9" s="60">
        <v>1628906</v>
      </c>
      <c r="I9" s="60">
        <v>1368236</v>
      </c>
      <c r="J9" s="60">
        <v>1368236</v>
      </c>
      <c r="K9" s="60">
        <v>1313752</v>
      </c>
      <c r="L9" s="60">
        <v>1227601</v>
      </c>
      <c r="M9" s="60">
        <v>1419116</v>
      </c>
      <c r="N9" s="60">
        <v>1419116</v>
      </c>
      <c r="O9" s="60">
        <v>1115862</v>
      </c>
      <c r="P9" s="60">
        <v>1359729</v>
      </c>
      <c r="Q9" s="60">
        <v>1439465</v>
      </c>
      <c r="R9" s="60">
        <v>1439465</v>
      </c>
      <c r="S9" s="60">
        <v>1343275</v>
      </c>
      <c r="T9" s="60">
        <v>1486107</v>
      </c>
      <c r="U9" s="60">
        <v>1453675</v>
      </c>
      <c r="V9" s="60">
        <v>1453675</v>
      </c>
      <c r="W9" s="60">
        <v>1453675</v>
      </c>
      <c r="X9" s="60">
        <v>7500000</v>
      </c>
      <c r="Y9" s="60">
        <v>-6046325</v>
      </c>
      <c r="Z9" s="140">
        <v>-80.62</v>
      </c>
      <c r="AA9" s="62">
        <v>7500000</v>
      </c>
    </row>
    <row r="10" spans="1:27" ht="13.5">
      <c r="A10" s="249" t="s">
        <v>147</v>
      </c>
      <c r="B10" s="182"/>
      <c r="C10" s="155">
        <v>1496547</v>
      </c>
      <c r="D10" s="155"/>
      <c r="E10" s="59">
        <v>2500000</v>
      </c>
      <c r="F10" s="60">
        <v>2500000</v>
      </c>
      <c r="G10" s="159">
        <v>112176</v>
      </c>
      <c r="H10" s="159">
        <v>117897</v>
      </c>
      <c r="I10" s="159">
        <v>151721</v>
      </c>
      <c r="J10" s="60">
        <v>151721</v>
      </c>
      <c r="K10" s="159">
        <v>101757</v>
      </c>
      <c r="L10" s="159">
        <v>101766</v>
      </c>
      <c r="M10" s="60">
        <v>104876</v>
      </c>
      <c r="N10" s="159">
        <v>104876</v>
      </c>
      <c r="O10" s="159">
        <v>121905</v>
      </c>
      <c r="P10" s="159">
        <v>126631</v>
      </c>
      <c r="Q10" s="60">
        <v>133031</v>
      </c>
      <c r="R10" s="159">
        <v>133031</v>
      </c>
      <c r="S10" s="159">
        <v>145536</v>
      </c>
      <c r="T10" s="60">
        <v>162065</v>
      </c>
      <c r="U10" s="159">
        <v>139780</v>
      </c>
      <c r="V10" s="159">
        <v>139780</v>
      </c>
      <c r="W10" s="159">
        <v>139780</v>
      </c>
      <c r="X10" s="60">
        <v>2500000</v>
      </c>
      <c r="Y10" s="159">
        <v>-2360220</v>
      </c>
      <c r="Z10" s="141">
        <v>-94.41</v>
      </c>
      <c r="AA10" s="225">
        <v>2500000</v>
      </c>
    </row>
    <row r="11" spans="1:27" ht="13.5">
      <c r="A11" s="249" t="s">
        <v>148</v>
      </c>
      <c r="B11" s="182"/>
      <c r="C11" s="155">
        <v>21679328</v>
      </c>
      <c r="D11" s="155"/>
      <c r="E11" s="59">
        <v>15000000</v>
      </c>
      <c r="F11" s="60">
        <v>15000000</v>
      </c>
      <c r="G11" s="60">
        <v>25345388</v>
      </c>
      <c r="H11" s="60">
        <v>24961765</v>
      </c>
      <c r="I11" s="60">
        <v>24686682</v>
      </c>
      <c r="J11" s="60">
        <v>24686682</v>
      </c>
      <c r="K11" s="60">
        <v>24808088</v>
      </c>
      <c r="L11" s="60">
        <v>24531730</v>
      </c>
      <c r="M11" s="60">
        <v>24484870</v>
      </c>
      <c r="N11" s="60">
        <v>24484870</v>
      </c>
      <c r="O11" s="60">
        <v>24331172</v>
      </c>
      <c r="P11" s="60">
        <v>23891497</v>
      </c>
      <c r="Q11" s="60">
        <v>24159800</v>
      </c>
      <c r="R11" s="60">
        <v>24159800</v>
      </c>
      <c r="S11" s="60">
        <v>24337674</v>
      </c>
      <c r="T11" s="60">
        <v>24232022</v>
      </c>
      <c r="U11" s="60">
        <v>24881359</v>
      </c>
      <c r="V11" s="60">
        <v>24881359</v>
      </c>
      <c r="W11" s="60">
        <v>24881359</v>
      </c>
      <c r="X11" s="60">
        <v>15000000</v>
      </c>
      <c r="Y11" s="60">
        <v>9881359</v>
      </c>
      <c r="Z11" s="140">
        <v>65.88</v>
      </c>
      <c r="AA11" s="62">
        <v>15000000</v>
      </c>
    </row>
    <row r="12" spans="1:27" ht="13.5">
      <c r="A12" s="250" t="s">
        <v>56</v>
      </c>
      <c r="B12" s="251"/>
      <c r="C12" s="168">
        <f aca="true" t="shared" si="0" ref="C12:Y12">SUM(C6:C11)</f>
        <v>130314256</v>
      </c>
      <c r="D12" s="168">
        <f>SUM(D6:D11)</f>
        <v>0</v>
      </c>
      <c r="E12" s="72">
        <f t="shared" si="0"/>
        <v>140812951</v>
      </c>
      <c r="F12" s="73">
        <f t="shared" si="0"/>
        <v>121627060</v>
      </c>
      <c r="G12" s="73">
        <f t="shared" si="0"/>
        <v>165458620</v>
      </c>
      <c r="H12" s="73">
        <f t="shared" si="0"/>
        <v>158329584</v>
      </c>
      <c r="I12" s="73">
        <f t="shared" si="0"/>
        <v>145344365</v>
      </c>
      <c r="J12" s="73">
        <f t="shared" si="0"/>
        <v>145344365</v>
      </c>
      <c r="K12" s="73">
        <f t="shared" si="0"/>
        <v>132282169</v>
      </c>
      <c r="L12" s="73">
        <f t="shared" si="0"/>
        <v>122877915</v>
      </c>
      <c r="M12" s="73">
        <f t="shared" si="0"/>
        <v>138256393</v>
      </c>
      <c r="N12" s="73">
        <f t="shared" si="0"/>
        <v>138256393</v>
      </c>
      <c r="O12" s="73">
        <f t="shared" si="0"/>
        <v>137974274</v>
      </c>
      <c r="P12" s="73">
        <f t="shared" si="0"/>
        <v>135311928</v>
      </c>
      <c r="Q12" s="73">
        <f t="shared" si="0"/>
        <v>144243333</v>
      </c>
      <c r="R12" s="73">
        <f t="shared" si="0"/>
        <v>144243333</v>
      </c>
      <c r="S12" s="73">
        <f t="shared" si="0"/>
        <v>137815114</v>
      </c>
      <c r="T12" s="73">
        <f t="shared" si="0"/>
        <v>130373523</v>
      </c>
      <c r="U12" s="73">
        <f t="shared" si="0"/>
        <v>106310562</v>
      </c>
      <c r="V12" s="73">
        <f t="shared" si="0"/>
        <v>106310562</v>
      </c>
      <c r="W12" s="73">
        <f t="shared" si="0"/>
        <v>106310562</v>
      </c>
      <c r="X12" s="73">
        <f t="shared" si="0"/>
        <v>121627060</v>
      </c>
      <c r="Y12" s="73">
        <f t="shared" si="0"/>
        <v>-15316498</v>
      </c>
      <c r="Z12" s="170">
        <f>+IF(X12&lt;&gt;0,+(Y12/X12)*100,0)</f>
        <v>-12.593001919145294</v>
      </c>
      <c r="AA12" s="74">
        <f>SUM(AA6:AA11)</f>
        <v>121627060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3451815</v>
      </c>
      <c r="D15" s="155"/>
      <c r="E15" s="59">
        <v>2200000</v>
      </c>
      <c r="F15" s="60">
        <v>2200000</v>
      </c>
      <c r="G15" s="60">
        <v>4991579</v>
      </c>
      <c r="H15" s="60">
        <v>5102534</v>
      </c>
      <c r="I15" s="60">
        <v>5117156</v>
      </c>
      <c r="J15" s="60">
        <v>5117156</v>
      </c>
      <c r="K15" s="60">
        <v>4939779</v>
      </c>
      <c r="L15" s="60">
        <v>4472369</v>
      </c>
      <c r="M15" s="60">
        <v>4512398</v>
      </c>
      <c r="N15" s="60">
        <v>4512398</v>
      </c>
      <c r="O15" s="60">
        <v>5092521</v>
      </c>
      <c r="P15" s="60">
        <v>5796495</v>
      </c>
      <c r="Q15" s="60">
        <v>7176124</v>
      </c>
      <c r="R15" s="60">
        <v>7176124</v>
      </c>
      <c r="S15" s="60">
        <v>7868819</v>
      </c>
      <c r="T15" s="60">
        <v>7127045</v>
      </c>
      <c r="U15" s="60">
        <v>5346415</v>
      </c>
      <c r="V15" s="60">
        <v>5346415</v>
      </c>
      <c r="W15" s="60">
        <v>5346415</v>
      </c>
      <c r="X15" s="60">
        <v>2200000</v>
      </c>
      <c r="Y15" s="60">
        <v>3146415</v>
      </c>
      <c r="Z15" s="140">
        <v>143.02</v>
      </c>
      <c r="AA15" s="62">
        <v>2200000</v>
      </c>
    </row>
    <row r="16" spans="1:27" ht="13.5">
      <c r="A16" s="249" t="s">
        <v>151</v>
      </c>
      <c r="B16" s="182"/>
      <c r="C16" s="155">
        <v>90617</v>
      </c>
      <c r="D16" s="155"/>
      <c r="E16" s="59">
        <v>61549</v>
      </c>
      <c r="F16" s="60">
        <v>61549</v>
      </c>
      <c r="G16" s="159">
        <v>90617</v>
      </c>
      <c r="H16" s="159">
        <v>90617</v>
      </c>
      <c r="I16" s="159">
        <v>89595</v>
      </c>
      <c r="J16" s="60">
        <v>89595</v>
      </c>
      <c r="K16" s="159">
        <v>89595</v>
      </c>
      <c r="L16" s="159">
        <v>89595</v>
      </c>
      <c r="M16" s="60">
        <v>89595</v>
      </c>
      <c r="N16" s="159">
        <v>89595</v>
      </c>
      <c r="O16" s="159">
        <v>89595</v>
      </c>
      <c r="P16" s="159">
        <v>89595</v>
      </c>
      <c r="Q16" s="60">
        <v>89595</v>
      </c>
      <c r="R16" s="159">
        <v>89595</v>
      </c>
      <c r="S16" s="159">
        <v>88700</v>
      </c>
      <c r="T16" s="60">
        <v>88700</v>
      </c>
      <c r="U16" s="159">
        <v>88700</v>
      </c>
      <c r="V16" s="159">
        <v>88700</v>
      </c>
      <c r="W16" s="159">
        <v>88700</v>
      </c>
      <c r="X16" s="60">
        <v>61549</v>
      </c>
      <c r="Y16" s="159">
        <v>27151</v>
      </c>
      <c r="Z16" s="141">
        <v>44.11</v>
      </c>
      <c r="AA16" s="225">
        <v>61549</v>
      </c>
    </row>
    <row r="17" spans="1:27" ht="13.5">
      <c r="A17" s="249" t="s">
        <v>152</v>
      </c>
      <c r="B17" s="182"/>
      <c r="C17" s="155">
        <v>26951138</v>
      </c>
      <c r="D17" s="155"/>
      <c r="E17" s="59">
        <v>26500000</v>
      </c>
      <c r="F17" s="60">
        <v>26500000</v>
      </c>
      <c r="G17" s="60">
        <v>26948514</v>
      </c>
      <c r="H17" s="60">
        <v>26945891</v>
      </c>
      <c r="I17" s="60">
        <v>26943351</v>
      </c>
      <c r="J17" s="60">
        <v>26943351</v>
      </c>
      <c r="K17" s="60">
        <v>26940728</v>
      </c>
      <c r="L17" s="60">
        <v>26938189</v>
      </c>
      <c r="M17" s="60">
        <v>26935566</v>
      </c>
      <c r="N17" s="60">
        <v>26935566</v>
      </c>
      <c r="O17" s="60">
        <v>26932942</v>
      </c>
      <c r="P17" s="60">
        <v>26930573</v>
      </c>
      <c r="Q17" s="60">
        <v>26927949</v>
      </c>
      <c r="R17" s="60">
        <v>26927949</v>
      </c>
      <c r="S17" s="60">
        <v>26925410</v>
      </c>
      <c r="T17" s="60">
        <v>26922786</v>
      </c>
      <c r="U17" s="60">
        <v>26922786</v>
      </c>
      <c r="V17" s="60">
        <v>26922786</v>
      </c>
      <c r="W17" s="60">
        <v>26922786</v>
      </c>
      <c r="X17" s="60">
        <v>26500000</v>
      </c>
      <c r="Y17" s="60">
        <v>422786</v>
      </c>
      <c r="Z17" s="140">
        <v>1.6</v>
      </c>
      <c r="AA17" s="62">
        <v>26500000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465814358</v>
      </c>
      <c r="D19" s="155"/>
      <c r="E19" s="59">
        <v>498329998</v>
      </c>
      <c r="F19" s="60">
        <v>523065524</v>
      </c>
      <c r="G19" s="60">
        <v>466906552</v>
      </c>
      <c r="H19" s="60">
        <v>467456366</v>
      </c>
      <c r="I19" s="60">
        <v>469142027</v>
      </c>
      <c r="J19" s="60">
        <v>469142027</v>
      </c>
      <c r="K19" s="60">
        <v>472136151</v>
      </c>
      <c r="L19" s="60">
        <v>473930796</v>
      </c>
      <c r="M19" s="60">
        <v>475820157</v>
      </c>
      <c r="N19" s="60">
        <v>475820157</v>
      </c>
      <c r="O19" s="60">
        <v>477435908</v>
      </c>
      <c r="P19" s="60">
        <v>479701291</v>
      </c>
      <c r="Q19" s="60">
        <v>484302062</v>
      </c>
      <c r="R19" s="60">
        <v>484302062</v>
      </c>
      <c r="S19" s="60">
        <v>486356237</v>
      </c>
      <c r="T19" s="60">
        <v>493841450</v>
      </c>
      <c r="U19" s="60">
        <v>501613824</v>
      </c>
      <c r="V19" s="60">
        <v>501613824</v>
      </c>
      <c r="W19" s="60">
        <v>501613824</v>
      </c>
      <c r="X19" s="60">
        <v>523065524</v>
      </c>
      <c r="Y19" s="60">
        <v>-21451700</v>
      </c>
      <c r="Z19" s="140">
        <v>-4.1</v>
      </c>
      <c r="AA19" s="62">
        <v>523065524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303858</v>
      </c>
      <c r="D22" s="155"/>
      <c r="E22" s="59">
        <v>800000</v>
      </c>
      <c r="F22" s="60">
        <v>700000</v>
      </c>
      <c r="G22" s="60">
        <v>283060</v>
      </c>
      <c r="H22" s="60">
        <v>262263</v>
      </c>
      <c r="I22" s="60">
        <v>242136</v>
      </c>
      <c r="J22" s="60">
        <v>242136</v>
      </c>
      <c r="K22" s="60">
        <v>221338</v>
      </c>
      <c r="L22" s="60">
        <v>201212</v>
      </c>
      <c r="M22" s="60">
        <v>180414</v>
      </c>
      <c r="N22" s="60">
        <v>180414</v>
      </c>
      <c r="O22" s="60">
        <v>159617</v>
      </c>
      <c r="P22" s="60">
        <v>246485</v>
      </c>
      <c r="Q22" s="60">
        <v>239486</v>
      </c>
      <c r="R22" s="60">
        <v>239486</v>
      </c>
      <c r="S22" s="60">
        <v>232712</v>
      </c>
      <c r="T22" s="60">
        <v>225713</v>
      </c>
      <c r="U22" s="60">
        <v>225713</v>
      </c>
      <c r="V22" s="60">
        <v>225713</v>
      </c>
      <c r="W22" s="60">
        <v>225713</v>
      </c>
      <c r="X22" s="60">
        <v>700000</v>
      </c>
      <c r="Y22" s="60">
        <v>-474287</v>
      </c>
      <c r="Z22" s="140">
        <v>-67.76</v>
      </c>
      <c r="AA22" s="62">
        <v>700000</v>
      </c>
    </row>
    <row r="23" spans="1:27" ht="13.5">
      <c r="A23" s="249" t="s">
        <v>158</v>
      </c>
      <c r="B23" s="182"/>
      <c r="C23" s="155">
        <v>4816912</v>
      </c>
      <c r="D23" s="155"/>
      <c r="E23" s="59"/>
      <c r="F23" s="60"/>
      <c r="G23" s="159">
        <v>939000</v>
      </c>
      <c r="H23" s="159">
        <v>939000</v>
      </c>
      <c r="I23" s="159">
        <v>939000</v>
      </c>
      <c r="J23" s="60">
        <v>939000</v>
      </c>
      <c r="K23" s="159">
        <v>939000</v>
      </c>
      <c r="L23" s="159">
        <v>939000</v>
      </c>
      <c r="M23" s="60">
        <v>939000</v>
      </c>
      <c r="N23" s="159">
        <v>939000</v>
      </c>
      <c r="O23" s="159">
        <v>939000</v>
      </c>
      <c r="P23" s="159">
        <v>939000</v>
      </c>
      <c r="Q23" s="60">
        <v>939000</v>
      </c>
      <c r="R23" s="159">
        <v>939000</v>
      </c>
      <c r="S23" s="159">
        <v>939000</v>
      </c>
      <c r="T23" s="60">
        <v>939000</v>
      </c>
      <c r="U23" s="159">
        <v>939000</v>
      </c>
      <c r="V23" s="159">
        <v>939000</v>
      </c>
      <c r="W23" s="159">
        <v>939000</v>
      </c>
      <c r="X23" s="60"/>
      <c r="Y23" s="159">
        <v>939000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501428698</v>
      </c>
      <c r="D24" s="168">
        <f>SUM(D15:D23)</f>
        <v>0</v>
      </c>
      <c r="E24" s="76">
        <f t="shared" si="1"/>
        <v>527891547</v>
      </c>
      <c r="F24" s="77">
        <f t="shared" si="1"/>
        <v>552527073</v>
      </c>
      <c r="G24" s="77">
        <f t="shared" si="1"/>
        <v>500159322</v>
      </c>
      <c r="H24" s="77">
        <f t="shared" si="1"/>
        <v>500796671</v>
      </c>
      <c r="I24" s="77">
        <f t="shared" si="1"/>
        <v>502473265</v>
      </c>
      <c r="J24" s="77">
        <f t="shared" si="1"/>
        <v>502473265</v>
      </c>
      <c r="K24" s="77">
        <f t="shared" si="1"/>
        <v>505266591</v>
      </c>
      <c r="L24" s="77">
        <f t="shared" si="1"/>
        <v>506571161</v>
      </c>
      <c r="M24" s="77">
        <f t="shared" si="1"/>
        <v>508477130</v>
      </c>
      <c r="N24" s="77">
        <f t="shared" si="1"/>
        <v>508477130</v>
      </c>
      <c r="O24" s="77">
        <f t="shared" si="1"/>
        <v>510649583</v>
      </c>
      <c r="P24" s="77">
        <f t="shared" si="1"/>
        <v>513703439</v>
      </c>
      <c r="Q24" s="77">
        <f t="shared" si="1"/>
        <v>519674216</v>
      </c>
      <c r="R24" s="77">
        <f t="shared" si="1"/>
        <v>519674216</v>
      </c>
      <c r="S24" s="77">
        <f t="shared" si="1"/>
        <v>522410878</v>
      </c>
      <c r="T24" s="77">
        <f t="shared" si="1"/>
        <v>529144694</v>
      </c>
      <c r="U24" s="77">
        <f t="shared" si="1"/>
        <v>535136438</v>
      </c>
      <c r="V24" s="77">
        <f t="shared" si="1"/>
        <v>535136438</v>
      </c>
      <c r="W24" s="77">
        <f t="shared" si="1"/>
        <v>535136438</v>
      </c>
      <c r="X24" s="77">
        <f t="shared" si="1"/>
        <v>552527073</v>
      </c>
      <c r="Y24" s="77">
        <f t="shared" si="1"/>
        <v>-17390635</v>
      </c>
      <c r="Z24" s="212">
        <f>+IF(X24&lt;&gt;0,+(Y24/X24)*100,0)</f>
        <v>-3.147472015366747</v>
      </c>
      <c r="AA24" s="79">
        <f>SUM(AA15:AA23)</f>
        <v>552527073</v>
      </c>
    </row>
    <row r="25" spans="1:27" ht="13.5">
      <c r="A25" s="250" t="s">
        <v>159</v>
      </c>
      <c r="B25" s="251"/>
      <c r="C25" s="168">
        <f aca="true" t="shared" si="2" ref="C25:Y25">+C12+C24</f>
        <v>631742954</v>
      </c>
      <c r="D25" s="168">
        <f>+D12+D24</f>
        <v>0</v>
      </c>
      <c r="E25" s="72">
        <f t="shared" si="2"/>
        <v>668704498</v>
      </c>
      <c r="F25" s="73">
        <f t="shared" si="2"/>
        <v>674154133</v>
      </c>
      <c r="G25" s="73">
        <f t="shared" si="2"/>
        <v>665617942</v>
      </c>
      <c r="H25" s="73">
        <f t="shared" si="2"/>
        <v>659126255</v>
      </c>
      <c r="I25" s="73">
        <f t="shared" si="2"/>
        <v>647817630</v>
      </c>
      <c r="J25" s="73">
        <f t="shared" si="2"/>
        <v>647817630</v>
      </c>
      <c r="K25" s="73">
        <f t="shared" si="2"/>
        <v>637548760</v>
      </c>
      <c r="L25" s="73">
        <f t="shared" si="2"/>
        <v>629449076</v>
      </c>
      <c r="M25" s="73">
        <f t="shared" si="2"/>
        <v>646733523</v>
      </c>
      <c r="N25" s="73">
        <f t="shared" si="2"/>
        <v>646733523</v>
      </c>
      <c r="O25" s="73">
        <f t="shared" si="2"/>
        <v>648623857</v>
      </c>
      <c r="P25" s="73">
        <f t="shared" si="2"/>
        <v>649015367</v>
      </c>
      <c r="Q25" s="73">
        <f t="shared" si="2"/>
        <v>663917549</v>
      </c>
      <c r="R25" s="73">
        <f t="shared" si="2"/>
        <v>663917549</v>
      </c>
      <c r="S25" s="73">
        <f t="shared" si="2"/>
        <v>660225992</v>
      </c>
      <c r="T25" s="73">
        <f t="shared" si="2"/>
        <v>659518217</v>
      </c>
      <c r="U25" s="73">
        <f t="shared" si="2"/>
        <v>641447000</v>
      </c>
      <c r="V25" s="73">
        <f t="shared" si="2"/>
        <v>641447000</v>
      </c>
      <c r="W25" s="73">
        <f t="shared" si="2"/>
        <v>641447000</v>
      </c>
      <c r="X25" s="73">
        <f t="shared" si="2"/>
        <v>674154133</v>
      </c>
      <c r="Y25" s="73">
        <f t="shared" si="2"/>
        <v>-32707133</v>
      </c>
      <c r="Z25" s="170">
        <f>+IF(X25&lt;&gt;0,+(Y25/X25)*100,0)</f>
        <v>-4.851580877276918</v>
      </c>
      <c r="AA25" s="74">
        <f>+AA12+AA24</f>
        <v>674154133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4242681</v>
      </c>
      <c r="D30" s="155"/>
      <c r="E30" s="59">
        <v>3160111</v>
      </c>
      <c r="F30" s="60">
        <v>3160111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3160111</v>
      </c>
      <c r="Y30" s="60">
        <v>-3160111</v>
      </c>
      <c r="Z30" s="140">
        <v>-100</v>
      </c>
      <c r="AA30" s="62">
        <v>3160111</v>
      </c>
    </row>
    <row r="31" spans="1:27" ht="13.5">
      <c r="A31" s="249" t="s">
        <v>163</v>
      </c>
      <c r="B31" s="182"/>
      <c r="C31" s="155">
        <v>6570594</v>
      </c>
      <c r="D31" s="155"/>
      <c r="E31" s="59">
        <v>7500000</v>
      </c>
      <c r="F31" s="60">
        <v>7500000</v>
      </c>
      <c r="G31" s="60">
        <v>6608876</v>
      </c>
      <c r="H31" s="60">
        <v>6632023</v>
      </c>
      <c r="I31" s="60">
        <v>6774730</v>
      </c>
      <c r="J31" s="60">
        <v>6774730</v>
      </c>
      <c r="K31" s="60">
        <v>6787536</v>
      </c>
      <c r="L31" s="60">
        <v>6824606</v>
      </c>
      <c r="M31" s="60">
        <v>6850141</v>
      </c>
      <c r="N31" s="60">
        <v>6850141</v>
      </c>
      <c r="O31" s="60">
        <v>6898336</v>
      </c>
      <c r="P31" s="60">
        <v>7007385</v>
      </c>
      <c r="Q31" s="60">
        <v>7097374</v>
      </c>
      <c r="R31" s="60">
        <v>7097374</v>
      </c>
      <c r="S31" s="60">
        <v>7117760</v>
      </c>
      <c r="T31" s="60">
        <v>7152209</v>
      </c>
      <c r="U31" s="60">
        <v>7176811</v>
      </c>
      <c r="V31" s="60">
        <v>7176811</v>
      </c>
      <c r="W31" s="60">
        <v>7176811</v>
      </c>
      <c r="X31" s="60">
        <v>7500000</v>
      </c>
      <c r="Y31" s="60">
        <v>-323189</v>
      </c>
      <c r="Z31" s="140">
        <v>-4.31</v>
      </c>
      <c r="AA31" s="62">
        <v>7500000</v>
      </c>
    </row>
    <row r="32" spans="1:27" ht="13.5">
      <c r="A32" s="249" t="s">
        <v>164</v>
      </c>
      <c r="B32" s="182"/>
      <c r="C32" s="155">
        <v>50879369</v>
      </c>
      <c r="D32" s="155"/>
      <c r="E32" s="59">
        <v>43514000</v>
      </c>
      <c r="F32" s="60">
        <v>43514000</v>
      </c>
      <c r="G32" s="60">
        <v>50634113</v>
      </c>
      <c r="H32" s="60">
        <v>52723299</v>
      </c>
      <c r="I32" s="60">
        <v>44019123</v>
      </c>
      <c r="J32" s="60">
        <v>44019123</v>
      </c>
      <c r="K32" s="60">
        <v>40468779</v>
      </c>
      <c r="L32" s="60">
        <v>43920804</v>
      </c>
      <c r="M32" s="60">
        <v>49006813</v>
      </c>
      <c r="N32" s="60">
        <v>49006813</v>
      </c>
      <c r="O32" s="60">
        <v>53519625</v>
      </c>
      <c r="P32" s="60">
        <v>56037485</v>
      </c>
      <c r="Q32" s="60">
        <v>52543141</v>
      </c>
      <c r="R32" s="60">
        <v>52543141</v>
      </c>
      <c r="S32" s="60">
        <v>46894692</v>
      </c>
      <c r="T32" s="60">
        <v>48746121</v>
      </c>
      <c r="U32" s="60">
        <v>42562506</v>
      </c>
      <c r="V32" s="60">
        <v>42562506</v>
      </c>
      <c r="W32" s="60">
        <v>42562506</v>
      </c>
      <c r="X32" s="60">
        <v>43514000</v>
      </c>
      <c r="Y32" s="60">
        <v>-951494</v>
      </c>
      <c r="Z32" s="140">
        <v>-2.19</v>
      </c>
      <c r="AA32" s="62">
        <v>43514000</v>
      </c>
    </row>
    <row r="33" spans="1:27" ht="13.5">
      <c r="A33" s="249" t="s">
        <v>165</v>
      </c>
      <c r="B33" s="182"/>
      <c r="C33" s="155">
        <v>13422918</v>
      </c>
      <c r="D33" s="155"/>
      <c r="E33" s="59">
        <v>26000000</v>
      </c>
      <c r="F33" s="60">
        <v>26000000</v>
      </c>
      <c r="G33" s="60">
        <v>9497948</v>
      </c>
      <c r="H33" s="60">
        <v>11621574</v>
      </c>
      <c r="I33" s="60">
        <v>12228172</v>
      </c>
      <c r="J33" s="60">
        <v>12228172</v>
      </c>
      <c r="K33" s="60">
        <v>12781674</v>
      </c>
      <c r="L33" s="60">
        <v>7324374</v>
      </c>
      <c r="M33" s="60">
        <v>5831298</v>
      </c>
      <c r="N33" s="60">
        <v>5831298</v>
      </c>
      <c r="O33" s="60">
        <v>6245700</v>
      </c>
      <c r="P33" s="60">
        <v>7012189</v>
      </c>
      <c r="Q33" s="60">
        <v>7671656</v>
      </c>
      <c r="R33" s="60">
        <v>7671656</v>
      </c>
      <c r="S33" s="60">
        <v>8422995</v>
      </c>
      <c r="T33" s="60">
        <v>9113934</v>
      </c>
      <c r="U33" s="60">
        <v>9619240</v>
      </c>
      <c r="V33" s="60">
        <v>9619240</v>
      </c>
      <c r="W33" s="60">
        <v>9619240</v>
      </c>
      <c r="X33" s="60">
        <v>26000000</v>
      </c>
      <c r="Y33" s="60">
        <v>-16380760</v>
      </c>
      <c r="Z33" s="140">
        <v>-63</v>
      </c>
      <c r="AA33" s="62">
        <v>26000000</v>
      </c>
    </row>
    <row r="34" spans="1:27" ht="13.5">
      <c r="A34" s="250" t="s">
        <v>58</v>
      </c>
      <c r="B34" s="251"/>
      <c r="C34" s="168">
        <f aca="true" t="shared" si="3" ref="C34:Y34">SUM(C29:C33)</f>
        <v>75115562</v>
      </c>
      <c r="D34" s="168">
        <f>SUM(D29:D33)</f>
        <v>0</v>
      </c>
      <c r="E34" s="72">
        <f t="shared" si="3"/>
        <v>80174111</v>
      </c>
      <c r="F34" s="73">
        <f t="shared" si="3"/>
        <v>80174111</v>
      </c>
      <c r="G34" s="73">
        <f t="shared" si="3"/>
        <v>66740937</v>
      </c>
      <c r="H34" s="73">
        <f t="shared" si="3"/>
        <v>70976896</v>
      </c>
      <c r="I34" s="73">
        <f t="shared" si="3"/>
        <v>63022025</v>
      </c>
      <c r="J34" s="73">
        <f t="shared" si="3"/>
        <v>63022025</v>
      </c>
      <c r="K34" s="73">
        <f t="shared" si="3"/>
        <v>60037989</v>
      </c>
      <c r="L34" s="73">
        <f t="shared" si="3"/>
        <v>58069784</v>
      </c>
      <c r="M34" s="73">
        <f t="shared" si="3"/>
        <v>61688252</v>
      </c>
      <c r="N34" s="73">
        <f t="shared" si="3"/>
        <v>61688252</v>
      </c>
      <c r="O34" s="73">
        <f t="shared" si="3"/>
        <v>66663661</v>
      </c>
      <c r="P34" s="73">
        <f t="shared" si="3"/>
        <v>70057059</v>
      </c>
      <c r="Q34" s="73">
        <f t="shared" si="3"/>
        <v>67312171</v>
      </c>
      <c r="R34" s="73">
        <f t="shared" si="3"/>
        <v>67312171</v>
      </c>
      <c r="S34" s="73">
        <f t="shared" si="3"/>
        <v>62435447</v>
      </c>
      <c r="T34" s="73">
        <f t="shared" si="3"/>
        <v>65012264</v>
      </c>
      <c r="U34" s="73">
        <f t="shared" si="3"/>
        <v>59358557</v>
      </c>
      <c r="V34" s="73">
        <f t="shared" si="3"/>
        <v>59358557</v>
      </c>
      <c r="W34" s="73">
        <f t="shared" si="3"/>
        <v>59358557</v>
      </c>
      <c r="X34" s="73">
        <f t="shared" si="3"/>
        <v>80174111</v>
      </c>
      <c r="Y34" s="73">
        <f t="shared" si="3"/>
        <v>-20815554</v>
      </c>
      <c r="Z34" s="170">
        <f>+IF(X34&lt;&gt;0,+(Y34/X34)*100,0)</f>
        <v>-25.96293708825783</v>
      </c>
      <c r="AA34" s="74">
        <f>SUM(AA29:AA33)</f>
        <v>80174111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32203958</v>
      </c>
      <c r="D37" s="155"/>
      <c r="E37" s="59">
        <v>27490144</v>
      </c>
      <c r="F37" s="60">
        <v>27490144</v>
      </c>
      <c r="G37" s="60">
        <v>36059518</v>
      </c>
      <c r="H37" s="60">
        <v>36059518</v>
      </c>
      <c r="I37" s="60">
        <v>35225804</v>
      </c>
      <c r="J37" s="60">
        <v>35225804</v>
      </c>
      <c r="K37" s="60">
        <v>35225804</v>
      </c>
      <c r="L37" s="60">
        <v>35225804</v>
      </c>
      <c r="M37" s="60">
        <v>34459901</v>
      </c>
      <c r="N37" s="60">
        <v>34459901</v>
      </c>
      <c r="O37" s="60">
        <v>34459901</v>
      </c>
      <c r="P37" s="60">
        <v>34459901</v>
      </c>
      <c r="Q37" s="60">
        <v>33621327</v>
      </c>
      <c r="R37" s="60">
        <v>33621327</v>
      </c>
      <c r="S37" s="60">
        <v>33621327</v>
      </c>
      <c r="T37" s="60">
        <v>33621327</v>
      </c>
      <c r="U37" s="60">
        <v>32808115</v>
      </c>
      <c r="V37" s="60">
        <v>32808115</v>
      </c>
      <c r="W37" s="60">
        <v>32808115</v>
      </c>
      <c r="X37" s="60">
        <v>27490144</v>
      </c>
      <c r="Y37" s="60">
        <v>5317971</v>
      </c>
      <c r="Z37" s="140">
        <v>19.35</v>
      </c>
      <c r="AA37" s="62">
        <v>27490144</v>
      </c>
    </row>
    <row r="38" spans="1:27" ht="13.5">
      <c r="A38" s="249" t="s">
        <v>165</v>
      </c>
      <c r="B38" s="182"/>
      <c r="C38" s="155">
        <v>49351025</v>
      </c>
      <c r="D38" s="155"/>
      <c r="E38" s="59">
        <v>58229667</v>
      </c>
      <c r="F38" s="60">
        <v>58229667</v>
      </c>
      <c r="G38" s="60">
        <v>52438616</v>
      </c>
      <c r="H38" s="60">
        <v>52883166</v>
      </c>
      <c r="I38" s="60">
        <v>53349242</v>
      </c>
      <c r="J38" s="60">
        <v>53349242</v>
      </c>
      <c r="K38" s="60">
        <v>53784181</v>
      </c>
      <c r="L38" s="60">
        <v>54197919</v>
      </c>
      <c r="M38" s="60">
        <v>54596842</v>
      </c>
      <c r="N38" s="60">
        <v>54596842</v>
      </c>
      <c r="O38" s="60">
        <v>55003923</v>
      </c>
      <c r="P38" s="60">
        <v>55430519</v>
      </c>
      <c r="Q38" s="60">
        <v>55757378</v>
      </c>
      <c r="R38" s="60">
        <v>55757378</v>
      </c>
      <c r="S38" s="60">
        <v>56191155</v>
      </c>
      <c r="T38" s="60">
        <v>56582136</v>
      </c>
      <c r="U38" s="60">
        <v>56946994</v>
      </c>
      <c r="V38" s="60">
        <v>56946994</v>
      </c>
      <c r="W38" s="60">
        <v>56946994</v>
      </c>
      <c r="X38" s="60">
        <v>58229667</v>
      </c>
      <c r="Y38" s="60">
        <v>-1282673</v>
      </c>
      <c r="Z38" s="140">
        <v>-2.2</v>
      </c>
      <c r="AA38" s="62">
        <v>58229667</v>
      </c>
    </row>
    <row r="39" spans="1:27" ht="13.5">
      <c r="A39" s="250" t="s">
        <v>59</v>
      </c>
      <c r="B39" s="253"/>
      <c r="C39" s="168">
        <f aca="true" t="shared" si="4" ref="C39:Y39">SUM(C37:C38)</f>
        <v>81554983</v>
      </c>
      <c r="D39" s="168">
        <f>SUM(D37:D38)</f>
        <v>0</v>
      </c>
      <c r="E39" s="76">
        <f t="shared" si="4"/>
        <v>85719811</v>
      </c>
      <c r="F39" s="77">
        <f t="shared" si="4"/>
        <v>85719811</v>
      </c>
      <c r="G39" s="77">
        <f t="shared" si="4"/>
        <v>88498134</v>
      </c>
      <c r="H39" s="77">
        <f t="shared" si="4"/>
        <v>88942684</v>
      </c>
      <c r="I39" s="77">
        <f t="shared" si="4"/>
        <v>88575046</v>
      </c>
      <c r="J39" s="77">
        <f t="shared" si="4"/>
        <v>88575046</v>
      </c>
      <c r="K39" s="77">
        <f t="shared" si="4"/>
        <v>89009985</v>
      </c>
      <c r="L39" s="77">
        <f t="shared" si="4"/>
        <v>89423723</v>
      </c>
      <c r="M39" s="77">
        <f t="shared" si="4"/>
        <v>89056743</v>
      </c>
      <c r="N39" s="77">
        <f t="shared" si="4"/>
        <v>89056743</v>
      </c>
      <c r="O39" s="77">
        <f t="shared" si="4"/>
        <v>89463824</v>
      </c>
      <c r="P39" s="77">
        <f t="shared" si="4"/>
        <v>89890420</v>
      </c>
      <c r="Q39" s="77">
        <f t="shared" si="4"/>
        <v>89378705</v>
      </c>
      <c r="R39" s="77">
        <f t="shared" si="4"/>
        <v>89378705</v>
      </c>
      <c r="S39" s="77">
        <f t="shared" si="4"/>
        <v>89812482</v>
      </c>
      <c r="T39" s="77">
        <f t="shared" si="4"/>
        <v>90203463</v>
      </c>
      <c r="U39" s="77">
        <f t="shared" si="4"/>
        <v>89755109</v>
      </c>
      <c r="V39" s="77">
        <f t="shared" si="4"/>
        <v>89755109</v>
      </c>
      <c r="W39" s="77">
        <f t="shared" si="4"/>
        <v>89755109</v>
      </c>
      <c r="X39" s="77">
        <f t="shared" si="4"/>
        <v>85719811</v>
      </c>
      <c r="Y39" s="77">
        <f t="shared" si="4"/>
        <v>4035298</v>
      </c>
      <c r="Z39" s="212">
        <f>+IF(X39&lt;&gt;0,+(Y39/X39)*100,0)</f>
        <v>4.7075442105209495</v>
      </c>
      <c r="AA39" s="79">
        <f>SUM(AA37:AA38)</f>
        <v>85719811</v>
      </c>
    </row>
    <row r="40" spans="1:27" ht="13.5">
      <c r="A40" s="250" t="s">
        <v>167</v>
      </c>
      <c r="B40" s="251"/>
      <c r="C40" s="168">
        <f aca="true" t="shared" si="5" ref="C40:Y40">+C34+C39</f>
        <v>156670545</v>
      </c>
      <c r="D40" s="168">
        <f>+D34+D39</f>
        <v>0</v>
      </c>
      <c r="E40" s="72">
        <f t="shared" si="5"/>
        <v>165893922</v>
      </c>
      <c r="F40" s="73">
        <f t="shared" si="5"/>
        <v>165893922</v>
      </c>
      <c r="G40" s="73">
        <f t="shared" si="5"/>
        <v>155239071</v>
      </c>
      <c r="H40" s="73">
        <f t="shared" si="5"/>
        <v>159919580</v>
      </c>
      <c r="I40" s="73">
        <f t="shared" si="5"/>
        <v>151597071</v>
      </c>
      <c r="J40" s="73">
        <f t="shared" si="5"/>
        <v>151597071</v>
      </c>
      <c r="K40" s="73">
        <f t="shared" si="5"/>
        <v>149047974</v>
      </c>
      <c r="L40" s="73">
        <f t="shared" si="5"/>
        <v>147493507</v>
      </c>
      <c r="M40" s="73">
        <f t="shared" si="5"/>
        <v>150744995</v>
      </c>
      <c r="N40" s="73">
        <f t="shared" si="5"/>
        <v>150744995</v>
      </c>
      <c r="O40" s="73">
        <f t="shared" si="5"/>
        <v>156127485</v>
      </c>
      <c r="P40" s="73">
        <f t="shared" si="5"/>
        <v>159947479</v>
      </c>
      <c r="Q40" s="73">
        <f t="shared" si="5"/>
        <v>156690876</v>
      </c>
      <c r="R40" s="73">
        <f t="shared" si="5"/>
        <v>156690876</v>
      </c>
      <c r="S40" s="73">
        <f t="shared" si="5"/>
        <v>152247929</v>
      </c>
      <c r="T40" s="73">
        <f t="shared" si="5"/>
        <v>155215727</v>
      </c>
      <c r="U40" s="73">
        <f t="shared" si="5"/>
        <v>149113666</v>
      </c>
      <c r="V40" s="73">
        <f t="shared" si="5"/>
        <v>149113666</v>
      </c>
      <c r="W40" s="73">
        <f t="shared" si="5"/>
        <v>149113666</v>
      </c>
      <c r="X40" s="73">
        <f t="shared" si="5"/>
        <v>165893922</v>
      </c>
      <c r="Y40" s="73">
        <f t="shared" si="5"/>
        <v>-16780256</v>
      </c>
      <c r="Z40" s="170">
        <f>+IF(X40&lt;&gt;0,+(Y40/X40)*100,0)</f>
        <v>-10.115051713588398</v>
      </c>
      <c r="AA40" s="74">
        <f>+AA34+AA39</f>
        <v>165893922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475072409</v>
      </c>
      <c r="D42" s="257">
        <f>+D25-D40</f>
        <v>0</v>
      </c>
      <c r="E42" s="258">
        <f t="shared" si="6"/>
        <v>502810576</v>
      </c>
      <c r="F42" s="259">
        <f t="shared" si="6"/>
        <v>508260211</v>
      </c>
      <c r="G42" s="259">
        <f t="shared" si="6"/>
        <v>510378871</v>
      </c>
      <c r="H42" s="259">
        <f t="shared" si="6"/>
        <v>499206675</v>
      </c>
      <c r="I42" s="259">
        <f t="shared" si="6"/>
        <v>496220559</v>
      </c>
      <c r="J42" s="259">
        <f t="shared" si="6"/>
        <v>496220559</v>
      </c>
      <c r="K42" s="259">
        <f t="shared" si="6"/>
        <v>488500786</v>
      </c>
      <c r="L42" s="259">
        <f t="shared" si="6"/>
        <v>481955569</v>
      </c>
      <c r="M42" s="259">
        <f t="shared" si="6"/>
        <v>495988528</v>
      </c>
      <c r="N42" s="259">
        <f t="shared" si="6"/>
        <v>495988528</v>
      </c>
      <c r="O42" s="259">
        <f t="shared" si="6"/>
        <v>492496372</v>
      </c>
      <c r="P42" s="259">
        <f t="shared" si="6"/>
        <v>489067888</v>
      </c>
      <c r="Q42" s="259">
        <f t="shared" si="6"/>
        <v>507226673</v>
      </c>
      <c r="R42" s="259">
        <f t="shared" si="6"/>
        <v>507226673</v>
      </c>
      <c r="S42" s="259">
        <f t="shared" si="6"/>
        <v>507978063</v>
      </c>
      <c r="T42" s="259">
        <f t="shared" si="6"/>
        <v>504302490</v>
      </c>
      <c r="U42" s="259">
        <f t="shared" si="6"/>
        <v>492333334</v>
      </c>
      <c r="V42" s="259">
        <f t="shared" si="6"/>
        <v>492333334</v>
      </c>
      <c r="W42" s="259">
        <f t="shared" si="6"/>
        <v>492333334</v>
      </c>
      <c r="X42" s="259">
        <f t="shared" si="6"/>
        <v>508260211</v>
      </c>
      <c r="Y42" s="259">
        <f t="shared" si="6"/>
        <v>-15926877</v>
      </c>
      <c r="Z42" s="260">
        <f>+IF(X42&lt;&gt;0,+(Y42/X42)*100,0)</f>
        <v>-3.133606891765919</v>
      </c>
      <c r="AA42" s="261">
        <f>+AA25-AA40</f>
        <v>508260211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432356587</v>
      </c>
      <c r="D45" s="155"/>
      <c r="E45" s="59">
        <v>473800336</v>
      </c>
      <c r="F45" s="60">
        <v>467218304</v>
      </c>
      <c r="G45" s="60">
        <v>467663049</v>
      </c>
      <c r="H45" s="60">
        <v>456490853</v>
      </c>
      <c r="I45" s="60">
        <v>453504737</v>
      </c>
      <c r="J45" s="60">
        <v>453504737</v>
      </c>
      <c r="K45" s="60">
        <v>445784964</v>
      </c>
      <c r="L45" s="60">
        <v>439239747</v>
      </c>
      <c r="M45" s="60">
        <v>453272706</v>
      </c>
      <c r="N45" s="60">
        <v>453272706</v>
      </c>
      <c r="O45" s="60">
        <v>449780552</v>
      </c>
      <c r="P45" s="60">
        <v>446352066</v>
      </c>
      <c r="Q45" s="60">
        <v>464510851</v>
      </c>
      <c r="R45" s="60">
        <v>464510851</v>
      </c>
      <c r="S45" s="60">
        <v>465262241</v>
      </c>
      <c r="T45" s="60">
        <v>461586668</v>
      </c>
      <c r="U45" s="60">
        <v>449617512</v>
      </c>
      <c r="V45" s="60">
        <v>449617512</v>
      </c>
      <c r="W45" s="60">
        <v>449617512</v>
      </c>
      <c r="X45" s="60">
        <v>467218304</v>
      </c>
      <c r="Y45" s="60">
        <v>-17600792</v>
      </c>
      <c r="Z45" s="139">
        <v>-3.77</v>
      </c>
      <c r="AA45" s="62">
        <v>467218304</v>
      </c>
    </row>
    <row r="46" spans="1:27" ht="13.5">
      <c r="A46" s="249" t="s">
        <v>171</v>
      </c>
      <c r="B46" s="182"/>
      <c r="C46" s="155">
        <v>42715822</v>
      </c>
      <c r="D46" s="155"/>
      <c r="E46" s="59">
        <v>29010240</v>
      </c>
      <c r="F46" s="60">
        <v>41041907</v>
      </c>
      <c r="G46" s="60">
        <v>42715822</v>
      </c>
      <c r="H46" s="60">
        <v>42715822</v>
      </c>
      <c r="I46" s="60">
        <v>42715822</v>
      </c>
      <c r="J46" s="60">
        <v>42715822</v>
      </c>
      <c r="K46" s="60">
        <v>42715822</v>
      </c>
      <c r="L46" s="60">
        <v>42715822</v>
      </c>
      <c r="M46" s="60">
        <v>42715822</v>
      </c>
      <c r="N46" s="60">
        <v>42715822</v>
      </c>
      <c r="O46" s="60">
        <v>42715822</v>
      </c>
      <c r="P46" s="60">
        <v>42715822</v>
      </c>
      <c r="Q46" s="60">
        <v>42715822</v>
      </c>
      <c r="R46" s="60">
        <v>42715822</v>
      </c>
      <c r="S46" s="60">
        <v>42715822</v>
      </c>
      <c r="T46" s="60">
        <v>42715822</v>
      </c>
      <c r="U46" s="60">
        <v>42715822</v>
      </c>
      <c r="V46" s="60">
        <v>42715822</v>
      </c>
      <c r="W46" s="60">
        <v>42715822</v>
      </c>
      <c r="X46" s="60">
        <v>41041907</v>
      </c>
      <c r="Y46" s="60">
        <v>1673915</v>
      </c>
      <c r="Z46" s="139">
        <v>4.08</v>
      </c>
      <c r="AA46" s="62">
        <v>41041907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475072409</v>
      </c>
      <c r="D48" s="217">
        <f>SUM(D45:D47)</f>
        <v>0</v>
      </c>
      <c r="E48" s="264">
        <f t="shared" si="7"/>
        <v>502810576</v>
      </c>
      <c r="F48" s="219">
        <f t="shared" si="7"/>
        <v>508260211</v>
      </c>
      <c r="G48" s="219">
        <f t="shared" si="7"/>
        <v>510378871</v>
      </c>
      <c r="H48" s="219">
        <f t="shared" si="7"/>
        <v>499206675</v>
      </c>
      <c r="I48" s="219">
        <f t="shared" si="7"/>
        <v>496220559</v>
      </c>
      <c r="J48" s="219">
        <f t="shared" si="7"/>
        <v>496220559</v>
      </c>
      <c r="K48" s="219">
        <f t="shared" si="7"/>
        <v>488500786</v>
      </c>
      <c r="L48" s="219">
        <f t="shared" si="7"/>
        <v>481955569</v>
      </c>
      <c r="M48" s="219">
        <f t="shared" si="7"/>
        <v>495988528</v>
      </c>
      <c r="N48" s="219">
        <f t="shared" si="7"/>
        <v>495988528</v>
      </c>
      <c r="O48" s="219">
        <f t="shared" si="7"/>
        <v>492496374</v>
      </c>
      <c r="P48" s="219">
        <f t="shared" si="7"/>
        <v>489067888</v>
      </c>
      <c r="Q48" s="219">
        <f t="shared" si="7"/>
        <v>507226673</v>
      </c>
      <c r="R48" s="219">
        <f t="shared" si="7"/>
        <v>507226673</v>
      </c>
      <c r="S48" s="219">
        <f t="shared" si="7"/>
        <v>507978063</v>
      </c>
      <c r="T48" s="219">
        <f t="shared" si="7"/>
        <v>504302490</v>
      </c>
      <c r="U48" s="219">
        <f t="shared" si="7"/>
        <v>492333334</v>
      </c>
      <c r="V48" s="219">
        <f t="shared" si="7"/>
        <v>492333334</v>
      </c>
      <c r="W48" s="219">
        <f t="shared" si="7"/>
        <v>492333334</v>
      </c>
      <c r="X48" s="219">
        <f t="shared" si="7"/>
        <v>508260211</v>
      </c>
      <c r="Y48" s="219">
        <f t="shared" si="7"/>
        <v>-15926877</v>
      </c>
      <c r="Z48" s="265">
        <f>+IF(X48&lt;&gt;0,+(Y48/X48)*100,0)</f>
        <v>-3.133606891765919</v>
      </c>
      <c r="AA48" s="232">
        <f>SUM(AA45:AA47)</f>
        <v>508260211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318316898</v>
      </c>
      <c r="D6" s="155"/>
      <c r="E6" s="59">
        <v>318730618</v>
      </c>
      <c r="F6" s="60">
        <v>318730619</v>
      </c>
      <c r="G6" s="60">
        <v>61351418</v>
      </c>
      <c r="H6" s="60">
        <v>62658177</v>
      </c>
      <c r="I6" s="60">
        <v>61368003</v>
      </c>
      <c r="J6" s="60">
        <v>185377598</v>
      </c>
      <c r="K6" s="60">
        <v>62023484</v>
      </c>
      <c r="L6" s="60">
        <v>29723346</v>
      </c>
      <c r="M6" s="60">
        <v>30316772</v>
      </c>
      <c r="N6" s="60">
        <v>122063602</v>
      </c>
      <c r="O6" s="60">
        <v>62514920</v>
      </c>
      <c r="P6" s="60">
        <v>35961885</v>
      </c>
      <c r="Q6" s="60">
        <v>77296196</v>
      </c>
      <c r="R6" s="60">
        <v>175773001</v>
      </c>
      <c r="S6" s="60">
        <v>67777445</v>
      </c>
      <c r="T6" s="60">
        <v>37581344</v>
      </c>
      <c r="U6" s="60">
        <v>55128842</v>
      </c>
      <c r="V6" s="60">
        <v>160487631</v>
      </c>
      <c r="W6" s="60">
        <v>643701832</v>
      </c>
      <c r="X6" s="60">
        <v>318730619</v>
      </c>
      <c r="Y6" s="60">
        <v>324971213</v>
      </c>
      <c r="Z6" s="140">
        <v>101.96</v>
      </c>
      <c r="AA6" s="62">
        <v>318730619</v>
      </c>
    </row>
    <row r="7" spans="1:27" ht="13.5">
      <c r="A7" s="249" t="s">
        <v>178</v>
      </c>
      <c r="B7" s="182"/>
      <c r="C7" s="155">
        <v>75718495</v>
      </c>
      <c r="D7" s="155"/>
      <c r="E7" s="59">
        <v>81015740</v>
      </c>
      <c r="F7" s="60">
        <v>81015740</v>
      </c>
      <c r="G7" s="60">
        <v>25394668</v>
      </c>
      <c r="H7" s="60">
        <v>1915910</v>
      </c>
      <c r="I7" s="60">
        <v>1289</v>
      </c>
      <c r="J7" s="60">
        <v>27311867</v>
      </c>
      <c r="K7" s="60">
        <v>2336147</v>
      </c>
      <c r="L7" s="60">
        <v>300000</v>
      </c>
      <c r="M7" s="60">
        <v>17980060</v>
      </c>
      <c r="N7" s="60">
        <v>20616207</v>
      </c>
      <c r="O7" s="60">
        <v>1288185</v>
      </c>
      <c r="P7" s="60">
        <v>2319155</v>
      </c>
      <c r="Q7" s="60">
        <v>18509914</v>
      </c>
      <c r="R7" s="60">
        <v>22117254</v>
      </c>
      <c r="S7" s="60"/>
      <c r="T7" s="60">
        <v>-4779780</v>
      </c>
      <c r="U7" s="60"/>
      <c r="V7" s="60">
        <v>-4779780</v>
      </c>
      <c r="W7" s="60">
        <v>65265548</v>
      </c>
      <c r="X7" s="60">
        <v>81015740</v>
      </c>
      <c r="Y7" s="60">
        <v>-15750192</v>
      </c>
      <c r="Z7" s="140">
        <v>-19.44</v>
      </c>
      <c r="AA7" s="62">
        <v>81015740</v>
      </c>
    </row>
    <row r="8" spans="1:27" ht="13.5">
      <c r="A8" s="249" t="s">
        <v>179</v>
      </c>
      <c r="B8" s="182"/>
      <c r="C8" s="155">
        <v>29529200</v>
      </c>
      <c r="D8" s="155"/>
      <c r="E8" s="59">
        <v>21365360</v>
      </c>
      <c r="F8" s="60">
        <v>21365360</v>
      </c>
      <c r="G8" s="60">
        <v>8146205</v>
      </c>
      <c r="H8" s="60">
        <v>460530</v>
      </c>
      <c r="I8" s="60"/>
      <c r="J8" s="60">
        <v>8606735</v>
      </c>
      <c r="K8" s="60">
        <v>145664</v>
      </c>
      <c r="L8" s="60"/>
      <c r="M8" s="60">
        <v>4742099</v>
      </c>
      <c r="N8" s="60">
        <v>4887763</v>
      </c>
      <c r="O8" s="60">
        <v>9210526</v>
      </c>
      <c r="P8" s="60"/>
      <c r="Q8" s="60">
        <v>1745000</v>
      </c>
      <c r="R8" s="60">
        <v>10955526</v>
      </c>
      <c r="S8" s="60"/>
      <c r="T8" s="60">
        <v>4780688</v>
      </c>
      <c r="U8" s="60"/>
      <c r="V8" s="60">
        <v>4780688</v>
      </c>
      <c r="W8" s="60">
        <v>29230712</v>
      </c>
      <c r="X8" s="60">
        <v>21365360</v>
      </c>
      <c r="Y8" s="60">
        <v>7865352</v>
      </c>
      <c r="Z8" s="140">
        <v>36.81</v>
      </c>
      <c r="AA8" s="62">
        <v>21365360</v>
      </c>
    </row>
    <row r="9" spans="1:27" ht="13.5">
      <c r="A9" s="249" t="s">
        <v>180</v>
      </c>
      <c r="B9" s="182"/>
      <c r="C9" s="155">
        <v>5007875</v>
      </c>
      <c r="D9" s="155"/>
      <c r="E9" s="59">
        <v>5753244</v>
      </c>
      <c r="F9" s="60">
        <v>5753244</v>
      </c>
      <c r="G9" s="60">
        <v>275112</v>
      </c>
      <c r="H9" s="60">
        <v>271849</v>
      </c>
      <c r="I9" s="60">
        <v>289110</v>
      </c>
      <c r="J9" s="60">
        <v>836071</v>
      </c>
      <c r="K9" s="60">
        <v>296219</v>
      </c>
      <c r="L9" s="60">
        <v>241644</v>
      </c>
      <c r="M9" s="60"/>
      <c r="N9" s="60">
        <v>537863</v>
      </c>
      <c r="O9" s="60">
        <v>391356</v>
      </c>
      <c r="P9" s="60"/>
      <c r="Q9" s="60">
        <v>174904</v>
      </c>
      <c r="R9" s="60">
        <v>566260</v>
      </c>
      <c r="S9" s="60">
        <v>394274</v>
      </c>
      <c r="T9" s="60">
        <v>192658</v>
      </c>
      <c r="U9" s="60">
        <v>261863</v>
      </c>
      <c r="V9" s="60">
        <v>848795</v>
      </c>
      <c r="W9" s="60">
        <v>2788989</v>
      </c>
      <c r="X9" s="60">
        <v>5753244</v>
      </c>
      <c r="Y9" s="60">
        <v>-2964255</v>
      </c>
      <c r="Z9" s="140">
        <v>-51.52</v>
      </c>
      <c r="AA9" s="62">
        <v>5753244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-369603305</v>
      </c>
      <c r="D12" s="155"/>
      <c r="E12" s="59">
        <v>-358921633</v>
      </c>
      <c r="F12" s="60">
        <v>-358178565</v>
      </c>
      <c r="G12" s="60">
        <v>-78089485</v>
      </c>
      <c r="H12" s="60">
        <v>-66592389</v>
      </c>
      <c r="I12" s="60">
        <v>-67958988</v>
      </c>
      <c r="J12" s="60">
        <v>-212640862</v>
      </c>
      <c r="K12" s="60">
        <v>-67748455</v>
      </c>
      <c r="L12" s="60">
        <v>-34819092</v>
      </c>
      <c r="M12" s="60">
        <v>-33339051</v>
      </c>
      <c r="N12" s="60">
        <v>-135906598</v>
      </c>
      <c r="O12" s="60">
        <v>-70616590</v>
      </c>
      <c r="P12" s="60">
        <v>-34251270</v>
      </c>
      <c r="Q12" s="60">
        <v>-79549703</v>
      </c>
      <c r="R12" s="60">
        <v>-184417563</v>
      </c>
      <c r="S12" s="60">
        <v>-67885049</v>
      </c>
      <c r="T12" s="60">
        <v>-31491900</v>
      </c>
      <c r="U12" s="60">
        <v>-67472805</v>
      </c>
      <c r="V12" s="60">
        <v>-166849754</v>
      </c>
      <c r="W12" s="60">
        <v>-699814777</v>
      </c>
      <c r="X12" s="60">
        <v>-358178565</v>
      </c>
      <c r="Y12" s="60">
        <v>-341636212</v>
      </c>
      <c r="Z12" s="140">
        <v>95.38</v>
      </c>
      <c r="AA12" s="62">
        <v>-358178565</v>
      </c>
    </row>
    <row r="13" spans="1:27" ht="13.5">
      <c r="A13" s="249" t="s">
        <v>40</v>
      </c>
      <c r="B13" s="182"/>
      <c r="C13" s="155">
        <v>-3432324</v>
      </c>
      <c r="D13" s="155"/>
      <c r="E13" s="59">
        <v>-6697656</v>
      </c>
      <c r="F13" s="60">
        <v>-6697649</v>
      </c>
      <c r="G13" s="60"/>
      <c r="H13" s="60"/>
      <c r="I13" s="60">
        <v>-816518</v>
      </c>
      <c r="J13" s="60">
        <v>-816518</v>
      </c>
      <c r="K13" s="60"/>
      <c r="L13" s="60"/>
      <c r="M13" s="60">
        <v>-761888</v>
      </c>
      <c r="N13" s="60">
        <v>-761888</v>
      </c>
      <c r="O13" s="60"/>
      <c r="P13" s="60"/>
      <c r="Q13" s="60">
        <v>-792837</v>
      </c>
      <c r="R13" s="60">
        <v>-792837</v>
      </c>
      <c r="S13" s="60"/>
      <c r="T13" s="60"/>
      <c r="U13" s="60">
        <v>-708334</v>
      </c>
      <c r="V13" s="60">
        <v>-708334</v>
      </c>
      <c r="W13" s="60">
        <v>-3079577</v>
      </c>
      <c r="X13" s="60">
        <v>-6697649</v>
      </c>
      <c r="Y13" s="60">
        <v>3618072</v>
      </c>
      <c r="Z13" s="140">
        <v>-54.02</v>
      </c>
      <c r="AA13" s="62">
        <v>-6697649</v>
      </c>
    </row>
    <row r="14" spans="1:27" ht="13.5">
      <c r="A14" s="249" t="s">
        <v>42</v>
      </c>
      <c r="B14" s="182"/>
      <c r="C14" s="155"/>
      <c r="D14" s="155"/>
      <c r="E14" s="59">
        <v>-86790</v>
      </c>
      <c r="F14" s="60">
        <v>-86790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-86790</v>
      </c>
      <c r="Y14" s="60">
        <v>86790</v>
      </c>
      <c r="Z14" s="140">
        <v>-100</v>
      </c>
      <c r="AA14" s="62">
        <v>-86790</v>
      </c>
    </row>
    <row r="15" spans="1:27" ht="13.5">
      <c r="A15" s="250" t="s">
        <v>184</v>
      </c>
      <c r="B15" s="251"/>
      <c r="C15" s="168">
        <f aca="true" t="shared" si="0" ref="C15:Y15">SUM(C6:C14)</f>
        <v>55536839</v>
      </c>
      <c r="D15" s="168">
        <f>SUM(D6:D14)</f>
        <v>0</v>
      </c>
      <c r="E15" s="72">
        <f t="shared" si="0"/>
        <v>61158883</v>
      </c>
      <c r="F15" s="73">
        <f t="shared" si="0"/>
        <v>61901959</v>
      </c>
      <c r="G15" s="73">
        <f t="shared" si="0"/>
        <v>17077918</v>
      </c>
      <c r="H15" s="73">
        <f t="shared" si="0"/>
        <v>-1285923</v>
      </c>
      <c r="I15" s="73">
        <f t="shared" si="0"/>
        <v>-7117104</v>
      </c>
      <c r="J15" s="73">
        <f t="shared" si="0"/>
        <v>8674891</v>
      </c>
      <c r="K15" s="73">
        <f t="shared" si="0"/>
        <v>-2946941</v>
      </c>
      <c r="L15" s="73">
        <f t="shared" si="0"/>
        <v>-4554102</v>
      </c>
      <c r="M15" s="73">
        <f t="shared" si="0"/>
        <v>18937992</v>
      </c>
      <c r="N15" s="73">
        <f t="shared" si="0"/>
        <v>11436949</v>
      </c>
      <c r="O15" s="73">
        <f t="shared" si="0"/>
        <v>2788397</v>
      </c>
      <c r="P15" s="73">
        <f t="shared" si="0"/>
        <v>4029770</v>
      </c>
      <c r="Q15" s="73">
        <f t="shared" si="0"/>
        <v>17383474</v>
      </c>
      <c r="R15" s="73">
        <f t="shared" si="0"/>
        <v>24201641</v>
      </c>
      <c r="S15" s="73">
        <f t="shared" si="0"/>
        <v>286670</v>
      </c>
      <c r="T15" s="73">
        <f t="shared" si="0"/>
        <v>6283010</v>
      </c>
      <c r="U15" s="73">
        <f t="shared" si="0"/>
        <v>-12790434</v>
      </c>
      <c r="V15" s="73">
        <f t="shared" si="0"/>
        <v>-6220754</v>
      </c>
      <c r="W15" s="73">
        <f t="shared" si="0"/>
        <v>38092727</v>
      </c>
      <c r="X15" s="73">
        <f t="shared" si="0"/>
        <v>61901959</v>
      </c>
      <c r="Y15" s="73">
        <f t="shared" si="0"/>
        <v>-23809232</v>
      </c>
      <c r="Z15" s="170">
        <f>+IF(X15&lt;&gt;0,+(Y15/X15)*100,0)</f>
        <v>-38.46280858413544</v>
      </c>
      <c r="AA15" s="74">
        <f>SUM(AA6:AA14)</f>
        <v>61901959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129360</v>
      </c>
      <c r="D19" s="155"/>
      <c r="E19" s="59"/>
      <c r="F19" s="60"/>
      <c r="G19" s="159"/>
      <c r="H19" s="159"/>
      <c r="I19" s="159"/>
      <c r="J19" s="60"/>
      <c r="K19" s="159"/>
      <c r="L19" s="159">
        <v>20842</v>
      </c>
      <c r="M19" s="60">
        <v>275</v>
      </c>
      <c r="N19" s="159">
        <v>21117</v>
      </c>
      <c r="O19" s="159">
        <v>70500</v>
      </c>
      <c r="P19" s="159">
        <v>6850</v>
      </c>
      <c r="Q19" s="60">
        <v>1000</v>
      </c>
      <c r="R19" s="159">
        <v>78350</v>
      </c>
      <c r="S19" s="159">
        <v>21000</v>
      </c>
      <c r="T19" s="60"/>
      <c r="U19" s="159">
        <v>12100</v>
      </c>
      <c r="V19" s="159">
        <v>33100</v>
      </c>
      <c r="W19" s="159">
        <v>132567</v>
      </c>
      <c r="X19" s="60"/>
      <c r="Y19" s="159">
        <v>132567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-3037093</v>
      </c>
      <c r="D21" s="157"/>
      <c r="E21" s="59"/>
      <c r="F21" s="60"/>
      <c r="G21" s="159">
        <v>132709</v>
      </c>
      <c r="H21" s="159">
        <v>59281</v>
      </c>
      <c r="I21" s="159">
        <v>35671</v>
      </c>
      <c r="J21" s="60">
        <v>227661</v>
      </c>
      <c r="K21" s="159">
        <v>288876</v>
      </c>
      <c r="L21" s="159">
        <v>31598</v>
      </c>
      <c r="M21" s="60">
        <v>90653</v>
      </c>
      <c r="N21" s="159">
        <v>411127</v>
      </c>
      <c r="O21" s="159">
        <v>88261</v>
      </c>
      <c r="P21" s="159">
        <v>67859</v>
      </c>
      <c r="Q21" s="60">
        <v>337630</v>
      </c>
      <c r="R21" s="159">
        <v>493750</v>
      </c>
      <c r="S21" s="159">
        <v>28949</v>
      </c>
      <c r="T21" s="60">
        <v>86887</v>
      </c>
      <c r="U21" s="159">
        <v>111873</v>
      </c>
      <c r="V21" s="159">
        <v>227709</v>
      </c>
      <c r="W21" s="159">
        <v>1360247</v>
      </c>
      <c r="X21" s="60"/>
      <c r="Y21" s="159">
        <v>1360247</v>
      </c>
      <c r="Z21" s="141"/>
      <c r="AA21" s="225"/>
    </row>
    <row r="22" spans="1:27" ht="13.5">
      <c r="A22" s="249" t="s">
        <v>189</v>
      </c>
      <c r="B22" s="182"/>
      <c r="C22" s="155">
        <v>-39068</v>
      </c>
      <c r="D22" s="155"/>
      <c r="E22" s="59"/>
      <c r="F22" s="60"/>
      <c r="G22" s="60"/>
      <c r="H22" s="60"/>
      <c r="I22" s="60">
        <v>1022</v>
      </c>
      <c r="J22" s="60">
        <v>1022</v>
      </c>
      <c r="K22" s="60"/>
      <c r="L22" s="60"/>
      <c r="M22" s="60"/>
      <c r="N22" s="60"/>
      <c r="O22" s="60"/>
      <c r="P22" s="60"/>
      <c r="Q22" s="60"/>
      <c r="R22" s="60"/>
      <c r="S22" s="60">
        <v>895</v>
      </c>
      <c r="T22" s="60"/>
      <c r="U22" s="60"/>
      <c r="V22" s="60">
        <v>895</v>
      </c>
      <c r="W22" s="60">
        <v>1917</v>
      </c>
      <c r="X22" s="60"/>
      <c r="Y22" s="60">
        <v>1917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-52169196</v>
      </c>
      <c r="D24" s="155"/>
      <c r="E24" s="59">
        <v>-53909730</v>
      </c>
      <c r="F24" s="60">
        <v>-57311372</v>
      </c>
      <c r="G24" s="60">
        <v>-2144578</v>
      </c>
      <c r="H24" s="60">
        <v>-1698338</v>
      </c>
      <c r="I24" s="60">
        <v>-2854410</v>
      </c>
      <c r="J24" s="60">
        <v>-6697326</v>
      </c>
      <c r="K24" s="60">
        <v>-4340389</v>
      </c>
      <c r="L24" s="60">
        <v>-3041219</v>
      </c>
      <c r="M24" s="60">
        <v>-3242949</v>
      </c>
      <c r="N24" s="60">
        <v>-10624557</v>
      </c>
      <c r="O24" s="60">
        <v>-2953843</v>
      </c>
      <c r="P24" s="60">
        <v>-3104462</v>
      </c>
      <c r="Q24" s="60">
        <v>-6122229</v>
      </c>
      <c r="R24" s="60">
        <v>-12180534</v>
      </c>
      <c r="S24" s="60">
        <v>-3216477</v>
      </c>
      <c r="T24" s="60">
        <v>-8223372</v>
      </c>
      <c r="U24" s="60">
        <v>-6506164</v>
      </c>
      <c r="V24" s="60">
        <v>-17946013</v>
      </c>
      <c r="W24" s="60">
        <v>-47448430</v>
      </c>
      <c r="X24" s="60">
        <v>-57311372</v>
      </c>
      <c r="Y24" s="60">
        <v>9862942</v>
      </c>
      <c r="Z24" s="140">
        <v>-17.21</v>
      </c>
      <c r="AA24" s="62">
        <v>-57311372</v>
      </c>
    </row>
    <row r="25" spans="1:27" ht="13.5">
      <c r="A25" s="250" t="s">
        <v>191</v>
      </c>
      <c r="B25" s="251"/>
      <c r="C25" s="168">
        <f aca="true" t="shared" si="1" ref="C25:Y25">SUM(C19:C24)</f>
        <v>-55115997</v>
      </c>
      <c r="D25" s="168">
        <f>SUM(D19:D24)</f>
        <v>0</v>
      </c>
      <c r="E25" s="72">
        <f t="shared" si="1"/>
        <v>-53909730</v>
      </c>
      <c r="F25" s="73">
        <f t="shared" si="1"/>
        <v>-57311372</v>
      </c>
      <c r="G25" s="73">
        <f t="shared" si="1"/>
        <v>-2011869</v>
      </c>
      <c r="H25" s="73">
        <f t="shared" si="1"/>
        <v>-1639057</v>
      </c>
      <c r="I25" s="73">
        <f t="shared" si="1"/>
        <v>-2817717</v>
      </c>
      <c r="J25" s="73">
        <f t="shared" si="1"/>
        <v>-6468643</v>
      </c>
      <c r="K25" s="73">
        <f t="shared" si="1"/>
        <v>-4051513</v>
      </c>
      <c r="L25" s="73">
        <f t="shared" si="1"/>
        <v>-2988779</v>
      </c>
      <c r="M25" s="73">
        <f t="shared" si="1"/>
        <v>-3152021</v>
      </c>
      <c r="N25" s="73">
        <f t="shared" si="1"/>
        <v>-10192313</v>
      </c>
      <c r="O25" s="73">
        <f t="shared" si="1"/>
        <v>-2795082</v>
      </c>
      <c r="P25" s="73">
        <f t="shared" si="1"/>
        <v>-3029753</v>
      </c>
      <c r="Q25" s="73">
        <f t="shared" si="1"/>
        <v>-5783599</v>
      </c>
      <c r="R25" s="73">
        <f t="shared" si="1"/>
        <v>-11608434</v>
      </c>
      <c r="S25" s="73">
        <f t="shared" si="1"/>
        <v>-3165633</v>
      </c>
      <c r="T25" s="73">
        <f t="shared" si="1"/>
        <v>-8136485</v>
      </c>
      <c r="U25" s="73">
        <f t="shared" si="1"/>
        <v>-6382191</v>
      </c>
      <c r="V25" s="73">
        <f t="shared" si="1"/>
        <v>-17684309</v>
      </c>
      <c r="W25" s="73">
        <f t="shared" si="1"/>
        <v>-45953699</v>
      </c>
      <c r="X25" s="73">
        <f t="shared" si="1"/>
        <v>-57311372</v>
      </c>
      <c r="Y25" s="73">
        <f t="shared" si="1"/>
        <v>11357673</v>
      </c>
      <c r="Z25" s="170">
        <f>+IF(X25&lt;&gt;0,+(Y25/X25)*100,0)</f>
        <v>-19.817485786241516</v>
      </c>
      <c r="AA25" s="74">
        <f>SUM(AA19:AA24)</f>
        <v>-57311372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491112</v>
      </c>
      <c r="D31" s="155"/>
      <c r="E31" s="59">
        <v>2162508</v>
      </c>
      <c r="F31" s="60">
        <v>2162501</v>
      </c>
      <c r="G31" s="60">
        <v>99100</v>
      </c>
      <c r="H31" s="159">
        <v>38641</v>
      </c>
      <c r="I31" s="159">
        <v>185172</v>
      </c>
      <c r="J31" s="159">
        <v>322913</v>
      </c>
      <c r="K31" s="60">
        <v>121212</v>
      </c>
      <c r="L31" s="60">
        <v>60310</v>
      </c>
      <c r="M31" s="60">
        <v>57260</v>
      </c>
      <c r="N31" s="60">
        <v>238782</v>
      </c>
      <c r="O31" s="159">
        <v>58785</v>
      </c>
      <c r="P31" s="159">
        <v>144753</v>
      </c>
      <c r="Q31" s="159">
        <v>110968</v>
      </c>
      <c r="R31" s="60">
        <v>314506</v>
      </c>
      <c r="S31" s="60">
        <v>47545</v>
      </c>
      <c r="T31" s="60">
        <v>54520</v>
      </c>
      <c r="U31" s="60">
        <v>50880</v>
      </c>
      <c r="V31" s="159">
        <v>152945</v>
      </c>
      <c r="W31" s="159">
        <v>1029146</v>
      </c>
      <c r="X31" s="159">
        <v>2162501</v>
      </c>
      <c r="Y31" s="60">
        <v>-1133355</v>
      </c>
      <c r="Z31" s="140">
        <v>-52.41</v>
      </c>
      <c r="AA31" s="62">
        <v>2162501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-3545007</v>
      </c>
      <c r="D33" s="155"/>
      <c r="E33" s="59">
        <v>-3160112</v>
      </c>
      <c r="F33" s="60">
        <v>-3160111</v>
      </c>
      <c r="G33" s="60"/>
      <c r="H33" s="60"/>
      <c r="I33" s="60">
        <v>-833714</v>
      </c>
      <c r="J33" s="60">
        <v>-833714</v>
      </c>
      <c r="K33" s="60"/>
      <c r="L33" s="60"/>
      <c r="M33" s="60">
        <v>-765903</v>
      </c>
      <c r="N33" s="60">
        <v>-765903</v>
      </c>
      <c r="O33" s="60"/>
      <c r="P33" s="60"/>
      <c r="Q33" s="60">
        <v>-838574</v>
      </c>
      <c r="R33" s="60">
        <v>-838574</v>
      </c>
      <c r="S33" s="60"/>
      <c r="T33" s="60"/>
      <c r="U33" s="60">
        <v>-813212</v>
      </c>
      <c r="V33" s="60">
        <v>-813212</v>
      </c>
      <c r="W33" s="60">
        <v>-3251403</v>
      </c>
      <c r="X33" s="60">
        <v>-3160111</v>
      </c>
      <c r="Y33" s="60">
        <v>-91292</v>
      </c>
      <c r="Z33" s="140">
        <v>2.89</v>
      </c>
      <c r="AA33" s="62">
        <v>-3160111</v>
      </c>
    </row>
    <row r="34" spans="1:27" ht="13.5">
      <c r="A34" s="250" t="s">
        <v>197</v>
      </c>
      <c r="B34" s="251"/>
      <c r="C34" s="168">
        <f aca="true" t="shared" si="2" ref="C34:Y34">SUM(C29:C33)</f>
        <v>-3053895</v>
      </c>
      <c r="D34" s="168">
        <f>SUM(D29:D33)</f>
        <v>0</v>
      </c>
      <c r="E34" s="72">
        <f t="shared" si="2"/>
        <v>-997604</v>
      </c>
      <c r="F34" s="73">
        <f t="shared" si="2"/>
        <v>-997610</v>
      </c>
      <c r="G34" s="73">
        <f t="shared" si="2"/>
        <v>99100</v>
      </c>
      <c r="H34" s="73">
        <f t="shared" si="2"/>
        <v>38641</v>
      </c>
      <c r="I34" s="73">
        <f t="shared" si="2"/>
        <v>-648542</v>
      </c>
      <c r="J34" s="73">
        <f t="shared" si="2"/>
        <v>-510801</v>
      </c>
      <c r="K34" s="73">
        <f t="shared" si="2"/>
        <v>121212</v>
      </c>
      <c r="L34" s="73">
        <f t="shared" si="2"/>
        <v>60310</v>
      </c>
      <c r="M34" s="73">
        <f t="shared" si="2"/>
        <v>-708643</v>
      </c>
      <c r="N34" s="73">
        <f t="shared" si="2"/>
        <v>-527121</v>
      </c>
      <c r="O34" s="73">
        <f t="shared" si="2"/>
        <v>58785</v>
      </c>
      <c r="P34" s="73">
        <f t="shared" si="2"/>
        <v>144753</v>
      </c>
      <c r="Q34" s="73">
        <f t="shared" si="2"/>
        <v>-727606</v>
      </c>
      <c r="R34" s="73">
        <f t="shared" si="2"/>
        <v>-524068</v>
      </c>
      <c r="S34" s="73">
        <f t="shared" si="2"/>
        <v>47545</v>
      </c>
      <c r="T34" s="73">
        <f t="shared" si="2"/>
        <v>54520</v>
      </c>
      <c r="U34" s="73">
        <f t="shared" si="2"/>
        <v>-762332</v>
      </c>
      <c r="V34" s="73">
        <f t="shared" si="2"/>
        <v>-660267</v>
      </c>
      <c r="W34" s="73">
        <f t="shared" si="2"/>
        <v>-2222257</v>
      </c>
      <c r="X34" s="73">
        <f t="shared" si="2"/>
        <v>-997610</v>
      </c>
      <c r="Y34" s="73">
        <f t="shared" si="2"/>
        <v>-1224647</v>
      </c>
      <c r="Z34" s="170">
        <f>+IF(X34&lt;&gt;0,+(Y34/X34)*100,0)</f>
        <v>122.7580918394964</v>
      </c>
      <c r="AA34" s="74">
        <f>SUM(AA29:AA33)</f>
        <v>-997610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-2633053</v>
      </c>
      <c r="D36" s="153">
        <f>+D15+D25+D34</f>
        <v>0</v>
      </c>
      <c r="E36" s="99">
        <f t="shared" si="3"/>
        <v>6251549</v>
      </c>
      <c r="F36" s="100">
        <f t="shared" si="3"/>
        <v>3592977</v>
      </c>
      <c r="G36" s="100">
        <f t="shared" si="3"/>
        <v>15165149</v>
      </c>
      <c r="H36" s="100">
        <f t="shared" si="3"/>
        <v>-2886339</v>
      </c>
      <c r="I36" s="100">
        <f t="shared" si="3"/>
        <v>-10583363</v>
      </c>
      <c r="J36" s="100">
        <f t="shared" si="3"/>
        <v>1695447</v>
      </c>
      <c r="K36" s="100">
        <f t="shared" si="3"/>
        <v>-6877242</v>
      </c>
      <c r="L36" s="100">
        <f t="shared" si="3"/>
        <v>-7482571</v>
      </c>
      <c r="M36" s="100">
        <f t="shared" si="3"/>
        <v>15077328</v>
      </c>
      <c r="N36" s="100">
        <f t="shared" si="3"/>
        <v>717515</v>
      </c>
      <c r="O36" s="100">
        <f t="shared" si="3"/>
        <v>52100</v>
      </c>
      <c r="P36" s="100">
        <f t="shared" si="3"/>
        <v>1144770</v>
      </c>
      <c r="Q36" s="100">
        <f t="shared" si="3"/>
        <v>10872269</v>
      </c>
      <c r="R36" s="100">
        <f t="shared" si="3"/>
        <v>12069139</v>
      </c>
      <c r="S36" s="100">
        <f t="shared" si="3"/>
        <v>-2831418</v>
      </c>
      <c r="T36" s="100">
        <f t="shared" si="3"/>
        <v>-1798955</v>
      </c>
      <c r="U36" s="100">
        <f t="shared" si="3"/>
        <v>-19934957</v>
      </c>
      <c r="V36" s="100">
        <f t="shared" si="3"/>
        <v>-24565330</v>
      </c>
      <c r="W36" s="100">
        <f t="shared" si="3"/>
        <v>-10083229</v>
      </c>
      <c r="X36" s="100">
        <f t="shared" si="3"/>
        <v>3592977</v>
      </c>
      <c r="Y36" s="100">
        <f t="shared" si="3"/>
        <v>-13676206</v>
      </c>
      <c r="Z36" s="137">
        <f>+IF(X36&lt;&gt;0,+(Y36/X36)*100,0)</f>
        <v>-380.6371707917974</v>
      </c>
      <c r="AA36" s="102">
        <f>+AA15+AA25+AA34</f>
        <v>3592977</v>
      </c>
    </row>
    <row r="37" spans="1:27" ht="13.5">
      <c r="A37" s="249" t="s">
        <v>199</v>
      </c>
      <c r="B37" s="182"/>
      <c r="C37" s="153">
        <v>73915183</v>
      </c>
      <c r="D37" s="153"/>
      <c r="E37" s="99">
        <v>87560701</v>
      </c>
      <c r="F37" s="100">
        <v>71282129</v>
      </c>
      <c r="G37" s="100">
        <v>71282129</v>
      </c>
      <c r="H37" s="100">
        <v>86447278</v>
      </c>
      <c r="I37" s="100">
        <v>83560939</v>
      </c>
      <c r="J37" s="100">
        <v>71282129</v>
      </c>
      <c r="K37" s="100">
        <v>72977576</v>
      </c>
      <c r="L37" s="100">
        <v>66100334</v>
      </c>
      <c r="M37" s="100">
        <v>58617763</v>
      </c>
      <c r="N37" s="100">
        <v>72977576</v>
      </c>
      <c r="O37" s="100">
        <v>73695091</v>
      </c>
      <c r="P37" s="100">
        <v>73747191</v>
      </c>
      <c r="Q37" s="100">
        <v>74891961</v>
      </c>
      <c r="R37" s="100">
        <v>73695091</v>
      </c>
      <c r="S37" s="100">
        <v>85764230</v>
      </c>
      <c r="T37" s="100">
        <v>82932812</v>
      </c>
      <c r="U37" s="100">
        <v>81133857</v>
      </c>
      <c r="V37" s="100">
        <v>85764230</v>
      </c>
      <c r="W37" s="100">
        <v>71282129</v>
      </c>
      <c r="X37" s="100">
        <v>71282129</v>
      </c>
      <c r="Y37" s="100"/>
      <c r="Z37" s="137"/>
      <c r="AA37" s="102">
        <v>71282129</v>
      </c>
    </row>
    <row r="38" spans="1:27" ht="13.5">
      <c r="A38" s="269" t="s">
        <v>200</v>
      </c>
      <c r="B38" s="256"/>
      <c r="C38" s="257">
        <v>71282130</v>
      </c>
      <c r="D38" s="257"/>
      <c r="E38" s="258">
        <v>93812249</v>
      </c>
      <c r="F38" s="259">
        <v>74875106</v>
      </c>
      <c r="G38" s="259">
        <v>86447278</v>
      </c>
      <c r="H38" s="259">
        <v>83560939</v>
      </c>
      <c r="I38" s="259">
        <v>72977576</v>
      </c>
      <c r="J38" s="259">
        <v>72977576</v>
      </c>
      <c r="K38" s="259">
        <v>66100334</v>
      </c>
      <c r="L38" s="259">
        <v>58617763</v>
      </c>
      <c r="M38" s="259">
        <v>73695091</v>
      </c>
      <c r="N38" s="259">
        <v>73695091</v>
      </c>
      <c r="O38" s="259">
        <v>73747191</v>
      </c>
      <c r="P38" s="259">
        <v>74891961</v>
      </c>
      <c r="Q38" s="259">
        <v>85764230</v>
      </c>
      <c r="R38" s="259">
        <v>73747191</v>
      </c>
      <c r="S38" s="259">
        <v>82932812</v>
      </c>
      <c r="T38" s="259">
        <v>81133857</v>
      </c>
      <c r="U38" s="259">
        <v>61198900</v>
      </c>
      <c r="V38" s="259">
        <v>61198900</v>
      </c>
      <c r="W38" s="259">
        <v>61198900</v>
      </c>
      <c r="X38" s="259">
        <v>74875106</v>
      </c>
      <c r="Y38" s="259">
        <v>-13676206</v>
      </c>
      <c r="Z38" s="260">
        <v>-18.27</v>
      </c>
      <c r="AA38" s="261">
        <v>74875106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26275885</v>
      </c>
      <c r="D5" s="200">
        <f t="shared" si="0"/>
        <v>0</v>
      </c>
      <c r="E5" s="106">
        <f t="shared" si="0"/>
        <v>18287100</v>
      </c>
      <c r="F5" s="106">
        <f t="shared" si="0"/>
        <v>21138425</v>
      </c>
      <c r="G5" s="106">
        <f t="shared" si="0"/>
        <v>670673</v>
      </c>
      <c r="H5" s="106">
        <f t="shared" si="0"/>
        <v>514688</v>
      </c>
      <c r="I5" s="106">
        <f t="shared" si="0"/>
        <v>1044167</v>
      </c>
      <c r="J5" s="106">
        <f t="shared" si="0"/>
        <v>2229528</v>
      </c>
      <c r="K5" s="106">
        <f t="shared" si="0"/>
        <v>2005458</v>
      </c>
      <c r="L5" s="106">
        <f t="shared" si="0"/>
        <v>733590</v>
      </c>
      <c r="M5" s="106">
        <f t="shared" si="0"/>
        <v>795317</v>
      </c>
      <c r="N5" s="106">
        <f t="shared" si="0"/>
        <v>3534365</v>
      </c>
      <c r="O5" s="106">
        <f t="shared" si="0"/>
        <v>528232</v>
      </c>
      <c r="P5" s="106">
        <f t="shared" si="0"/>
        <v>833468</v>
      </c>
      <c r="Q5" s="106">
        <f t="shared" si="0"/>
        <v>1102891</v>
      </c>
      <c r="R5" s="106">
        <f t="shared" si="0"/>
        <v>2464591</v>
      </c>
      <c r="S5" s="106">
        <f t="shared" si="0"/>
        <v>1319877</v>
      </c>
      <c r="T5" s="106">
        <f t="shared" si="0"/>
        <v>2983173</v>
      </c>
      <c r="U5" s="106">
        <f t="shared" si="0"/>
        <v>3412950</v>
      </c>
      <c r="V5" s="106">
        <f t="shared" si="0"/>
        <v>7716000</v>
      </c>
      <c r="W5" s="106">
        <f t="shared" si="0"/>
        <v>15944484</v>
      </c>
      <c r="X5" s="106">
        <f t="shared" si="0"/>
        <v>21138425</v>
      </c>
      <c r="Y5" s="106">
        <f t="shared" si="0"/>
        <v>-5193941</v>
      </c>
      <c r="Z5" s="201">
        <f>+IF(X5&lt;&gt;0,+(Y5/X5)*100,0)</f>
        <v>-24.5710879594861</v>
      </c>
      <c r="AA5" s="199">
        <f>SUM(AA11:AA18)</f>
        <v>21138425</v>
      </c>
    </row>
    <row r="6" spans="1:27" ht="13.5">
      <c r="A6" s="291" t="s">
        <v>204</v>
      </c>
      <c r="B6" s="142"/>
      <c r="C6" s="62">
        <v>825244</v>
      </c>
      <c r="D6" s="156"/>
      <c r="E6" s="60"/>
      <c r="F6" s="60">
        <v>278756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4242</v>
      </c>
      <c r="T6" s="60">
        <v>29124</v>
      </c>
      <c r="U6" s="60">
        <v>157294</v>
      </c>
      <c r="V6" s="60">
        <v>190660</v>
      </c>
      <c r="W6" s="60">
        <v>190660</v>
      </c>
      <c r="X6" s="60">
        <v>278756</v>
      </c>
      <c r="Y6" s="60">
        <v>-88096</v>
      </c>
      <c r="Z6" s="140">
        <v>-31.6</v>
      </c>
      <c r="AA6" s="155">
        <v>278756</v>
      </c>
    </row>
    <row r="7" spans="1:27" ht="13.5">
      <c r="A7" s="291" t="s">
        <v>205</v>
      </c>
      <c r="B7" s="142"/>
      <c r="C7" s="62">
        <v>4537504</v>
      </c>
      <c r="D7" s="156"/>
      <c r="E7" s="60">
        <v>1605000</v>
      </c>
      <c r="F7" s="60">
        <v>1605000</v>
      </c>
      <c r="G7" s="60"/>
      <c r="H7" s="60">
        <v>37244</v>
      </c>
      <c r="I7" s="60">
        <v>76902</v>
      </c>
      <c r="J7" s="60">
        <v>114146</v>
      </c>
      <c r="K7" s="60">
        <v>68465</v>
      </c>
      <c r="L7" s="60">
        <v>273449</v>
      </c>
      <c r="M7" s="60">
        <v>9438</v>
      </c>
      <c r="N7" s="60">
        <v>351352</v>
      </c>
      <c r="O7" s="60">
        <v>64313</v>
      </c>
      <c r="P7" s="60">
        <v>379502</v>
      </c>
      <c r="Q7" s="60">
        <v>-218489</v>
      </c>
      <c r="R7" s="60">
        <v>225326</v>
      </c>
      <c r="S7" s="60">
        <v>124293</v>
      </c>
      <c r="T7" s="60">
        <v>172950</v>
      </c>
      <c r="U7" s="60">
        <v>197766</v>
      </c>
      <c r="V7" s="60">
        <v>495009</v>
      </c>
      <c r="W7" s="60">
        <v>1185833</v>
      </c>
      <c r="X7" s="60">
        <v>1605000</v>
      </c>
      <c r="Y7" s="60">
        <v>-419167</v>
      </c>
      <c r="Z7" s="140">
        <v>-26.12</v>
      </c>
      <c r="AA7" s="155">
        <v>1605000</v>
      </c>
    </row>
    <row r="8" spans="1:27" ht="13.5">
      <c r="A8" s="291" t="s">
        <v>206</v>
      </c>
      <c r="B8" s="142"/>
      <c r="C8" s="62">
        <v>3664660</v>
      </c>
      <c r="D8" s="156"/>
      <c r="E8" s="60"/>
      <c r="F8" s="60">
        <v>69000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10807</v>
      </c>
      <c r="V8" s="60">
        <v>10807</v>
      </c>
      <c r="W8" s="60">
        <v>10807</v>
      </c>
      <c r="X8" s="60">
        <v>69000</v>
      </c>
      <c r="Y8" s="60">
        <v>-58193</v>
      </c>
      <c r="Z8" s="140">
        <v>-84.34</v>
      </c>
      <c r="AA8" s="155">
        <v>69000</v>
      </c>
    </row>
    <row r="9" spans="1:27" ht="13.5">
      <c r="A9" s="291" t="s">
        <v>207</v>
      </c>
      <c r="B9" s="142"/>
      <c r="C9" s="62"/>
      <c r="D9" s="156"/>
      <c r="E9" s="60">
        <v>350000</v>
      </c>
      <c r="F9" s="60">
        <v>350000</v>
      </c>
      <c r="G9" s="60"/>
      <c r="H9" s="60">
        <v>7834</v>
      </c>
      <c r="I9" s="60">
        <v>21368</v>
      </c>
      <c r="J9" s="60">
        <v>29202</v>
      </c>
      <c r="K9" s="60">
        <v>38343</v>
      </c>
      <c r="L9" s="60">
        <v>77262</v>
      </c>
      <c r="M9" s="60">
        <v>36838</v>
      </c>
      <c r="N9" s="60">
        <v>152443</v>
      </c>
      <c r="O9" s="60">
        <v>113606</v>
      </c>
      <c r="P9" s="60"/>
      <c r="Q9" s="60"/>
      <c r="R9" s="60">
        <v>113606</v>
      </c>
      <c r="S9" s="60"/>
      <c r="T9" s="60"/>
      <c r="U9" s="60">
        <v>36980</v>
      </c>
      <c r="V9" s="60">
        <v>36980</v>
      </c>
      <c r="W9" s="60">
        <v>332231</v>
      </c>
      <c r="X9" s="60">
        <v>350000</v>
      </c>
      <c r="Y9" s="60">
        <v>-17769</v>
      </c>
      <c r="Z9" s="140">
        <v>-5.08</v>
      </c>
      <c r="AA9" s="155">
        <v>350000</v>
      </c>
    </row>
    <row r="10" spans="1:27" ht="13.5">
      <c r="A10" s="291" t="s">
        <v>208</v>
      </c>
      <c r="B10" s="142"/>
      <c r="C10" s="62">
        <v>6965455</v>
      </c>
      <c r="D10" s="156"/>
      <c r="E10" s="60">
        <v>3250000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15992863</v>
      </c>
      <c r="D11" s="294">
        <f t="shared" si="1"/>
        <v>0</v>
      </c>
      <c r="E11" s="295">
        <f t="shared" si="1"/>
        <v>5205000</v>
      </c>
      <c r="F11" s="295">
        <f t="shared" si="1"/>
        <v>2302756</v>
      </c>
      <c r="G11" s="295">
        <f t="shared" si="1"/>
        <v>0</v>
      </c>
      <c r="H11" s="295">
        <f t="shared" si="1"/>
        <v>45078</v>
      </c>
      <c r="I11" s="295">
        <f t="shared" si="1"/>
        <v>98270</v>
      </c>
      <c r="J11" s="295">
        <f t="shared" si="1"/>
        <v>143348</v>
      </c>
      <c r="K11" s="295">
        <f t="shared" si="1"/>
        <v>106808</v>
      </c>
      <c r="L11" s="295">
        <f t="shared" si="1"/>
        <v>350711</v>
      </c>
      <c r="M11" s="295">
        <f t="shared" si="1"/>
        <v>46276</v>
      </c>
      <c r="N11" s="295">
        <f t="shared" si="1"/>
        <v>503795</v>
      </c>
      <c r="O11" s="295">
        <f t="shared" si="1"/>
        <v>177919</v>
      </c>
      <c r="P11" s="295">
        <f t="shared" si="1"/>
        <v>379502</v>
      </c>
      <c r="Q11" s="295">
        <f t="shared" si="1"/>
        <v>-218489</v>
      </c>
      <c r="R11" s="295">
        <f t="shared" si="1"/>
        <v>338932</v>
      </c>
      <c r="S11" s="295">
        <f t="shared" si="1"/>
        <v>128535</v>
      </c>
      <c r="T11" s="295">
        <f t="shared" si="1"/>
        <v>202074</v>
      </c>
      <c r="U11" s="295">
        <f t="shared" si="1"/>
        <v>402847</v>
      </c>
      <c r="V11" s="295">
        <f t="shared" si="1"/>
        <v>733456</v>
      </c>
      <c r="W11" s="295">
        <f t="shared" si="1"/>
        <v>1719531</v>
      </c>
      <c r="X11" s="295">
        <f t="shared" si="1"/>
        <v>2302756</v>
      </c>
      <c r="Y11" s="295">
        <f t="shared" si="1"/>
        <v>-583225</v>
      </c>
      <c r="Z11" s="296">
        <f>+IF(X11&lt;&gt;0,+(Y11/X11)*100,0)</f>
        <v>-25.327260031023695</v>
      </c>
      <c r="AA11" s="297">
        <f>SUM(AA6:AA10)</f>
        <v>2302756</v>
      </c>
    </row>
    <row r="12" spans="1:27" ht="13.5">
      <c r="A12" s="298" t="s">
        <v>210</v>
      </c>
      <c r="B12" s="136"/>
      <c r="C12" s="62">
        <v>5086508</v>
      </c>
      <c r="D12" s="156"/>
      <c r="E12" s="60">
        <v>4440000</v>
      </c>
      <c r="F12" s="60">
        <v>10602123</v>
      </c>
      <c r="G12" s="60">
        <v>178821</v>
      </c>
      <c r="H12" s="60">
        <v>309194</v>
      </c>
      <c r="I12" s="60">
        <v>165882</v>
      </c>
      <c r="J12" s="60">
        <v>653897</v>
      </c>
      <c r="K12" s="60">
        <v>251749</v>
      </c>
      <c r="L12" s="60">
        <v>218295</v>
      </c>
      <c r="M12" s="60">
        <v>213650</v>
      </c>
      <c r="N12" s="60">
        <v>683694</v>
      </c>
      <c r="O12" s="60">
        <v>223769</v>
      </c>
      <c r="P12" s="60">
        <v>187824</v>
      </c>
      <c r="Q12" s="60">
        <v>419029</v>
      </c>
      <c r="R12" s="60">
        <v>830622</v>
      </c>
      <c r="S12" s="60">
        <v>383756</v>
      </c>
      <c r="T12" s="60">
        <v>2113556</v>
      </c>
      <c r="U12" s="60">
        <v>2050641</v>
      </c>
      <c r="V12" s="60">
        <v>4547953</v>
      </c>
      <c r="W12" s="60">
        <v>6716166</v>
      </c>
      <c r="X12" s="60">
        <v>10602123</v>
      </c>
      <c r="Y12" s="60">
        <v>-3885957</v>
      </c>
      <c r="Z12" s="140">
        <v>-36.65</v>
      </c>
      <c r="AA12" s="155">
        <v>10602123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5196514</v>
      </c>
      <c r="D15" s="156"/>
      <c r="E15" s="60">
        <v>8642100</v>
      </c>
      <c r="F15" s="60">
        <v>8233546</v>
      </c>
      <c r="G15" s="60">
        <v>491852</v>
      </c>
      <c r="H15" s="60">
        <v>160416</v>
      </c>
      <c r="I15" s="60">
        <v>780015</v>
      </c>
      <c r="J15" s="60">
        <v>1432283</v>
      </c>
      <c r="K15" s="60">
        <v>1646901</v>
      </c>
      <c r="L15" s="60">
        <v>164584</v>
      </c>
      <c r="M15" s="60">
        <v>535391</v>
      </c>
      <c r="N15" s="60">
        <v>2346876</v>
      </c>
      <c r="O15" s="60">
        <v>126544</v>
      </c>
      <c r="P15" s="60">
        <v>266142</v>
      </c>
      <c r="Q15" s="60">
        <v>902351</v>
      </c>
      <c r="R15" s="60">
        <v>1295037</v>
      </c>
      <c r="S15" s="60">
        <v>807586</v>
      </c>
      <c r="T15" s="60">
        <v>667543</v>
      </c>
      <c r="U15" s="60">
        <v>959462</v>
      </c>
      <c r="V15" s="60">
        <v>2434591</v>
      </c>
      <c r="W15" s="60">
        <v>7508787</v>
      </c>
      <c r="X15" s="60">
        <v>8233546</v>
      </c>
      <c r="Y15" s="60">
        <v>-724759</v>
      </c>
      <c r="Z15" s="140">
        <v>-8.8</v>
      </c>
      <c r="AA15" s="155">
        <v>8233546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25893310</v>
      </c>
      <c r="D20" s="154">
        <f t="shared" si="2"/>
        <v>0</v>
      </c>
      <c r="E20" s="100">
        <f t="shared" si="2"/>
        <v>35622630</v>
      </c>
      <c r="F20" s="100">
        <f t="shared" si="2"/>
        <v>36273361</v>
      </c>
      <c r="G20" s="100">
        <f t="shared" si="2"/>
        <v>1474034</v>
      </c>
      <c r="H20" s="100">
        <f t="shared" si="2"/>
        <v>1505336</v>
      </c>
      <c r="I20" s="100">
        <f t="shared" si="2"/>
        <v>2063714</v>
      </c>
      <c r="J20" s="100">
        <f t="shared" si="2"/>
        <v>5043084</v>
      </c>
      <c r="K20" s="100">
        <f t="shared" si="2"/>
        <v>2458167</v>
      </c>
      <c r="L20" s="100">
        <f t="shared" si="2"/>
        <v>2482323</v>
      </c>
      <c r="M20" s="100">
        <f t="shared" si="2"/>
        <v>2549809</v>
      </c>
      <c r="N20" s="100">
        <f t="shared" si="2"/>
        <v>7490299</v>
      </c>
      <c r="O20" s="100">
        <f t="shared" si="2"/>
        <v>2551397</v>
      </c>
      <c r="P20" s="100">
        <f t="shared" si="2"/>
        <v>2839948</v>
      </c>
      <c r="Q20" s="100">
        <f t="shared" si="2"/>
        <v>4965918</v>
      </c>
      <c r="R20" s="100">
        <f t="shared" si="2"/>
        <v>10357263</v>
      </c>
      <c r="S20" s="100">
        <f t="shared" si="2"/>
        <v>2171982</v>
      </c>
      <c r="T20" s="100">
        <f t="shared" si="2"/>
        <v>5971849</v>
      </c>
      <c r="U20" s="100">
        <f t="shared" si="2"/>
        <v>4359423</v>
      </c>
      <c r="V20" s="100">
        <f t="shared" si="2"/>
        <v>12503254</v>
      </c>
      <c r="W20" s="100">
        <f t="shared" si="2"/>
        <v>35393900</v>
      </c>
      <c r="X20" s="100">
        <f t="shared" si="2"/>
        <v>36273361</v>
      </c>
      <c r="Y20" s="100">
        <f t="shared" si="2"/>
        <v>-879461</v>
      </c>
      <c r="Z20" s="137">
        <f>+IF(X20&lt;&gt;0,+(Y20/X20)*100,0)</f>
        <v>-2.424536838480449</v>
      </c>
      <c r="AA20" s="153">
        <f>SUM(AA26:AA33)</f>
        <v>36273361</v>
      </c>
    </row>
    <row r="21" spans="1:27" ht="13.5">
      <c r="A21" s="291" t="s">
        <v>204</v>
      </c>
      <c r="B21" s="142"/>
      <c r="C21" s="62">
        <v>2991192</v>
      </c>
      <c r="D21" s="156"/>
      <c r="E21" s="60">
        <v>4500000</v>
      </c>
      <c r="F21" s="60">
        <v>4500000</v>
      </c>
      <c r="G21" s="60"/>
      <c r="H21" s="60">
        <v>327223</v>
      </c>
      <c r="I21" s="60">
        <v>861996</v>
      </c>
      <c r="J21" s="60">
        <v>1189219</v>
      </c>
      <c r="K21" s="60">
        <v>1383598</v>
      </c>
      <c r="L21" s="60">
        <v>846370</v>
      </c>
      <c r="M21" s="60">
        <v>103871</v>
      </c>
      <c r="N21" s="60">
        <v>2333839</v>
      </c>
      <c r="O21" s="60">
        <v>774508</v>
      </c>
      <c r="P21" s="60"/>
      <c r="Q21" s="60"/>
      <c r="R21" s="60">
        <v>774508</v>
      </c>
      <c r="S21" s="60"/>
      <c r="T21" s="60"/>
      <c r="U21" s="60"/>
      <c r="V21" s="60"/>
      <c r="W21" s="60">
        <v>4297566</v>
      </c>
      <c r="X21" s="60">
        <v>4500000</v>
      </c>
      <c r="Y21" s="60">
        <v>-202434</v>
      </c>
      <c r="Z21" s="140">
        <v>-4.5</v>
      </c>
      <c r="AA21" s="155">
        <v>4500000</v>
      </c>
    </row>
    <row r="22" spans="1:27" ht="13.5">
      <c r="A22" s="291" t="s">
        <v>205</v>
      </c>
      <c r="B22" s="142"/>
      <c r="C22" s="62">
        <v>2393888</v>
      </c>
      <c r="D22" s="156"/>
      <c r="E22" s="60">
        <v>6223000</v>
      </c>
      <c r="F22" s="60">
        <v>6171875</v>
      </c>
      <c r="G22" s="60"/>
      <c r="H22" s="60">
        <v>434290</v>
      </c>
      <c r="I22" s="60">
        <v>311844</v>
      </c>
      <c r="J22" s="60">
        <v>746134</v>
      </c>
      <c r="K22" s="60">
        <v>115869</v>
      </c>
      <c r="L22" s="60">
        <v>518632</v>
      </c>
      <c r="M22" s="60">
        <v>620377</v>
      </c>
      <c r="N22" s="60">
        <v>1254878</v>
      </c>
      <c r="O22" s="60">
        <v>100454</v>
      </c>
      <c r="P22" s="60">
        <v>472801</v>
      </c>
      <c r="Q22" s="60">
        <v>1392450</v>
      </c>
      <c r="R22" s="60">
        <v>1965705</v>
      </c>
      <c r="S22" s="60">
        <v>522936</v>
      </c>
      <c r="T22" s="60">
        <v>518190</v>
      </c>
      <c r="U22" s="60">
        <v>959164</v>
      </c>
      <c r="V22" s="60">
        <v>2000290</v>
      </c>
      <c r="W22" s="60">
        <v>5967007</v>
      </c>
      <c r="X22" s="60">
        <v>6171875</v>
      </c>
      <c r="Y22" s="60">
        <v>-204868</v>
      </c>
      <c r="Z22" s="140">
        <v>-3.32</v>
      </c>
      <c r="AA22" s="155">
        <v>6171875</v>
      </c>
    </row>
    <row r="23" spans="1:27" ht="13.5">
      <c r="A23" s="291" t="s">
        <v>206</v>
      </c>
      <c r="B23" s="142"/>
      <c r="C23" s="62">
        <v>8805608</v>
      </c>
      <c r="D23" s="156"/>
      <c r="E23" s="60">
        <v>20135580</v>
      </c>
      <c r="F23" s="60">
        <v>6521856</v>
      </c>
      <c r="G23" s="60"/>
      <c r="H23" s="60"/>
      <c r="I23" s="60"/>
      <c r="J23" s="60"/>
      <c r="K23" s="60"/>
      <c r="L23" s="60">
        <v>23390</v>
      </c>
      <c r="M23" s="60">
        <v>543393</v>
      </c>
      <c r="N23" s="60">
        <v>566783</v>
      </c>
      <c r="O23" s="60">
        <v>225150</v>
      </c>
      <c r="P23" s="60">
        <v>79920</v>
      </c>
      <c r="Q23" s="60">
        <v>437954</v>
      </c>
      <c r="R23" s="60">
        <v>743024</v>
      </c>
      <c r="S23" s="60">
        <v>274105</v>
      </c>
      <c r="T23" s="60">
        <v>3244012</v>
      </c>
      <c r="U23" s="60">
        <v>1652231</v>
      </c>
      <c r="V23" s="60">
        <v>5170348</v>
      </c>
      <c r="W23" s="60">
        <v>6480155</v>
      </c>
      <c r="X23" s="60">
        <v>6521856</v>
      </c>
      <c r="Y23" s="60">
        <v>-41701</v>
      </c>
      <c r="Z23" s="140">
        <v>-0.64</v>
      </c>
      <c r="AA23" s="155">
        <v>6521856</v>
      </c>
    </row>
    <row r="24" spans="1:27" ht="13.5">
      <c r="A24" s="291" t="s">
        <v>207</v>
      </c>
      <c r="B24" s="142"/>
      <c r="C24" s="62">
        <v>10564569</v>
      </c>
      <c r="D24" s="156"/>
      <c r="E24" s="60">
        <v>3095250</v>
      </c>
      <c r="F24" s="60">
        <v>17570830</v>
      </c>
      <c r="G24" s="60">
        <v>1473186</v>
      </c>
      <c r="H24" s="60">
        <v>743823</v>
      </c>
      <c r="I24" s="60">
        <v>507047</v>
      </c>
      <c r="J24" s="60">
        <v>2724056</v>
      </c>
      <c r="K24" s="60">
        <v>938548</v>
      </c>
      <c r="L24" s="60">
        <v>1076051</v>
      </c>
      <c r="M24" s="60">
        <v>1209881</v>
      </c>
      <c r="N24" s="60">
        <v>3224480</v>
      </c>
      <c r="O24" s="60">
        <v>1405697</v>
      </c>
      <c r="P24" s="60">
        <v>1821052</v>
      </c>
      <c r="Q24" s="60">
        <v>3119900</v>
      </c>
      <c r="R24" s="60">
        <v>6346649</v>
      </c>
      <c r="S24" s="60">
        <v>1257149</v>
      </c>
      <c r="T24" s="60">
        <v>2182084</v>
      </c>
      <c r="U24" s="60">
        <v>1626636</v>
      </c>
      <c r="V24" s="60">
        <v>5065869</v>
      </c>
      <c r="W24" s="60">
        <v>17361054</v>
      </c>
      <c r="X24" s="60">
        <v>17570830</v>
      </c>
      <c r="Y24" s="60">
        <v>-209776</v>
      </c>
      <c r="Z24" s="140">
        <v>-1.19</v>
      </c>
      <c r="AA24" s="155">
        <v>17570830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24755257</v>
      </c>
      <c r="D26" s="294">
        <f t="shared" si="3"/>
        <v>0</v>
      </c>
      <c r="E26" s="295">
        <f t="shared" si="3"/>
        <v>33953830</v>
      </c>
      <c r="F26" s="295">
        <f t="shared" si="3"/>
        <v>34764561</v>
      </c>
      <c r="G26" s="295">
        <f t="shared" si="3"/>
        <v>1473186</v>
      </c>
      <c r="H26" s="295">
        <f t="shared" si="3"/>
        <v>1505336</v>
      </c>
      <c r="I26" s="295">
        <f t="shared" si="3"/>
        <v>1680887</v>
      </c>
      <c r="J26" s="295">
        <f t="shared" si="3"/>
        <v>4659409</v>
      </c>
      <c r="K26" s="295">
        <f t="shared" si="3"/>
        <v>2438015</v>
      </c>
      <c r="L26" s="295">
        <f t="shared" si="3"/>
        <v>2464443</v>
      </c>
      <c r="M26" s="295">
        <f t="shared" si="3"/>
        <v>2477522</v>
      </c>
      <c r="N26" s="295">
        <f t="shared" si="3"/>
        <v>7379980</v>
      </c>
      <c r="O26" s="295">
        <f t="shared" si="3"/>
        <v>2505809</v>
      </c>
      <c r="P26" s="295">
        <f t="shared" si="3"/>
        <v>2373773</v>
      </c>
      <c r="Q26" s="295">
        <f t="shared" si="3"/>
        <v>4950304</v>
      </c>
      <c r="R26" s="295">
        <f t="shared" si="3"/>
        <v>9829886</v>
      </c>
      <c r="S26" s="295">
        <f t="shared" si="3"/>
        <v>2054190</v>
      </c>
      <c r="T26" s="295">
        <f t="shared" si="3"/>
        <v>5944286</v>
      </c>
      <c r="U26" s="295">
        <f t="shared" si="3"/>
        <v>4238031</v>
      </c>
      <c r="V26" s="295">
        <f t="shared" si="3"/>
        <v>12236507</v>
      </c>
      <c r="W26" s="295">
        <f t="shared" si="3"/>
        <v>34105782</v>
      </c>
      <c r="X26" s="295">
        <f t="shared" si="3"/>
        <v>34764561</v>
      </c>
      <c r="Y26" s="295">
        <f t="shared" si="3"/>
        <v>-658779</v>
      </c>
      <c r="Z26" s="296">
        <f>+IF(X26&lt;&gt;0,+(Y26/X26)*100,0)</f>
        <v>-1.8949728719427812</v>
      </c>
      <c r="AA26" s="297">
        <f>SUM(AA21:AA25)</f>
        <v>34764561</v>
      </c>
    </row>
    <row r="27" spans="1:27" ht="13.5">
      <c r="A27" s="298" t="s">
        <v>210</v>
      </c>
      <c r="B27" s="147"/>
      <c r="C27" s="62">
        <v>311587</v>
      </c>
      <c r="D27" s="156"/>
      <c r="E27" s="60">
        <v>618800</v>
      </c>
      <c r="F27" s="60">
        <v>458800</v>
      </c>
      <c r="G27" s="60">
        <v>848</v>
      </c>
      <c r="H27" s="60"/>
      <c r="I27" s="60">
        <v>35773</v>
      </c>
      <c r="J27" s="60">
        <v>36621</v>
      </c>
      <c r="K27" s="60">
        <v>18642</v>
      </c>
      <c r="L27" s="60">
        <v>17880</v>
      </c>
      <c r="M27" s="60">
        <v>35550</v>
      </c>
      <c r="N27" s="60">
        <v>72072</v>
      </c>
      <c r="O27" s="60">
        <v>45108</v>
      </c>
      <c r="P27" s="60"/>
      <c r="Q27" s="60">
        <v>15614</v>
      </c>
      <c r="R27" s="60">
        <v>60722</v>
      </c>
      <c r="S27" s="60"/>
      <c r="T27" s="60">
        <v>21279</v>
      </c>
      <c r="U27" s="60">
        <v>82142</v>
      </c>
      <c r="V27" s="60">
        <v>103421</v>
      </c>
      <c r="W27" s="60">
        <v>272836</v>
      </c>
      <c r="X27" s="60">
        <v>458800</v>
      </c>
      <c r="Y27" s="60">
        <v>-185964</v>
      </c>
      <c r="Z27" s="140">
        <v>-40.53</v>
      </c>
      <c r="AA27" s="155">
        <v>458800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826466</v>
      </c>
      <c r="D30" s="156"/>
      <c r="E30" s="60">
        <v>1050000</v>
      </c>
      <c r="F30" s="60">
        <v>1050000</v>
      </c>
      <c r="G30" s="60"/>
      <c r="H30" s="60"/>
      <c r="I30" s="60">
        <v>347054</v>
      </c>
      <c r="J30" s="60">
        <v>347054</v>
      </c>
      <c r="K30" s="60">
        <v>1510</v>
      </c>
      <c r="L30" s="60"/>
      <c r="M30" s="60">
        <v>36737</v>
      </c>
      <c r="N30" s="60">
        <v>38247</v>
      </c>
      <c r="O30" s="60">
        <v>480</v>
      </c>
      <c r="P30" s="60">
        <v>466175</v>
      </c>
      <c r="Q30" s="60"/>
      <c r="R30" s="60">
        <v>466655</v>
      </c>
      <c r="S30" s="60">
        <v>117792</v>
      </c>
      <c r="T30" s="60">
        <v>6284</v>
      </c>
      <c r="U30" s="60">
        <v>39250</v>
      </c>
      <c r="V30" s="60">
        <v>163326</v>
      </c>
      <c r="W30" s="60">
        <v>1015282</v>
      </c>
      <c r="X30" s="60">
        <v>1050000</v>
      </c>
      <c r="Y30" s="60">
        <v>-34718</v>
      </c>
      <c r="Z30" s="140">
        <v>-3.31</v>
      </c>
      <c r="AA30" s="155">
        <v>1050000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3816436</v>
      </c>
      <c r="D36" s="156">
        <f t="shared" si="4"/>
        <v>0</v>
      </c>
      <c r="E36" s="60">
        <f t="shared" si="4"/>
        <v>4500000</v>
      </c>
      <c r="F36" s="60">
        <f t="shared" si="4"/>
        <v>4778756</v>
      </c>
      <c r="G36" s="60">
        <f t="shared" si="4"/>
        <v>0</v>
      </c>
      <c r="H36" s="60">
        <f t="shared" si="4"/>
        <v>327223</v>
      </c>
      <c r="I36" s="60">
        <f t="shared" si="4"/>
        <v>861996</v>
      </c>
      <c r="J36" s="60">
        <f t="shared" si="4"/>
        <v>1189219</v>
      </c>
      <c r="K36" s="60">
        <f t="shared" si="4"/>
        <v>1383598</v>
      </c>
      <c r="L36" s="60">
        <f t="shared" si="4"/>
        <v>846370</v>
      </c>
      <c r="M36" s="60">
        <f t="shared" si="4"/>
        <v>103871</v>
      </c>
      <c r="N36" s="60">
        <f t="shared" si="4"/>
        <v>2333839</v>
      </c>
      <c r="O36" s="60">
        <f t="shared" si="4"/>
        <v>774508</v>
      </c>
      <c r="P36" s="60">
        <f t="shared" si="4"/>
        <v>0</v>
      </c>
      <c r="Q36" s="60">
        <f t="shared" si="4"/>
        <v>0</v>
      </c>
      <c r="R36" s="60">
        <f t="shared" si="4"/>
        <v>774508</v>
      </c>
      <c r="S36" s="60">
        <f t="shared" si="4"/>
        <v>4242</v>
      </c>
      <c r="T36" s="60">
        <f t="shared" si="4"/>
        <v>29124</v>
      </c>
      <c r="U36" s="60">
        <f t="shared" si="4"/>
        <v>157294</v>
      </c>
      <c r="V36" s="60">
        <f t="shared" si="4"/>
        <v>190660</v>
      </c>
      <c r="W36" s="60">
        <f t="shared" si="4"/>
        <v>4488226</v>
      </c>
      <c r="X36" s="60">
        <f t="shared" si="4"/>
        <v>4778756</v>
      </c>
      <c r="Y36" s="60">
        <f t="shared" si="4"/>
        <v>-290530</v>
      </c>
      <c r="Z36" s="140">
        <f aca="true" t="shared" si="5" ref="Z36:Z49">+IF(X36&lt;&gt;0,+(Y36/X36)*100,0)</f>
        <v>-6.079615699148482</v>
      </c>
      <c r="AA36" s="155">
        <f>AA6+AA21</f>
        <v>4778756</v>
      </c>
    </row>
    <row r="37" spans="1:27" ht="13.5">
      <c r="A37" s="291" t="s">
        <v>205</v>
      </c>
      <c r="B37" s="142"/>
      <c r="C37" s="62">
        <f t="shared" si="4"/>
        <v>6931392</v>
      </c>
      <c r="D37" s="156">
        <f t="shared" si="4"/>
        <v>0</v>
      </c>
      <c r="E37" s="60">
        <f t="shared" si="4"/>
        <v>7828000</v>
      </c>
      <c r="F37" s="60">
        <f t="shared" si="4"/>
        <v>7776875</v>
      </c>
      <c r="G37" s="60">
        <f t="shared" si="4"/>
        <v>0</v>
      </c>
      <c r="H37" s="60">
        <f t="shared" si="4"/>
        <v>471534</v>
      </c>
      <c r="I37" s="60">
        <f t="shared" si="4"/>
        <v>388746</v>
      </c>
      <c r="J37" s="60">
        <f t="shared" si="4"/>
        <v>860280</v>
      </c>
      <c r="K37" s="60">
        <f t="shared" si="4"/>
        <v>184334</v>
      </c>
      <c r="L37" s="60">
        <f t="shared" si="4"/>
        <v>792081</v>
      </c>
      <c r="M37" s="60">
        <f t="shared" si="4"/>
        <v>629815</v>
      </c>
      <c r="N37" s="60">
        <f t="shared" si="4"/>
        <v>1606230</v>
      </c>
      <c r="O37" s="60">
        <f t="shared" si="4"/>
        <v>164767</v>
      </c>
      <c r="P37" s="60">
        <f t="shared" si="4"/>
        <v>852303</v>
      </c>
      <c r="Q37" s="60">
        <f t="shared" si="4"/>
        <v>1173961</v>
      </c>
      <c r="R37" s="60">
        <f t="shared" si="4"/>
        <v>2191031</v>
      </c>
      <c r="S37" s="60">
        <f t="shared" si="4"/>
        <v>647229</v>
      </c>
      <c r="T37" s="60">
        <f t="shared" si="4"/>
        <v>691140</v>
      </c>
      <c r="U37" s="60">
        <f t="shared" si="4"/>
        <v>1156930</v>
      </c>
      <c r="V37" s="60">
        <f t="shared" si="4"/>
        <v>2495299</v>
      </c>
      <c r="W37" s="60">
        <f t="shared" si="4"/>
        <v>7152840</v>
      </c>
      <c r="X37" s="60">
        <f t="shared" si="4"/>
        <v>7776875</v>
      </c>
      <c r="Y37" s="60">
        <f t="shared" si="4"/>
        <v>-624035</v>
      </c>
      <c r="Z37" s="140">
        <f t="shared" si="5"/>
        <v>-8.024238527686249</v>
      </c>
      <c r="AA37" s="155">
        <f>AA7+AA22</f>
        <v>7776875</v>
      </c>
    </row>
    <row r="38" spans="1:27" ht="13.5">
      <c r="A38" s="291" t="s">
        <v>206</v>
      </c>
      <c r="B38" s="142"/>
      <c r="C38" s="62">
        <f t="shared" si="4"/>
        <v>12470268</v>
      </c>
      <c r="D38" s="156">
        <f t="shared" si="4"/>
        <v>0</v>
      </c>
      <c r="E38" s="60">
        <f t="shared" si="4"/>
        <v>20135580</v>
      </c>
      <c r="F38" s="60">
        <f t="shared" si="4"/>
        <v>6590856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23390</v>
      </c>
      <c r="M38" s="60">
        <f t="shared" si="4"/>
        <v>543393</v>
      </c>
      <c r="N38" s="60">
        <f t="shared" si="4"/>
        <v>566783</v>
      </c>
      <c r="O38" s="60">
        <f t="shared" si="4"/>
        <v>225150</v>
      </c>
      <c r="P38" s="60">
        <f t="shared" si="4"/>
        <v>79920</v>
      </c>
      <c r="Q38" s="60">
        <f t="shared" si="4"/>
        <v>437954</v>
      </c>
      <c r="R38" s="60">
        <f t="shared" si="4"/>
        <v>743024</v>
      </c>
      <c r="S38" s="60">
        <f t="shared" si="4"/>
        <v>274105</v>
      </c>
      <c r="T38" s="60">
        <f t="shared" si="4"/>
        <v>3244012</v>
      </c>
      <c r="U38" s="60">
        <f t="shared" si="4"/>
        <v>1663038</v>
      </c>
      <c r="V38" s="60">
        <f t="shared" si="4"/>
        <v>5181155</v>
      </c>
      <c r="W38" s="60">
        <f t="shared" si="4"/>
        <v>6490962</v>
      </c>
      <c r="X38" s="60">
        <f t="shared" si="4"/>
        <v>6590856</v>
      </c>
      <c r="Y38" s="60">
        <f t="shared" si="4"/>
        <v>-99894</v>
      </c>
      <c r="Z38" s="140">
        <f t="shared" si="5"/>
        <v>-1.5156453122325841</v>
      </c>
      <c r="AA38" s="155">
        <f>AA8+AA23</f>
        <v>6590856</v>
      </c>
    </row>
    <row r="39" spans="1:27" ht="13.5">
      <c r="A39" s="291" t="s">
        <v>207</v>
      </c>
      <c r="B39" s="142"/>
      <c r="C39" s="62">
        <f t="shared" si="4"/>
        <v>10564569</v>
      </c>
      <c r="D39" s="156">
        <f t="shared" si="4"/>
        <v>0</v>
      </c>
      <c r="E39" s="60">
        <f t="shared" si="4"/>
        <v>3445250</v>
      </c>
      <c r="F39" s="60">
        <f t="shared" si="4"/>
        <v>17920830</v>
      </c>
      <c r="G39" s="60">
        <f t="shared" si="4"/>
        <v>1473186</v>
      </c>
      <c r="H39" s="60">
        <f t="shared" si="4"/>
        <v>751657</v>
      </c>
      <c r="I39" s="60">
        <f t="shared" si="4"/>
        <v>528415</v>
      </c>
      <c r="J39" s="60">
        <f t="shared" si="4"/>
        <v>2753258</v>
      </c>
      <c r="K39" s="60">
        <f t="shared" si="4"/>
        <v>976891</v>
      </c>
      <c r="L39" s="60">
        <f t="shared" si="4"/>
        <v>1153313</v>
      </c>
      <c r="M39" s="60">
        <f t="shared" si="4"/>
        <v>1246719</v>
      </c>
      <c r="N39" s="60">
        <f t="shared" si="4"/>
        <v>3376923</v>
      </c>
      <c r="O39" s="60">
        <f t="shared" si="4"/>
        <v>1519303</v>
      </c>
      <c r="P39" s="60">
        <f t="shared" si="4"/>
        <v>1821052</v>
      </c>
      <c r="Q39" s="60">
        <f t="shared" si="4"/>
        <v>3119900</v>
      </c>
      <c r="R39" s="60">
        <f t="shared" si="4"/>
        <v>6460255</v>
      </c>
      <c r="S39" s="60">
        <f t="shared" si="4"/>
        <v>1257149</v>
      </c>
      <c r="T39" s="60">
        <f t="shared" si="4"/>
        <v>2182084</v>
      </c>
      <c r="U39" s="60">
        <f t="shared" si="4"/>
        <v>1663616</v>
      </c>
      <c r="V39" s="60">
        <f t="shared" si="4"/>
        <v>5102849</v>
      </c>
      <c r="W39" s="60">
        <f t="shared" si="4"/>
        <v>17693285</v>
      </c>
      <c r="X39" s="60">
        <f t="shared" si="4"/>
        <v>17920830</v>
      </c>
      <c r="Y39" s="60">
        <f t="shared" si="4"/>
        <v>-227545</v>
      </c>
      <c r="Z39" s="140">
        <f t="shared" si="5"/>
        <v>-1.2697235563308171</v>
      </c>
      <c r="AA39" s="155">
        <f>AA9+AA24</f>
        <v>17920830</v>
      </c>
    </row>
    <row r="40" spans="1:27" ht="13.5">
      <c r="A40" s="291" t="s">
        <v>208</v>
      </c>
      <c r="B40" s="142"/>
      <c r="C40" s="62">
        <f t="shared" si="4"/>
        <v>6965455</v>
      </c>
      <c r="D40" s="156">
        <f t="shared" si="4"/>
        <v>0</v>
      </c>
      <c r="E40" s="60">
        <f t="shared" si="4"/>
        <v>3250000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40748120</v>
      </c>
      <c r="D41" s="294">
        <f t="shared" si="6"/>
        <v>0</v>
      </c>
      <c r="E41" s="295">
        <f t="shared" si="6"/>
        <v>39158830</v>
      </c>
      <c r="F41" s="295">
        <f t="shared" si="6"/>
        <v>37067317</v>
      </c>
      <c r="G41" s="295">
        <f t="shared" si="6"/>
        <v>1473186</v>
      </c>
      <c r="H41" s="295">
        <f t="shared" si="6"/>
        <v>1550414</v>
      </c>
      <c r="I41" s="295">
        <f t="shared" si="6"/>
        <v>1779157</v>
      </c>
      <c r="J41" s="295">
        <f t="shared" si="6"/>
        <v>4802757</v>
      </c>
      <c r="K41" s="295">
        <f t="shared" si="6"/>
        <v>2544823</v>
      </c>
      <c r="L41" s="295">
        <f t="shared" si="6"/>
        <v>2815154</v>
      </c>
      <c r="M41" s="295">
        <f t="shared" si="6"/>
        <v>2523798</v>
      </c>
      <c r="N41" s="295">
        <f t="shared" si="6"/>
        <v>7883775</v>
      </c>
      <c r="O41" s="295">
        <f t="shared" si="6"/>
        <v>2683728</v>
      </c>
      <c r="P41" s="295">
        <f t="shared" si="6"/>
        <v>2753275</v>
      </c>
      <c r="Q41" s="295">
        <f t="shared" si="6"/>
        <v>4731815</v>
      </c>
      <c r="R41" s="295">
        <f t="shared" si="6"/>
        <v>10168818</v>
      </c>
      <c r="S41" s="295">
        <f t="shared" si="6"/>
        <v>2182725</v>
      </c>
      <c r="T41" s="295">
        <f t="shared" si="6"/>
        <v>6146360</v>
      </c>
      <c r="U41" s="295">
        <f t="shared" si="6"/>
        <v>4640878</v>
      </c>
      <c r="V41" s="295">
        <f t="shared" si="6"/>
        <v>12969963</v>
      </c>
      <c r="W41" s="295">
        <f t="shared" si="6"/>
        <v>35825313</v>
      </c>
      <c r="X41" s="295">
        <f t="shared" si="6"/>
        <v>37067317</v>
      </c>
      <c r="Y41" s="295">
        <f t="shared" si="6"/>
        <v>-1242004</v>
      </c>
      <c r="Z41" s="296">
        <f t="shared" si="5"/>
        <v>-3.3506714284176544</v>
      </c>
      <c r="AA41" s="297">
        <f>SUM(AA36:AA40)</f>
        <v>37067317</v>
      </c>
    </row>
    <row r="42" spans="1:27" ht="13.5">
      <c r="A42" s="298" t="s">
        <v>210</v>
      </c>
      <c r="B42" s="136"/>
      <c r="C42" s="95">
        <f aca="true" t="shared" si="7" ref="C42:Y48">C12+C27</f>
        <v>5398095</v>
      </c>
      <c r="D42" s="129">
        <f t="shared" si="7"/>
        <v>0</v>
      </c>
      <c r="E42" s="54">
        <f t="shared" si="7"/>
        <v>5058800</v>
      </c>
      <c r="F42" s="54">
        <f t="shared" si="7"/>
        <v>11060923</v>
      </c>
      <c r="G42" s="54">
        <f t="shared" si="7"/>
        <v>179669</v>
      </c>
      <c r="H42" s="54">
        <f t="shared" si="7"/>
        <v>309194</v>
      </c>
      <c r="I42" s="54">
        <f t="shared" si="7"/>
        <v>201655</v>
      </c>
      <c r="J42" s="54">
        <f t="shared" si="7"/>
        <v>690518</v>
      </c>
      <c r="K42" s="54">
        <f t="shared" si="7"/>
        <v>270391</v>
      </c>
      <c r="L42" s="54">
        <f t="shared" si="7"/>
        <v>236175</v>
      </c>
      <c r="M42" s="54">
        <f t="shared" si="7"/>
        <v>249200</v>
      </c>
      <c r="N42" s="54">
        <f t="shared" si="7"/>
        <v>755766</v>
      </c>
      <c r="O42" s="54">
        <f t="shared" si="7"/>
        <v>268877</v>
      </c>
      <c r="P42" s="54">
        <f t="shared" si="7"/>
        <v>187824</v>
      </c>
      <c r="Q42" s="54">
        <f t="shared" si="7"/>
        <v>434643</v>
      </c>
      <c r="R42" s="54">
        <f t="shared" si="7"/>
        <v>891344</v>
      </c>
      <c r="S42" s="54">
        <f t="shared" si="7"/>
        <v>383756</v>
      </c>
      <c r="T42" s="54">
        <f t="shared" si="7"/>
        <v>2134835</v>
      </c>
      <c r="U42" s="54">
        <f t="shared" si="7"/>
        <v>2132783</v>
      </c>
      <c r="V42" s="54">
        <f t="shared" si="7"/>
        <v>4651374</v>
      </c>
      <c r="W42" s="54">
        <f t="shared" si="7"/>
        <v>6989002</v>
      </c>
      <c r="X42" s="54">
        <f t="shared" si="7"/>
        <v>11060923</v>
      </c>
      <c r="Y42" s="54">
        <f t="shared" si="7"/>
        <v>-4071921</v>
      </c>
      <c r="Z42" s="184">
        <f t="shared" si="5"/>
        <v>-36.81357333379863</v>
      </c>
      <c r="AA42" s="130">
        <f aca="true" t="shared" si="8" ref="AA42:AA48">AA12+AA27</f>
        <v>11060923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6022980</v>
      </c>
      <c r="D45" s="129">
        <f t="shared" si="7"/>
        <v>0</v>
      </c>
      <c r="E45" s="54">
        <f t="shared" si="7"/>
        <v>9692100</v>
      </c>
      <c r="F45" s="54">
        <f t="shared" si="7"/>
        <v>9283546</v>
      </c>
      <c r="G45" s="54">
        <f t="shared" si="7"/>
        <v>491852</v>
      </c>
      <c r="H45" s="54">
        <f t="shared" si="7"/>
        <v>160416</v>
      </c>
      <c r="I45" s="54">
        <f t="shared" si="7"/>
        <v>1127069</v>
      </c>
      <c r="J45" s="54">
        <f t="shared" si="7"/>
        <v>1779337</v>
      </c>
      <c r="K45" s="54">
        <f t="shared" si="7"/>
        <v>1648411</v>
      </c>
      <c r="L45" s="54">
        <f t="shared" si="7"/>
        <v>164584</v>
      </c>
      <c r="M45" s="54">
        <f t="shared" si="7"/>
        <v>572128</v>
      </c>
      <c r="N45" s="54">
        <f t="shared" si="7"/>
        <v>2385123</v>
      </c>
      <c r="O45" s="54">
        <f t="shared" si="7"/>
        <v>127024</v>
      </c>
      <c r="P45" s="54">
        <f t="shared" si="7"/>
        <v>732317</v>
      </c>
      <c r="Q45" s="54">
        <f t="shared" si="7"/>
        <v>902351</v>
      </c>
      <c r="R45" s="54">
        <f t="shared" si="7"/>
        <v>1761692</v>
      </c>
      <c r="S45" s="54">
        <f t="shared" si="7"/>
        <v>925378</v>
      </c>
      <c r="T45" s="54">
        <f t="shared" si="7"/>
        <v>673827</v>
      </c>
      <c r="U45" s="54">
        <f t="shared" si="7"/>
        <v>998712</v>
      </c>
      <c r="V45" s="54">
        <f t="shared" si="7"/>
        <v>2597917</v>
      </c>
      <c r="W45" s="54">
        <f t="shared" si="7"/>
        <v>8524069</v>
      </c>
      <c r="X45" s="54">
        <f t="shared" si="7"/>
        <v>9283546</v>
      </c>
      <c r="Y45" s="54">
        <f t="shared" si="7"/>
        <v>-759477</v>
      </c>
      <c r="Z45" s="184">
        <f t="shared" si="5"/>
        <v>-8.180893378456895</v>
      </c>
      <c r="AA45" s="130">
        <f t="shared" si="8"/>
        <v>9283546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52169195</v>
      </c>
      <c r="D49" s="218">
        <f t="shared" si="9"/>
        <v>0</v>
      </c>
      <c r="E49" s="220">
        <f t="shared" si="9"/>
        <v>53909730</v>
      </c>
      <c r="F49" s="220">
        <f t="shared" si="9"/>
        <v>57411786</v>
      </c>
      <c r="G49" s="220">
        <f t="shared" si="9"/>
        <v>2144707</v>
      </c>
      <c r="H49" s="220">
        <f t="shared" si="9"/>
        <v>2020024</v>
      </c>
      <c r="I49" s="220">
        <f t="shared" si="9"/>
        <v>3107881</v>
      </c>
      <c r="J49" s="220">
        <f t="shared" si="9"/>
        <v>7272612</v>
      </c>
      <c r="K49" s="220">
        <f t="shared" si="9"/>
        <v>4463625</v>
      </c>
      <c r="L49" s="220">
        <f t="shared" si="9"/>
        <v>3215913</v>
      </c>
      <c r="M49" s="220">
        <f t="shared" si="9"/>
        <v>3345126</v>
      </c>
      <c r="N49" s="220">
        <f t="shared" si="9"/>
        <v>11024664</v>
      </c>
      <c r="O49" s="220">
        <f t="shared" si="9"/>
        <v>3079629</v>
      </c>
      <c r="P49" s="220">
        <f t="shared" si="9"/>
        <v>3673416</v>
      </c>
      <c r="Q49" s="220">
        <f t="shared" si="9"/>
        <v>6068809</v>
      </c>
      <c r="R49" s="220">
        <f t="shared" si="9"/>
        <v>12821854</v>
      </c>
      <c r="S49" s="220">
        <f t="shared" si="9"/>
        <v>3491859</v>
      </c>
      <c r="T49" s="220">
        <f t="shared" si="9"/>
        <v>8955022</v>
      </c>
      <c r="U49" s="220">
        <f t="shared" si="9"/>
        <v>7772373</v>
      </c>
      <c r="V49" s="220">
        <f t="shared" si="9"/>
        <v>20219254</v>
      </c>
      <c r="W49" s="220">
        <f t="shared" si="9"/>
        <v>51338384</v>
      </c>
      <c r="X49" s="220">
        <f t="shared" si="9"/>
        <v>57411786</v>
      </c>
      <c r="Y49" s="220">
        <f t="shared" si="9"/>
        <v>-6073402</v>
      </c>
      <c r="Z49" s="221">
        <f t="shared" si="5"/>
        <v>-10.57866759274829</v>
      </c>
      <c r="AA49" s="222">
        <f>SUM(AA41:AA48)</f>
        <v>57411786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12097892</v>
      </c>
      <c r="D51" s="129">
        <f t="shared" si="10"/>
        <v>0</v>
      </c>
      <c r="E51" s="54">
        <f t="shared" si="10"/>
        <v>12110620</v>
      </c>
      <c r="F51" s="54">
        <f t="shared" si="10"/>
        <v>13541965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1221786</v>
      </c>
      <c r="Q51" s="54">
        <f t="shared" si="10"/>
        <v>1170197</v>
      </c>
      <c r="R51" s="54">
        <f t="shared" si="10"/>
        <v>2391983</v>
      </c>
      <c r="S51" s="54">
        <f t="shared" si="10"/>
        <v>1072927</v>
      </c>
      <c r="T51" s="54">
        <f t="shared" si="10"/>
        <v>1190266</v>
      </c>
      <c r="U51" s="54">
        <f t="shared" si="10"/>
        <v>1992521</v>
      </c>
      <c r="V51" s="54">
        <f t="shared" si="10"/>
        <v>4255714</v>
      </c>
      <c r="W51" s="54">
        <f t="shared" si="10"/>
        <v>6647697</v>
      </c>
      <c r="X51" s="54">
        <f t="shared" si="10"/>
        <v>13541965</v>
      </c>
      <c r="Y51" s="54">
        <f t="shared" si="10"/>
        <v>-6894268</v>
      </c>
      <c r="Z51" s="184">
        <f>+IF(X51&lt;&gt;0,+(Y51/X51)*100,0)</f>
        <v>-50.91039594327707</v>
      </c>
      <c r="AA51" s="130">
        <f>SUM(AA57:AA61)</f>
        <v>13541965</v>
      </c>
    </row>
    <row r="52" spans="1:27" ht="13.5">
      <c r="A52" s="310" t="s">
        <v>204</v>
      </c>
      <c r="B52" s="142"/>
      <c r="C52" s="62">
        <v>1834656</v>
      </c>
      <c r="D52" s="156"/>
      <c r="E52" s="60">
        <v>1709450</v>
      </c>
      <c r="F52" s="60">
        <v>1759450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304458</v>
      </c>
      <c r="Q52" s="60">
        <v>248964</v>
      </c>
      <c r="R52" s="60">
        <v>553422</v>
      </c>
      <c r="S52" s="60">
        <v>103847</v>
      </c>
      <c r="T52" s="60">
        <v>99634</v>
      </c>
      <c r="U52" s="60">
        <v>108777</v>
      </c>
      <c r="V52" s="60">
        <v>312258</v>
      </c>
      <c r="W52" s="60">
        <v>865680</v>
      </c>
      <c r="X52" s="60">
        <v>1759450</v>
      </c>
      <c r="Y52" s="60">
        <v>-893770</v>
      </c>
      <c r="Z52" s="140">
        <v>-50.8</v>
      </c>
      <c r="AA52" s="155">
        <v>1759450</v>
      </c>
    </row>
    <row r="53" spans="1:27" ht="13.5">
      <c r="A53" s="310" t="s">
        <v>205</v>
      </c>
      <c r="B53" s="142"/>
      <c r="C53" s="62">
        <v>1627315</v>
      </c>
      <c r="D53" s="156"/>
      <c r="E53" s="60">
        <v>1815790</v>
      </c>
      <c r="F53" s="60">
        <v>1870790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113469</v>
      </c>
      <c r="Q53" s="60">
        <v>162019</v>
      </c>
      <c r="R53" s="60">
        <v>275488</v>
      </c>
      <c r="S53" s="60">
        <v>128805</v>
      </c>
      <c r="T53" s="60">
        <v>45031</v>
      </c>
      <c r="U53" s="60">
        <v>150106</v>
      </c>
      <c r="V53" s="60">
        <v>323942</v>
      </c>
      <c r="W53" s="60">
        <v>599430</v>
      </c>
      <c r="X53" s="60">
        <v>1870790</v>
      </c>
      <c r="Y53" s="60">
        <v>-1271360</v>
      </c>
      <c r="Z53" s="140">
        <v>-67.96</v>
      </c>
      <c r="AA53" s="155">
        <v>1870790</v>
      </c>
    </row>
    <row r="54" spans="1:27" ht="13.5">
      <c r="A54" s="310" t="s">
        <v>206</v>
      </c>
      <c r="B54" s="142"/>
      <c r="C54" s="62">
        <v>1684541</v>
      </c>
      <c r="D54" s="156"/>
      <c r="E54" s="60">
        <v>1750470</v>
      </c>
      <c r="F54" s="60">
        <v>1745470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139692</v>
      </c>
      <c r="Q54" s="60">
        <v>115953</v>
      </c>
      <c r="R54" s="60">
        <v>255645</v>
      </c>
      <c r="S54" s="60">
        <v>101124</v>
      </c>
      <c r="T54" s="60">
        <v>144057</v>
      </c>
      <c r="U54" s="60">
        <v>436692</v>
      </c>
      <c r="V54" s="60">
        <v>681873</v>
      </c>
      <c r="W54" s="60">
        <v>937518</v>
      </c>
      <c r="X54" s="60">
        <v>1745470</v>
      </c>
      <c r="Y54" s="60">
        <v>-807952</v>
      </c>
      <c r="Z54" s="140">
        <v>-46.29</v>
      </c>
      <c r="AA54" s="155">
        <v>1745470</v>
      </c>
    </row>
    <row r="55" spans="1:27" ht="13.5">
      <c r="A55" s="310" t="s">
        <v>207</v>
      </c>
      <c r="B55" s="142"/>
      <c r="C55" s="62">
        <v>760477</v>
      </c>
      <c r="D55" s="156"/>
      <c r="E55" s="60">
        <v>604550</v>
      </c>
      <c r="F55" s="60">
        <v>601550</v>
      </c>
      <c r="G55" s="60"/>
      <c r="H55" s="60"/>
      <c r="I55" s="60"/>
      <c r="J55" s="60"/>
      <c r="K55" s="60"/>
      <c r="L55" s="60"/>
      <c r="M55" s="60"/>
      <c r="N55" s="60"/>
      <c r="O55" s="60"/>
      <c r="P55" s="60">
        <v>106284</v>
      </c>
      <c r="Q55" s="60">
        <v>15407</v>
      </c>
      <c r="R55" s="60">
        <v>121691</v>
      </c>
      <c r="S55" s="60">
        <v>202426</v>
      </c>
      <c r="T55" s="60">
        <v>51344</v>
      </c>
      <c r="U55" s="60">
        <v>176267</v>
      </c>
      <c r="V55" s="60">
        <v>430037</v>
      </c>
      <c r="W55" s="60">
        <v>551728</v>
      </c>
      <c r="X55" s="60">
        <v>601550</v>
      </c>
      <c r="Y55" s="60">
        <v>-49822</v>
      </c>
      <c r="Z55" s="140">
        <v>-8.28</v>
      </c>
      <c r="AA55" s="155">
        <v>601550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5906989</v>
      </c>
      <c r="D57" s="294">
        <f t="shared" si="11"/>
        <v>0</v>
      </c>
      <c r="E57" s="295">
        <f t="shared" si="11"/>
        <v>5880260</v>
      </c>
      <c r="F57" s="295">
        <f t="shared" si="11"/>
        <v>5977260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663903</v>
      </c>
      <c r="Q57" s="295">
        <f t="shared" si="11"/>
        <v>542343</v>
      </c>
      <c r="R57" s="295">
        <f t="shared" si="11"/>
        <v>1206246</v>
      </c>
      <c r="S57" s="295">
        <f t="shared" si="11"/>
        <v>536202</v>
      </c>
      <c r="T57" s="295">
        <f t="shared" si="11"/>
        <v>340066</v>
      </c>
      <c r="U57" s="295">
        <f t="shared" si="11"/>
        <v>871842</v>
      </c>
      <c r="V57" s="295">
        <f t="shared" si="11"/>
        <v>1748110</v>
      </c>
      <c r="W57" s="295">
        <f t="shared" si="11"/>
        <v>2954356</v>
      </c>
      <c r="X57" s="295">
        <f t="shared" si="11"/>
        <v>5977260</v>
      </c>
      <c r="Y57" s="295">
        <f t="shared" si="11"/>
        <v>-3022904</v>
      </c>
      <c r="Z57" s="296">
        <f>+IF(X57&lt;&gt;0,+(Y57/X57)*100,0)</f>
        <v>-50.5734065441356</v>
      </c>
      <c r="AA57" s="297">
        <f>SUM(AA52:AA56)</f>
        <v>5977260</v>
      </c>
    </row>
    <row r="58" spans="1:27" ht="13.5">
      <c r="A58" s="311" t="s">
        <v>210</v>
      </c>
      <c r="B58" s="136"/>
      <c r="C58" s="62">
        <v>554638</v>
      </c>
      <c r="D58" s="156"/>
      <c r="E58" s="60">
        <v>617010</v>
      </c>
      <c r="F58" s="60">
        <v>637435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36548</v>
      </c>
      <c r="Q58" s="60">
        <v>48281</v>
      </c>
      <c r="R58" s="60">
        <v>84829</v>
      </c>
      <c r="S58" s="60">
        <v>64063</v>
      </c>
      <c r="T58" s="60">
        <v>22289</v>
      </c>
      <c r="U58" s="60">
        <v>28948</v>
      </c>
      <c r="V58" s="60">
        <v>115300</v>
      </c>
      <c r="W58" s="60">
        <v>200129</v>
      </c>
      <c r="X58" s="60">
        <v>637435</v>
      </c>
      <c r="Y58" s="60">
        <v>-437306</v>
      </c>
      <c r="Z58" s="140">
        <v>-68.6</v>
      </c>
      <c r="AA58" s="155">
        <v>637435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5636265</v>
      </c>
      <c r="D61" s="156"/>
      <c r="E61" s="60">
        <v>5613350</v>
      </c>
      <c r="F61" s="60">
        <v>6927270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521335</v>
      </c>
      <c r="Q61" s="60">
        <v>579573</v>
      </c>
      <c r="R61" s="60">
        <v>1100908</v>
      </c>
      <c r="S61" s="60">
        <v>472662</v>
      </c>
      <c r="T61" s="60">
        <v>827911</v>
      </c>
      <c r="U61" s="60">
        <v>1091731</v>
      </c>
      <c r="V61" s="60">
        <v>2392304</v>
      </c>
      <c r="W61" s="60">
        <v>3493212</v>
      </c>
      <c r="X61" s="60">
        <v>6927270</v>
      </c>
      <c r="Y61" s="60">
        <v>-3434058</v>
      </c>
      <c r="Z61" s="140">
        <v>-49.57</v>
      </c>
      <c r="AA61" s="155">
        <v>6927270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12097894</v>
      </c>
      <c r="D66" s="274"/>
      <c r="E66" s="275">
        <v>12110620</v>
      </c>
      <c r="F66" s="275">
        <v>13541965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13541965</v>
      </c>
      <c r="Y66" s="275">
        <v>-13541965</v>
      </c>
      <c r="Z66" s="140">
        <v>-100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368316</v>
      </c>
      <c r="H68" s="60">
        <v>1152428</v>
      </c>
      <c r="I68" s="60">
        <v>898714</v>
      </c>
      <c r="J68" s="60">
        <v>2419458</v>
      </c>
      <c r="K68" s="60">
        <v>1145488</v>
      </c>
      <c r="L68" s="60">
        <v>1210765</v>
      </c>
      <c r="M68" s="60">
        <v>1075238</v>
      </c>
      <c r="N68" s="60">
        <v>3431491</v>
      </c>
      <c r="O68" s="60">
        <v>892794</v>
      </c>
      <c r="P68" s="60">
        <v>1221785</v>
      </c>
      <c r="Q68" s="60">
        <v>1170197</v>
      </c>
      <c r="R68" s="60">
        <v>3284776</v>
      </c>
      <c r="S68" s="60">
        <v>1072926</v>
      </c>
      <c r="T68" s="60">
        <v>1190982</v>
      </c>
      <c r="U68" s="60">
        <v>1992517</v>
      </c>
      <c r="V68" s="60">
        <v>4256425</v>
      </c>
      <c r="W68" s="60">
        <v>13392150</v>
      </c>
      <c r="X68" s="60"/>
      <c r="Y68" s="60">
        <v>13392150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12097894</v>
      </c>
      <c r="D69" s="218">
        <f t="shared" si="12"/>
        <v>0</v>
      </c>
      <c r="E69" s="220">
        <f t="shared" si="12"/>
        <v>12110620</v>
      </c>
      <c r="F69" s="220">
        <f t="shared" si="12"/>
        <v>13541965</v>
      </c>
      <c r="G69" s="220">
        <f t="shared" si="12"/>
        <v>368316</v>
      </c>
      <c r="H69" s="220">
        <f t="shared" si="12"/>
        <v>1152428</v>
      </c>
      <c r="I69" s="220">
        <f t="shared" si="12"/>
        <v>898714</v>
      </c>
      <c r="J69" s="220">
        <f t="shared" si="12"/>
        <v>2419458</v>
      </c>
      <c r="K69" s="220">
        <f t="shared" si="12"/>
        <v>1145488</v>
      </c>
      <c r="L69" s="220">
        <f t="shared" si="12"/>
        <v>1210765</v>
      </c>
      <c r="M69" s="220">
        <f t="shared" si="12"/>
        <v>1075238</v>
      </c>
      <c r="N69" s="220">
        <f t="shared" si="12"/>
        <v>3431491</v>
      </c>
      <c r="O69" s="220">
        <f t="shared" si="12"/>
        <v>892794</v>
      </c>
      <c r="P69" s="220">
        <f t="shared" si="12"/>
        <v>1221785</v>
      </c>
      <c r="Q69" s="220">
        <f t="shared" si="12"/>
        <v>1170197</v>
      </c>
      <c r="R69" s="220">
        <f t="shared" si="12"/>
        <v>3284776</v>
      </c>
      <c r="S69" s="220">
        <f t="shared" si="12"/>
        <v>1072926</v>
      </c>
      <c r="T69" s="220">
        <f t="shared" si="12"/>
        <v>1190982</v>
      </c>
      <c r="U69" s="220">
        <f t="shared" si="12"/>
        <v>1992517</v>
      </c>
      <c r="V69" s="220">
        <f t="shared" si="12"/>
        <v>4256425</v>
      </c>
      <c r="W69" s="220">
        <f t="shared" si="12"/>
        <v>13392150</v>
      </c>
      <c r="X69" s="220">
        <f t="shared" si="12"/>
        <v>13541965</v>
      </c>
      <c r="Y69" s="220">
        <f t="shared" si="12"/>
        <v>-149815</v>
      </c>
      <c r="Z69" s="221">
        <f>+IF(X69&lt;&gt;0,+(Y69/X69)*100,0)</f>
        <v>-1.1063017811669134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15992863</v>
      </c>
      <c r="D5" s="357">
        <f t="shared" si="0"/>
        <v>0</v>
      </c>
      <c r="E5" s="356">
        <f t="shared" si="0"/>
        <v>5205000</v>
      </c>
      <c r="F5" s="358">
        <f t="shared" si="0"/>
        <v>2302756</v>
      </c>
      <c r="G5" s="358">
        <f t="shared" si="0"/>
        <v>0</v>
      </c>
      <c r="H5" s="356">
        <f t="shared" si="0"/>
        <v>45078</v>
      </c>
      <c r="I5" s="356">
        <f t="shared" si="0"/>
        <v>98270</v>
      </c>
      <c r="J5" s="358">
        <f t="shared" si="0"/>
        <v>143348</v>
      </c>
      <c r="K5" s="358">
        <f t="shared" si="0"/>
        <v>106808</v>
      </c>
      <c r="L5" s="356">
        <f t="shared" si="0"/>
        <v>350711</v>
      </c>
      <c r="M5" s="356">
        <f t="shared" si="0"/>
        <v>46276</v>
      </c>
      <c r="N5" s="358">
        <f t="shared" si="0"/>
        <v>503795</v>
      </c>
      <c r="O5" s="358">
        <f t="shared" si="0"/>
        <v>177919</v>
      </c>
      <c r="P5" s="356">
        <f t="shared" si="0"/>
        <v>379502</v>
      </c>
      <c r="Q5" s="356">
        <f t="shared" si="0"/>
        <v>-218489</v>
      </c>
      <c r="R5" s="358">
        <f t="shared" si="0"/>
        <v>338932</v>
      </c>
      <c r="S5" s="358">
        <f t="shared" si="0"/>
        <v>128535</v>
      </c>
      <c r="T5" s="356">
        <f t="shared" si="0"/>
        <v>202074</v>
      </c>
      <c r="U5" s="356">
        <f t="shared" si="0"/>
        <v>402847</v>
      </c>
      <c r="V5" s="358">
        <f t="shared" si="0"/>
        <v>733456</v>
      </c>
      <c r="W5" s="358">
        <f t="shared" si="0"/>
        <v>1719531</v>
      </c>
      <c r="X5" s="356">
        <f t="shared" si="0"/>
        <v>2302756</v>
      </c>
      <c r="Y5" s="358">
        <f t="shared" si="0"/>
        <v>-583225</v>
      </c>
      <c r="Z5" s="359">
        <f>+IF(X5&lt;&gt;0,+(Y5/X5)*100,0)</f>
        <v>-25.327260031023695</v>
      </c>
      <c r="AA5" s="360">
        <f>+AA6+AA8+AA11+AA13+AA15</f>
        <v>2302756</v>
      </c>
    </row>
    <row r="6" spans="1:27" ht="13.5">
      <c r="A6" s="361" t="s">
        <v>204</v>
      </c>
      <c r="B6" s="142"/>
      <c r="C6" s="60">
        <f>+C7</f>
        <v>825244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278756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4242</v>
      </c>
      <c r="T6" s="60">
        <f t="shared" si="1"/>
        <v>29124</v>
      </c>
      <c r="U6" s="60">
        <f t="shared" si="1"/>
        <v>157294</v>
      </c>
      <c r="V6" s="59">
        <f t="shared" si="1"/>
        <v>190660</v>
      </c>
      <c r="W6" s="59">
        <f t="shared" si="1"/>
        <v>190660</v>
      </c>
      <c r="X6" s="60">
        <f t="shared" si="1"/>
        <v>278756</v>
      </c>
      <c r="Y6" s="59">
        <f t="shared" si="1"/>
        <v>-88096</v>
      </c>
      <c r="Z6" s="61">
        <f>+IF(X6&lt;&gt;0,+(Y6/X6)*100,0)</f>
        <v>-31.603265938670376</v>
      </c>
      <c r="AA6" s="62">
        <f t="shared" si="1"/>
        <v>278756</v>
      </c>
    </row>
    <row r="7" spans="1:27" ht="13.5">
      <c r="A7" s="291" t="s">
        <v>228</v>
      </c>
      <c r="B7" s="142"/>
      <c r="C7" s="60">
        <v>825244</v>
      </c>
      <c r="D7" s="340"/>
      <c r="E7" s="60"/>
      <c r="F7" s="59">
        <v>278756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4242</v>
      </c>
      <c r="T7" s="60">
        <v>29124</v>
      </c>
      <c r="U7" s="60">
        <v>157294</v>
      </c>
      <c r="V7" s="59">
        <v>190660</v>
      </c>
      <c r="W7" s="59">
        <v>190660</v>
      </c>
      <c r="X7" s="60">
        <v>278756</v>
      </c>
      <c r="Y7" s="59">
        <v>-88096</v>
      </c>
      <c r="Z7" s="61">
        <v>-31.6</v>
      </c>
      <c r="AA7" s="62">
        <v>278756</v>
      </c>
    </row>
    <row r="8" spans="1:27" ht="13.5">
      <c r="A8" s="361" t="s">
        <v>205</v>
      </c>
      <c r="B8" s="142"/>
      <c r="C8" s="60">
        <f aca="true" t="shared" si="2" ref="C8:Y8">SUM(C9:C10)</f>
        <v>4537504</v>
      </c>
      <c r="D8" s="340">
        <f t="shared" si="2"/>
        <v>0</v>
      </c>
      <c r="E8" s="60">
        <f t="shared" si="2"/>
        <v>1605000</v>
      </c>
      <c r="F8" s="59">
        <f t="shared" si="2"/>
        <v>1605000</v>
      </c>
      <c r="G8" s="59">
        <f t="shared" si="2"/>
        <v>0</v>
      </c>
      <c r="H8" s="60">
        <f t="shared" si="2"/>
        <v>37244</v>
      </c>
      <c r="I8" s="60">
        <f t="shared" si="2"/>
        <v>76902</v>
      </c>
      <c r="J8" s="59">
        <f t="shared" si="2"/>
        <v>114146</v>
      </c>
      <c r="K8" s="59">
        <f t="shared" si="2"/>
        <v>68465</v>
      </c>
      <c r="L8" s="60">
        <f t="shared" si="2"/>
        <v>273449</v>
      </c>
      <c r="M8" s="60">
        <f t="shared" si="2"/>
        <v>9438</v>
      </c>
      <c r="N8" s="59">
        <f t="shared" si="2"/>
        <v>351352</v>
      </c>
      <c r="O8" s="59">
        <f t="shared" si="2"/>
        <v>64313</v>
      </c>
      <c r="P8" s="60">
        <f t="shared" si="2"/>
        <v>379502</v>
      </c>
      <c r="Q8" s="60">
        <f t="shared" si="2"/>
        <v>-218489</v>
      </c>
      <c r="R8" s="59">
        <f t="shared" si="2"/>
        <v>225326</v>
      </c>
      <c r="S8" s="59">
        <f t="shared" si="2"/>
        <v>124293</v>
      </c>
      <c r="T8" s="60">
        <f t="shared" si="2"/>
        <v>172950</v>
      </c>
      <c r="U8" s="60">
        <f t="shared" si="2"/>
        <v>197766</v>
      </c>
      <c r="V8" s="59">
        <f t="shared" si="2"/>
        <v>495009</v>
      </c>
      <c r="W8" s="59">
        <f t="shared" si="2"/>
        <v>1185833</v>
      </c>
      <c r="X8" s="60">
        <f t="shared" si="2"/>
        <v>1605000</v>
      </c>
      <c r="Y8" s="59">
        <f t="shared" si="2"/>
        <v>-419167</v>
      </c>
      <c r="Z8" s="61">
        <f>+IF(X8&lt;&gt;0,+(Y8/X8)*100,0)</f>
        <v>-26.11632398753894</v>
      </c>
      <c r="AA8" s="62">
        <f>SUM(AA9:AA10)</f>
        <v>1605000</v>
      </c>
    </row>
    <row r="9" spans="1:27" ht="13.5">
      <c r="A9" s="291" t="s">
        <v>229</v>
      </c>
      <c r="B9" s="142"/>
      <c r="C9" s="60">
        <v>4296904</v>
      </c>
      <c r="D9" s="340"/>
      <c r="E9" s="60">
        <v>1605000</v>
      </c>
      <c r="F9" s="59">
        <v>1605000</v>
      </c>
      <c r="G9" s="59"/>
      <c r="H9" s="60">
        <v>37244</v>
      </c>
      <c r="I9" s="60">
        <v>76902</v>
      </c>
      <c r="J9" s="59">
        <v>114146</v>
      </c>
      <c r="K9" s="59">
        <v>68465</v>
      </c>
      <c r="L9" s="60">
        <v>273449</v>
      </c>
      <c r="M9" s="60">
        <v>9438</v>
      </c>
      <c r="N9" s="59">
        <v>351352</v>
      </c>
      <c r="O9" s="59">
        <v>64313</v>
      </c>
      <c r="P9" s="60">
        <v>379502</v>
      </c>
      <c r="Q9" s="60">
        <v>-218489</v>
      </c>
      <c r="R9" s="59">
        <v>225326</v>
      </c>
      <c r="S9" s="59">
        <v>124293</v>
      </c>
      <c r="T9" s="60">
        <v>172950</v>
      </c>
      <c r="U9" s="60">
        <v>197766</v>
      </c>
      <c r="V9" s="59">
        <v>495009</v>
      </c>
      <c r="W9" s="59">
        <v>1185833</v>
      </c>
      <c r="X9" s="60">
        <v>1605000</v>
      </c>
      <c r="Y9" s="59">
        <v>-419167</v>
      </c>
      <c r="Z9" s="61">
        <v>-26.12</v>
      </c>
      <c r="AA9" s="62">
        <v>1605000</v>
      </c>
    </row>
    <row r="10" spans="1:27" ht="13.5">
      <c r="A10" s="291" t="s">
        <v>230</v>
      </c>
      <c r="B10" s="142"/>
      <c r="C10" s="60">
        <v>240600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3664660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69000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10807</v>
      </c>
      <c r="V11" s="364">
        <f t="shared" si="3"/>
        <v>10807</v>
      </c>
      <c r="W11" s="364">
        <f t="shared" si="3"/>
        <v>10807</v>
      </c>
      <c r="X11" s="362">
        <f t="shared" si="3"/>
        <v>69000</v>
      </c>
      <c r="Y11" s="364">
        <f t="shared" si="3"/>
        <v>-58193</v>
      </c>
      <c r="Z11" s="365">
        <f>+IF(X11&lt;&gt;0,+(Y11/X11)*100,0)</f>
        <v>-84.33768115942028</v>
      </c>
      <c r="AA11" s="366">
        <f t="shared" si="3"/>
        <v>69000</v>
      </c>
    </row>
    <row r="12" spans="1:27" ht="13.5">
      <c r="A12" s="291" t="s">
        <v>231</v>
      </c>
      <c r="B12" s="136"/>
      <c r="C12" s="60">
        <v>3664660</v>
      </c>
      <c r="D12" s="340"/>
      <c r="E12" s="60"/>
      <c r="F12" s="59">
        <v>69000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>
        <v>10807</v>
      </c>
      <c r="V12" s="59">
        <v>10807</v>
      </c>
      <c r="W12" s="59">
        <v>10807</v>
      </c>
      <c r="X12" s="60">
        <v>69000</v>
      </c>
      <c r="Y12" s="59">
        <v>-58193</v>
      </c>
      <c r="Z12" s="61">
        <v>-84.34</v>
      </c>
      <c r="AA12" s="62">
        <v>69000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350000</v>
      </c>
      <c r="F13" s="342">
        <f t="shared" si="4"/>
        <v>350000</v>
      </c>
      <c r="G13" s="342">
        <f t="shared" si="4"/>
        <v>0</v>
      </c>
      <c r="H13" s="275">
        <f t="shared" si="4"/>
        <v>7834</v>
      </c>
      <c r="I13" s="275">
        <f t="shared" si="4"/>
        <v>21368</v>
      </c>
      <c r="J13" s="342">
        <f t="shared" si="4"/>
        <v>29202</v>
      </c>
      <c r="K13" s="342">
        <f t="shared" si="4"/>
        <v>38343</v>
      </c>
      <c r="L13" s="275">
        <f t="shared" si="4"/>
        <v>77262</v>
      </c>
      <c r="M13" s="275">
        <f t="shared" si="4"/>
        <v>36838</v>
      </c>
      <c r="N13" s="342">
        <f t="shared" si="4"/>
        <v>152443</v>
      </c>
      <c r="O13" s="342">
        <f t="shared" si="4"/>
        <v>113606</v>
      </c>
      <c r="P13" s="275">
        <f t="shared" si="4"/>
        <v>0</v>
      </c>
      <c r="Q13" s="275">
        <f t="shared" si="4"/>
        <v>0</v>
      </c>
      <c r="R13" s="342">
        <f t="shared" si="4"/>
        <v>113606</v>
      </c>
      <c r="S13" s="342">
        <f t="shared" si="4"/>
        <v>0</v>
      </c>
      <c r="T13" s="275">
        <f t="shared" si="4"/>
        <v>0</v>
      </c>
      <c r="U13" s="275">
        <f t="shared" si="4"/>
        <v>36980</v>
      </c>
      <c r="V13" s="342">
        <f t="shared" si="4"/>
        <v>36980</v>
      </c>
      <c r="W13" s="342">
        <f t="shared" si="4"/>
        <v>332231</v>
      </c>
      <c r="X13" s="275">
        <f t="shared" si="4"/>
        <v>350000</v>
      </c>
      <c r="Y13" s="342">
        <f t="shared" si="4"/>
        <v>-17769</v>
      </c>
      <c r="Z13" s="335">
        <f>+IF(X13&lt;&gt;0,+(Y13/X13)*100,0)</f>
        <v>-5.0768571428571425</v>
      </c>
      <c r="AA13" s="273">
        <f t="shared" si="4"/>
        <v>350000</v>
      </c>
    </row>
    <row r="14" spans="1:27" ht="13.5">
      <c r="A14" s="291" t="s">
        <v>232</v>
      </c>
      <c r="B14" s="136"/>
      <c r="C14" s="60"/>
      <c r="D14" s="340"/>
      <c r="E14" s="60">
        <v>350000</v>
      </c>
      <c r="F14" s="59">
        <v>350000</v>
      </c>
      <c r="G14" s="59"/>
      <c r="H14" s="60">
        <v>7834</v>
      </c>
      <c r="I14" s="60">
        <v>21368</v>
      </c>
      <c r="J14" s="59">
        <v>29202</v>
      </c>
      <c r="K14" s="59">
        <v>38343</v>
      </c>
      <c r="L14" s="60">
        <v>77262</v>
      </c>
      <c r="M14" s="60">
        <v>36838</v>
      </c>
      <c r="N14" s="59">
        <v>152443</v>
      </c>
      <c r="O14" s="59">
        <v>113606</v>
      </c>
      <c r="P14" s="60"/>
      <c r="Q14" s="60"/>
      <c r="R14" s="59">
        <v>113606</v>
      </c>
      <c r="S14" s="59"/>
      <c r="T14" s="60"/>
      <c r="U14" s="60">
        <v>36980</v>
      </c>
      <c r="V14" s="59">
        <v>36980</v>
      </c>
      <c r="W14" s="59">
        <v>332231</v>
      </c>
      <c r="X14" s="60">
        <v>350000</v>
      </c>
      <c r="Y14" s="59">
        <v>-17769</v>
      </c>
      <c r="Z14" s="61">
        <v>-5.08</v>
      </c>
      <c r="AA14" s="62">
        <v>350000</v>
      </c>
    </row>
    <row r="15" spans="1:27" ht="13.5">
      <c r="A15" s="361" t="s">
        <v>208</v>
      </c>
      <c r="B15" s="136"/>
      <c r="C15" s="60">
        <f aca="true" t="shared" si="5" ref="C15:Y15">SUM(C16:C20)</f>
        <v>6965455</v>
      </c>
      <c r="D15" s="340">
        <f t="shared" si="5"/>
        <v>0</v>
      </c>
      <c r="E15" s="60">
        <f t="shared" si="5"/>
        <v>3250000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3282842</v>
      </c>
      <c r="D16" s="340"/>
      <c r="E16" s="60">
        <v>1000000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3044108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638505</v>
      </c>
      <c r="D20" s="340"/>
      <c r="E20" s="60">
        <v>2250000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5086508</v>
      </c>
      <c r="D22" s="344">
        <f t="shared" si="6"/>
        <v>0</v>
      </c>
      <c r="E22" s="343">
        <f t="shared" si="6"/>
        <v>4440000</v>
      </c>
      <c r="F22" s="345">
        <f t="shared" si="6"/>
        <v>10602123</v>
      </c>
      <c r="G22" s="345">
        <f t="shared" si="6"/>
        <v>178821</v>
      </c>
      <c r="H22" s="343">
        <f t="shared" si="6"/>
        <v>309194</v>
      </c>
      <c r="I22" s="343">
        <f t="shared" si="6"/>
        <v>165882</v>
      </c>
      <c r="J22" s="345">
        <f t="shared" si="6"/>
        <v>653897</v>
      </c>
      <c r="K22" s="345">
        <f t="shared" si="6"/>
        <v>251749</v>
      </c>
      <c r="L22" s="343">
        <f t="shared" si="6"/>
        <v>218295</v>
      </c>
      <c r="M22" s="343">
        <f t="shared" si="6"/>
        <v>213650</v>
      </c>
      <c r="N22" s="345">
        <f t="shared" si="6"/>
        <v>683694</v>
      </c>
      <c r="O22" s="345">
        <f t="shared" si="6"/>
        <v>223769</v>
      </c>
      <c r="P22" s="343">
        <f t="shared" si="6"/>
        <v>187824</v>
      </c>
      <c r="Q22" s="343">
        <f t="shared" si="6"/>
        <v>419029</v>
      </c>
      <c r="R22" s="345">
        <f t="shared" si="6"/>
        <v>830622</v>
      </c>
      <c r="S22" s="345">
        <f t="shared" si="6"/>
        <v>383756</v>
      </c>
      <c r="T22" s="343">
        <f t="shared" si="6"/>
        <v>2113556</v>
      </c>
      <c r="U22" s="343">
        <f t="shared" si="6"/>
        <v>2050641</v>
      </c>
      <c r="V22" s="345">
        <f t="shared" si="6"/>
        <v>4547953</v>
      </c>
      <c r="W22" s="345">
        <f t="shared" si="6"/>
        <v>6716166</v>
      </c>
      <c r="X22" s="343">
        <f t="shared" si="6"/>
        <v>10602123</v>
      </c>
      <c r="Y22" s="345">
        <f t="shared" si="6"/>
        <v>-3885957</v>
      </c>
      <c r="Z22" s="336">
        <f>+IF(X22&lt;&gt;0,+(Y22/X22)*100,0)</f>
        <v>-36.65263079856742</v>
      </c>
      <c r="AA22" s="350">
        <f>SUM(AA23:AA32)</f>
        <v>10602123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1240000</v>
      </c>
      <c r="F24" s="59">
        <v>1240000</v>
      </c>
      <c r="G24" s="59">
        <v>160000</v>
      </c>
      <c r="H24" s="60"/>
      <c r="I24" s="60">
        <v>28245</v>
      </c>
      <c r="J24" s="59">
        <v>188245</v>
      </c>
      <c r="K24" s="59">
        <v>20062</v>
      </c>
      <c r="L24" s="60">
        <v>7000</v>
      </c>
      <c r="M24" s="60"/>
      <c r="N24" s="59">
        <v>27062</v>
      </c>
      <c r="O24" s="59"/>
      <c r="P24" s="60"/>
      <c r="Q24" s="60">
        <v>5557</v>
      </c>
      <c r="R24" s="59">
        <v>5557</v>
      </c>
      <c r="S24" s="59">
        <v>56930</v>
      </c>
      <c r="T24" s="60"/>
      <c r="U24" s="60">
        <v>537729</v>
      </c>
      <c r="V24" s="59">
        <v>594659</v>
      </c>
      <c r="W24" s="59">
        <v>815523</v>
      </c>
      <c r="X24" s="60">
        <v>1240000</v>
      </c>
      <c r="Y24" s="59">
        <v>-424477</v>
      </c>
      <c r="Z24" s="61">
        <v>-34.23</v>
      </c>
      <c r="AA24" s="62">
        <v>1240000</v>
      </c>
    </row>
    <row r="25" spans="1:27" ht="13.5">
      <c r="A25" s="361" t="s">
        <v>238</v>
      </c>
      <c r="B25" s="142"/>
      <c r="C25" s="60">
        <v>226462</v>
      </c>
      <c r="D25" s="340"/>
      <c r="E25" s="60">
        <v>30000</v>
      </c>
      <c r="F25" s="59">
        <v>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30000</v>
      </c>
      <c r="Y25" s="59">
        <v>-30000</v>
      </c>
      <c r="Z25" s="61">
        <v>-100</v>
      </c>
      <c r="AA25" s="62">
        <v>30000</v>
      </c>
    </row>
    <row r="26" spans="1:27" ht="13.5">
      <c r="A26" s="361" t="s">
        <v>239</v>
      </c>
      <c r="B26" s="302"/>
      <c r="C26" s="362">
        <v>2948644</v>
      </c>
      <c r="D26" s="363"/>
      <c r="E26" s="362">
        <v>2500000</v>
      </c>
      <c r="F26" s="364">
        <v>1551356</v>
      </c>
      <c r="G26" s="364">
        <v>18821</v>
      </c>
      <c r="H26" s="362">
        <v>46519</v>
      </c>
      <c r="I26" s="362">
        <v>128777</v>
      </c>
      <c r="J26" s="364">
        <v>194117</v>
      </c>
      <c r="K26" s="364">
        <v>169215</v>
      </c>
      <c r="L26" s="362">
        <v>28818</v>
      </c>
      <c r="M26" s="362">
        <v>134949</v>
      </c>
      <c r="N26" s="364">
        <v>332982</v>
      </c>
      <c r="O26" s="364">
        <v>11000</v>
      </c>
      <c r="P26" s="362"/>
      <c r="Q26" s="362">
        <v>3485</v>
      </c>
      <c r="R26" s="364">
        <v>14485</v>
      </c>
      <c r="S26" s="364"/>
      <c r="T26" s="362">
        <v>26965</v>
      </c>
      <c r="U26" s="362">
        <v>383600</v>
      </c>
      <c r="V26" s="364">
        <v>410565</v>
      </c>
      <c r="W26" s="364">
        <v>952149</v>
      </c>
      <c r="X26" s="362">
        <v>1551356</v>
      </c>
      <c r="Y26" s="364">
        <v>-599207</v>
      </c>
      <c r="Z26" s="365">
        <v>-38.62</v>
      </c>
      <c r="AA26" s="366">
        <v>1551356</v>
      </c>
    </row>
    <row r="27" spans="1:27" ht="13.5">
      <c r="A27" s="361" t="s">
        <v>240</v>
      </c>
      <c r="B27" s="147"/>
      <c r="C27" s="60">
        <v>1367937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543465</v>
      </c>
      <c r="D32" s="340"/>
      <c r="E32" s="60">
        <v>670000</v>
      </c>
      <c r="F32" s="59">
        <v>7780767</v>
      </c>
      <c r="G32" s="59"/>
      <c r="H32" s="60">
        <v>262675</v>
      </c>
      <c r="I32" s="60">
        <v>8860</v>
      </c>
      <c r="J32" s="59">
        <v>271535</v>
      </c>
      <c r="K32" s="59">
        <v>62472</v>
      </c>
      <c r="L32" s="60">
        <v>182477</v>
      </c>
      <c r="M32" s="60">
        <v>78701</v>
      </c>
      <c r="N32" s="59">
        <v>323650</v>
      </c>
      <c r="O32" s="59">
        <v>212769</v>
      </c>
      <c r="P32" s="60">
        <v>187824</v>
      </c>
      <c r="Q32" s="60">
        <v>409987</v>
      </c>
      <c r="R32" s="59">
        <v>810580</v>
      </c>
      <c r="S32" s="59">
        <v>326826</v>
      </c>
      <c r="T32" s="60">
        <v>2086591</v>
      </c>
      <c r="U32" s="60">
        <v>1129312</v>
      </c>
      <c r="V32" s="59">
        <v>3542729</v>
      </c>
      <c r="W32" s="59">
        <v>4948494</v>
      </c>
      <c r="X32" s="60">
        <v>7780767</v>
      </c>
      <c r="Y32" s="59">
        <v>-2832273</v>
      </c>
      <c r="Z32" s="61">
        <v>-36.4</v>
      </c>
      <c r="AA32" s="62">
        <v>7780767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5196514</v>
      </c>
      <c r="D40" s="344">
        <f t="shared" si="9"/>
        <v>0</v>
      </c>
      <c r="E40" s="343">
        <f t="shared" si="9"/>
        <v>8642100</v>
      </c>
      <c r="F40" s="345">
        <f t="shared" si="9"/>
        <v>8233546</v>
      </c>
      <c r="G40" s="345">
        <f t="shared" si="9"/>
        <v>491852</v>
      </c>
      <c r="H40" s="343">
        <f t="shared" si="9"/>
        <v>160416</v>
      </c>
      <c r="I40" s="343">
        <f t="shared" si="9"/>
        <v>780015</v>
      </c>
      <c r="J40" s="345">
        <f t="shared" si="9"/>
        <v>1432283</v>
      </c>
      <c r="K40" s="345">
        <f t="shared" si="9"/>
        <v>1646901</v>
      </c>
      <c r="L40" s="343">
        <f t="shared" si="9"/>
        <v>164584</v>
      </c>
      <c r="M40" s="343">
        <f t="shared" si="9"/>
        <v>535391</v>
      </c>
      <c r="N40" s="345">
        <f t="shared" si="9"/>
        <v>2346876</v>
      </c>
      <c r="O40" s="345">
        <f t="shared" si="9"/>
        <v>126544</v>
      </c>
      <c r="P40" s="343">
        <f t="shared" si="9"/>
        <v>266142</v>
      </c>
      <c r="Q40" s="343">
        <f t="shared" si="9"/>
        <v>902351</v>
      </c>
      <c r="R40" s="345">
        <f t="shared" si="9"/>
        <v>1295037</v>
      </c>
      <c r="S40" s="345">
        <f t="shared" si="9"/>
        <v>807586</v>
      </c>
      <c r="T40" s="343">
        <f t="shared" si="9"/>
        <v>667543</v>
      </c>
      <c r="U40" s="343">
        <f t="shared" si="9"/>
        <v>959462</v>
      </c>
      <c r="V40" s="345">
        <f t="shared" si="9"/>
        <v>2434591</v>
      </c>
      <c r="W40" s="345">
        <f t="shared" si="9"/>
        <v>7508787</v>
      </c>
      <c r="X40" s="343">
        <f t="shared" si="9"/>
        <v>8233546</v>
      </c>
      <c r="Y40" s="345">
        <f t="shared" si="9"/>
        <v>-724759</v>
      </c>
      <c r="Z40" s="336">
        <f>+IF(X40&lt;&gt;0,+(Y40/X40)*100,0)</f>
        <v>-8.80251352212036</v>
      </c>
      <c r="AA40" s="350">
        <f>SUM(AA41:AA49)</f>
        <v>8233546</v>
      </c>
    </row>
    <row r="41" spans="1:27" ht="13.5">
      <c r="A41" s="361" t="s">
        <v>247</v>
      </c>
      <c r="B41" s="142"/>
      <c r="C41" s="362">
        <v>620497</v>
      </c>
      <c r="D41" s="363"/>
      <c r="E41" s="362">
        <v>1000000</v>
      </c>
      <c r="F41" s="364">
        <v>1413000</v>
      </c>
      <c r="G41" s="364">
        <v>412216</v>
      </c>
      <c r="H41" s="362"/>
      <c r="I41" s="362">
        <v>15350</v>
      </c>
      <c r="J41" s="364">
        <v>427566</v>
      </c>
      <c r="K41" s="364"/>
      <c r="L41" s="362"/>
      <c r="M41" s="362"/>
      <c r="N41" s="364"/>
      <c r="O41" s="364"/>
      <c r="P41" s="362"/>
      <c r="Q41" s="362">
        <v>731592</v>
      </c>
      <c r="R41" s="364">
        <v>731592</v>
      </c>
      <c r="S41" s="364">
        <v>295872</v>
      </c>
      <c r="T41" s="362"/>
      <c r="U41" s="362"/>
      <c r="V41" s="364">
        <v>295872</v>
      </c>
      <c r="W41" s="364">
        <v>1455030</v>
      </c>
      <c r="X41" s="362">
        <v>1413000</v>
      </c>
      <c r="Y41" s="364">
        <v>42030</v>
      </c>
      <c r="Z41" s="365">
        <v>2.97</v>
      </c>
      <c r="AA41" s="366">
        <v>1413000</v>
      </c>
    </row>
    <row r="42" spans="1:27" ht="13.5">
      <c r="A42" s="361" t="s">
        <v>248</v>
      </c>
      <c r="B42" s="136"/>
      <c r="C42" s="60">
        <f aca="true" t="shared" si="10" ref="C42:Y42">+C62</f>
        <v>772000</v>
      </c>
      <c r="D42" s="368">
        <f t="shared" si="10"/>
        <v>0</v>
      </c>
      <c r="E42" s="54">
        <f t="shared" si="10"/>
        <v>870000</v>
      </c>
      <c r="F42" s="53">
        <f t="shared" si="10"/>
        <v>675846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675845</v>
      </c>
      <c r="L42" s="54">
        <f t="shared" si="10"/>
        <v>0</v>
      </c>
      <c r="M42" s="54">
        <f t="shared" si="10"/>
        <v>0</v>
      </c>
      <c r="N42" s="53">
        <f t="shared" si="10"/>
        <v>675845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675845</v>
      </c>
      <c r="X42" s="54">
        <f t="shared" si="10"/>
        <v>675846</v>
      </c>
      <c r="Y42" s="53">
        <f t="shared" si="10"/>
        <v>-1</v>
      </c>
      <c r="Z42" s="94">
        <f>+IF(X42&lt;&gt;0,+(Y42/X42)*100,0)</f>
        <v>-0.0001479627015621902</v>
      </c>
      <c r="AA42" s="95">
        <f>+AA62</f>
        <v>675846</v>
      </c>
    </row>
    <row r="43" spans="1:27" ht="13.5">
      <c r="A43" s="361" t="s">
        <v>249</v>
      </c>
      <c r="B43" s="136"/>
      <c r="C43" s="275">
        <v>47651</v>
      </c>
      <c r="D43" s="369"/>
      <c r="E43" s="305">
        <v>2902100</v>
      </c>
      <c r="F43" s="370">
        <v>3103700</v>
      </c>
      <c r="G43" s="370">
        <v>14735</v>
      </c>
      <c r="H43" s="305">
        <v>23836</v>
      </c>
      <c r="I43" s="305">
        <v>133564</v>
      </c>
      <c r="J43" s="370">
        <v>172135</v>
      </c>
      <c r="K43" s="370">
        <v>882392</v>
      </c>
      <c r="L43" s="305">
        <v>130396</v>
      </c>
      <c r="M43" s="305">
        <v>50240</v>
      </c>
      <c r="N43" s="370">
        <v>1063028</v>
      </c>
      <c r="O43" s="370">
        <v>83726</v>
      </c>
      <c r="P43" s="305">
        <v>18653</v>
      </c>
      <c r="Q43" s="305">
        <v>82912</v>
      </c>
      <c r="R43" s="370">
        <v>185291</v>
      </c>
      <c r="S43" s="370">
        <v>451518</v>
      </c>
      <c r="T43" s="305">
        <v>350501</v>
      </c>
      <c r="U43" s="305">
        <v>328618</v>
      </c>
      <c r="V43" s="370">
        <v>1130637</v>
      </c>
      <c r="W43" s="370">
        <v>2551091</v>
      </c>
      <c r="X43" s="305">
        <v>3103700</v>
      </c>
      <c r="Y43" s="370">
        <v>-552609</v>
      </c>
      <c r="Z43" s="371">
        <v>-17.8</v>
      </c>
      <c r="AA43" s="303">
        <v>3103700</v>
      </c>
    </row>
    <row r="44" spans="1:27" ht="13.5">
      <c r="A44" s="361" t="s">
        <v>250</v>
      </c>
      <c r="B44" s="136"/>
      <c r="C44" s="60">
        <v>1427667</v>
      </c>
      <c r="D44" s="368"/>
      <c r="E44" s="54">
        <v>1650000</v>
      </c>
      <c r="F44" s="53">
        <v>2700000</v>
      </c>
      <c r="G44" s="53">
        <v>34908</v>
      </c>
      <c r="H44" s="54">
        <v>17319</v>
      </c>
      <c r="I44" s="54">
        <v>612421</v>
      </c>
      <c r="J44" s="53">
        <v>664648</v>
      </c>
      <c r="K44" s="53">
        <v>34069</v>
      </c>
      <c r="L44" s="54">
        <v>-15068</v>
      </c>
      <c r="M44" s="54">
        <v>485151</v>
      </c>
      <c r="N44" s="53">
        <v>504152</v>
      </c>
      <c r="O44" s="53">
        <v>57634</v>
      </c>
      <c r="P44" s="54">
        <v>169432</v>
      </c>
      <c r="Q44" s="54">
        <v>85197</v>
      </c>
      <c r="R44" s="53">
        <v>312263</v>
      </c>
      <c r="S44" s="53">
        <v>27007</v>
      </c>
      <c r="T44" s="54">
        <v>317042</v>
      </c>
      <c r="U44" s="54">
        <v>584050</v>
      </c>
      <c r="V44" s="53">
        <v>928099</v>
      </c>
      <c r="W44" s="53">
        <v>2409162</v>
      </c>
      <c r="X44" s="54">
        <v>2700000</v>
      </c>
      <c r="Y44" s="53">
        <v>-290838</v>
      </c>
      <c r="Z44" s="94">
        <v>-10.77</v>
      </c>
      <c r="AA44" s="95">
        <v>2700000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1390625</v>
      </c>
      <c r="D47" s="368"/>
      <c r="E47" s="54"/>
      <c r="F47" s="53"/>
      <c r="G47" s="53"/>
      <c r="H47" s="54">
        <v>112261</v>
      </c>
      <c r="I47" s="54"/>
      <c r="J47" s="53">
        <v>112261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112261</v>
      </c>
      <c r="X47" s="54"/>
      <c r="Y47" s="53">
        <v>112261</v>
      </c>
      <c r="Z47" s="94"/>
      <c r="AA47" s="95"/>
    </row>
    <row r="48" spans="1:27" ht="13.5">
      <c r="A48" s="361" t="s">
        <v>254</v>
      </c>
      <c r="B48" s="136"/>
      <c r="C48" s="60">
        <v>282000</v>
      </c>
      <c r="D48" s="368"/>
      <c r="E48" s="54">
        <v>2220000</v>
      </c>
      <c r="F48" s="53">
        <v>341000</v>
      </c>
      <c r="G48" s="53">
        <v>29993</v>
      </c>
      <c r="H48" s="54">
        <v>7000</v>
      </c>
      <c r="I48" s="54">
        <v>18680</v>
      </c>
      <c r="J48" s="53">
        <v>55673</v>
      </c>
      <c r="K48" s="53">
        <v>54595</v>
      </c>
      <c r="L48" s="54">
        <v>49256</v>
      </c>
      <c r="M48" s="54"/>
      <c r="N48" s="53">
        <v>103851</v>
      </c>
      <c r="O48" s="53">
        <v>-14816</v>
      </c>
      <c r="P48" s="54">
        <v>78057</v>
      </c>
      <c r="Q48" s="54">
        <v>2650</v>
      </c>
      <c r="R48" s="53">
        <v>65891</v>
      </c>
      <c r="S48" s="53">
        <v>33189</v>
      </c>
      <c r="T48" s="54"/>
      <c r="U48" s="54">
        <v>46794</v>
      </c>
      <c r="V48" s="53">
        <v>79983</v>
      </c>
      <c r="W48" s="53">
        <v>305398</v>
      </c>
      <c r="X48" s="54">
        <v>341000</v>
      </c>
      <c r="Y48" s="53">
        <v>-35602</v>
      </c>
      <c r="Z48" s="94">
        <v>-10.44</v>
      </c>
      <c r="AA48" s="95">
        <v>341000</v>
      </c>
    </row>
    <row r="49" spans="1:27" ht="13.5">
      <c r="A49" s="361" t="s">
        <v>93</v>
      </c>
      <c r="B49" s="136"/>
      <c r="C49" s="54">
        <v>656074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26275885</v>
      </c>
      <c r="D60" s="346">
        <f t="shared" si="14"/>
        <v>0</v>
      </c>
      <c r="E60" s="219">
        <f t="shared" si="14"/>
        <v>18287100</v>
      </c>
      <c r="F60" s="264">
        <f t="shared" si="14"/>
        <v>21138425</v>
      </c>
      <c r="G60" s="264">
        <f t="shared" si="14"/>
        <v>670673</v>
      </c>
      <c r="H60" s="219">
        <f t="shared" si="14"/>
        <v>514688</v>
      </c>
      <c r="I60" s="219">
        <f t="shared" si="14"/>
        <v>1044167</v>
      </c>
      <c r="J60" s="264">
        <f t="shared" si="14"/>
        <v>2229528</v>
      </c>
      <c r="K60" s="264">
        <f t="shared" si="14"/>
        <v>2005458</v>
      </c>
      <c r="L60" s="219">
        <f t="shared" si="14"/>
        <v>733590</v>
      </c>
      <c r="M60" s="219">
        <f t="shared" si="14"/>
        <v>795317</v>
      </c>
      <c r="N60" s="264">
        <f t="shared" si="14"/>
        <v>3534365</v>
      </c>
      <c r="O60" s="264">
        <f t="shared" si="14"/>
        <v>528232</v>
      </c>
      <c r="P60" s="219">
        <f t="shared" si="14"/>
        <v>833468</v>
      </c>
      <c r="Q60" s="219">
        <f t="shared" si="14"/>
        <v>1102891</v>
      </c>
      <c r="R60" s="264">
        <f t="shared" si="14"/>
        <v>2464591</v>
      </c>
      <c r="S60" s="264">
        <f t="shared" si="14"/>
        <v>1319877</v>
      </c>
      <c r="T60" s="219">
        <f t="shared" si="14"/>
        <v>2983173</v>
      </c>
      <c r="U60" s="219">
        <f t="shared" si="14"/>
        <v>3412950</v>
      </c>
      <c r="V60" s="264">
        <f t="shared" si="14"/>
        <v>7716000</v>
      </c>
      <c r="W60" s="264">
        <f t="shared" si="14"/>
        <v>15944484</v>
      </c>
      <c r="X60" s="219">
        <f t="shared" si="14"/>
        <v>21138425</v>
      </c>
      <c r="Y60" s="264">
        <f t="shared" si="14"/>
        <v>-5193941</v>
      </c>
      <c r="Z60" s="337">
        <f>+IF(X60&lt;&gt;0,+(Y60/X60)*100,0)</f>
        <v>-24.5710879594861</v>
      </c>
      <c r="AA60" s="232">
        <f>+AA57+AA54+AA51+AA40+AA37+AA34+AA22+AA5</f>
        <v>21138425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772000</v>
      </c>
      <c r="D62" s="348">
        <f t="shared" si="15"/>
        <v>0</v>
      </c>
      <c r="E62" s="347">
        <f t="shared" si="15"/>
        <v>870000</v>
      </c>
      <c r="F62" s="349">
        <f t="shared" si="15"/>
        <v>675846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675845</v>
      </c>
      <c r="L62" s="347">
        <f t="shared" si="15"/>
        <v>0</v>
      </c>
      <c r="M62" s="347">
        <f t="shared" si="15"/>
        <v>0</v>
      </c>
      <c r="N62" s="349">
        <f t="shared" si="15"/>
        <v>675845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675845</v>
      </c>
      <c r="X62" s="347">
        <f t="shared" si="15"/>
        <v>675846</v>
      </c>
      <c r="Y62" s="349">
        <f t="shared" si="15"/>
        <v>-1</v>
      </c>
      <c r="Z62" s="338">
        <f>+IF(X62&lt;&gt;0,+(Y62/X62)*100,0)</f>
        <v>-0.0001479627015621902</v>
      </c>
      <c r="AA62" s="351">
        <f>SUM(AA63:AA66)</f>
        <v>675846</v>
      </c>
    </row>
    <row r="63" spans="1:27" ht="13.5">
      <c r="A63" s="361" t="s">
        <v>258</v>
      </c>
      <c r="B63" s="136"/>
      <c r="C63" s="60">
        <v>772000</v>
      </c>
      <c r="D63" s="340"/>
      <c r="E63" s="60"/>
      <c r="F63" s="59">
        <v>675846</v>
      </c>
      <c r="G63" s="59"/>
      <c r="H63" s="60"/>
      <c r="I63" s="60"/>
      <c r="J63" s="59"/>
      <c r="K63" s="59">
        <v>675845</v>
      </c>
      <c r="L63" s="60"/>
      <c r="M63" s="60"/>
      <c r="N63" s="59">
        <v>675845</v>
      </c>
      <c r="O63" s="59"/>
      <c r="P63" s="60"/>
      <c r="Q63" s="60"/>
      <c r="R63" s="59"/>
      <c r="S63" s="59"/>
      <c r="T63" s="60"/>
      <c r="U63" s="60"/>
      <c r="V63" s="59"/>
      <c r="W63" s="59">
        <v>675845</v>
      </c>
      <c r="X63" s="60">
        <v>675846</v>
      </c>
      <c r="Y63" s="59">
        <v>-1</v>
      </c>
      <c r="Z63" s="61"/>
      <c r="AA63" s="62">
        <v>675846</v>
      </c>
    </row>
    <row r="64" spans="1:27" ht="13.5">
      <c r="A64" s="361" t="s">
        <v>259</v>
      </c>
      <c r="B64" s="136"/>
      <c r="C64" s="60"/>
      <c r="D64" s="340"/>
      <c r="E64" s="60">
        <v>870000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24755257</v>
      </c>
      <c r="D5" s="357">
        <f t="shared" si="0"/>
        <v>0</v>
      </c>
      <c r="E5" s="356">
        <f t="shared" si="0"/>
        <v>33953830</v>
      </c>
      <c r="F5" s="358">
        <f t="shared" si="0"/>
        <v>34764561</v>
      </c>
      <c r="G5" s="358">
        <f t="shared" si="0"/>
        <v>1473186</v>
      </c>
      <c r="H5" s="356">
        <f t="shared" si="0"/>
        <v>1505336</v>
      </c>
      <c r="I5" s="356">
        <f t="shared" si="0"/>
        <v>1680887</v>
      </c>
      <c r="J5" s="358">
        <f t="shared" si="0"/>
        <v>4659409</v>
      </c>
      <c r="K5" s="358">
        <f t="shared" si="0"/>
        <v>2438015</v>
      </c>
      <c r="L5" s="356">
        <f t="shared" si="0"/>
        <v>2464443</v>
      </c>
      <c r="M5" s="356">
        <f t="shared" si="0"/>
        <v>2477522</v>
      </c>
      <c r="N5" s="358">
        <f t="shared" si="0"/>
        <v>7379980</v>
      </c>
      <c r="O5" s="358">
        <f t="shared" si="0"/>
        <v>2505809</v>
      </c>
      <c r="P5" s="356">
        <f t="shared" si="0"/>
        <v>2373773</v>
      </c>
      <c r="Q5" s="356">
        <f t="shared" si="0"/>
        <v>4950304</v>
      </c>
      <c r="R5" s="358">
        <f t="shared" si="0"/>
        <v>9829886</v>
      </c>
      <c r="S5" s="358">
        <f t="shared" si="0"/>
        <v>2054190</v>
      </c>
      <c r="T5" s="356">
        <f t="shared" si="0"/>
        <v>5944286</v>
      </c>
      <c r="U5" s="356">
        <f t="shared" si="0"/>
        <v>4238031</v>
      </c>
      <c r="V5" s="358">
        <f t="shared" si="0"/>
        <v>12236507</v>
      </c>
      <c r="W5" s="358">
        <f t="shared" si="0"/>
        <v>34105782</v>
      </c>
      <c r="X5" s="356">
        <f t="shared" si="0"/>
        <v>34764561</v>
      </c>
      <c r="Y5" s="358">
        <f t="shared" si="0"/>
        <v>-658779</v>
      </c>
      <c r="Z5" s="359">
        <f>+IF(X5&lt;&gt;0,+(Y5/X5)*100,0)</f>
        <v>-1.8949728719427812</v>
      </c>
      <c r="AA5" s="360">
        <f>+AA6+AA8+AA11+AA13+AA15</f>
        <v>34764561</v>
      </c>
    </row>
    <row r="6" spans="1:27" ht="13.5">
      <c r="A6" s="361" t="s">
        <v>204</v>
      </c>
      <c r="B6" s="142"/>
      <c r="C6" s="60">
        <f>+C7</f>
        <v>2991192</v>
      </c>
      <c r="D6" s="340">
        <f aca="true" t="shared" si="1" ref="D6:AA6">+D7</f>
        <v>0</v>
      </c>
      <c r="E6" s="60">
        <f t="shared" si="1"/>
        <v>4500000</v>
      </c>
      <c r="F6" s="59">
        <f t="shared" si="1"/>
        <v>4500000</v>
      </c>
      <c r="G6" s="59">
        <f t="shared" si="1"/>
        <v>0</v>
      </c>
      <c r="H6" s="60">
        <f t="shared" si="1"/>
        <v>327223</v>
      </c>
      <c r="I6" s="60">
        <f t="shared" si="1"/>
        <v>861996</v>
      </c>
      <c r="J6" s="59">
        <f t="shared" si="1"/>
        <v>1189219</v>
      </c>
      <c r="K6" s="59">
        <f t="shared" si="1"/>
        <v>1383598</v>
      </c>
      <c r="L6" s="60">
        <f t="shared" si="1"/>
        <v>846370</v>
      </c>
      <c r="M6" s="60">
        <f t="shared" si="1"/>
        <v>103871</v>
      </c>
      <c r="N6" s="59">
        <f t="shared" si="1"/>
        <v>2333839</v>
      </c>
      <c r="O6" s="59">
        <f t="shared" si="1"/>
        <v>774508</v>
      </c>
      <c r="P6" s="60">
        <f t="shared" si="1"/>
        <v>0</v>
      </c>
      <c r="Q6" s="60">
        <f t="shared" si="1"/>
        <v>0</v>
      </c>
      <c r="R6" s="59">
        <f t="shared" si="1"/>
        <v>774508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4297566</v>
      </c>
      <c r="X6" s="60">
        <f t="shared" si="1"/>
        <v>4500000</v>
      </c>
      <c r="Y6" s="59">
        <f t="shared" si="1"/>
        <v>-202434</v>
      </c>
      <c r="Z6" s="61">
        <f>+IF(X6&lt;&gt;0,+(Y6/X6)*100,0)</f>
        <v>-4.4985333333333335</v>
      </c>
      <c r="AA6" s="62">
        <f t="shared" si="1"/>
        <v>4500000</v>
      </c>
    </row>
    <row r="7" spans="1:27" ht="13.5">
      <c r="A7" s="291" t="s">
        <v>228</v>
      </c>
      <c r="B7" s="142"/>
      <c r="C7" s="60">
        <v>2991192</v>
      </c>
      <c r="D7" s="340"/>
      <c r="E7" s="60">
        <v>4500000</v>
      </c>
      <c r="F7" s="59">
        <v>4500000</v>
      </c>
      <c r="G7" s="59"/>
      <c r="H7" s="60">
        <v>327223</v>
      </c>
      <c r="I7" s="60">
        <v>861996</v>
      </c>
      <c r="J7" s="59">
        <v>1189219</v>
      </c>
      <c r="K7" s="59">
        <v>1383598</v>
      </c>
      <c r="L7" s="60">
        <v>846370</v>
      </c>
      <c r="M7" s="60">
        <v>103871</v>
      </c>
      <c r="N7" s="59">
        <v>2333839</v>
      </c>
      <c r="O7" s="59">
        <v>774508</v>
      </c>
      <c r="P7" s="60"/>
      <c r="Q7" s="60"/>
      <c r="R7" s="59">
        <v>774508</v>
      </c>
      <c r="S7" s="59"/>
      <c r="T7" s="60"/>
      <c r="U7" s="60"/>
      <c r="V7" s="59"/>
      <c r="W7" s="59">
        <v>4297566</v>
      </c>
      <c r="X7" s="60">
        <v>4500000</v>
      </c>
      <c r="Y7" s="59">
        <v>-202434</v>
      </c>
      <c r="Z7" s="61">
        <v>-4.5</v>
      </c>
      <c r="AA7" s="62">
        <v>4500000</v>
      </c>
    </row>
    <row r="8" spans="1:27" ht="13.5">
      <c r="A8" s="361" t="s">
        <v>205</v>
      </c>
      <c r="B8" s="142"/>
      <c r="C8" s="60">
        <f aca="true" t="shared" si="2" ref="C8:Y8">SUM(C9:C10)</f>
        <v>2393888</v>
      </c>
      <c r="D8" s="340">
        <f t="shared" si="2"/>
        <v>0</v>
      </c>
      <c r="E8" s="60">
        <f t="shared" si="2"/>
        <v>6223000</v>
      </c>
      <c r="F8" s="59">
        <f t="shared" si="2"/>
        <v>6171875</v>
      </c>
      <c r="G8" s="59">
        <f t="shared" si="2"/>
        <v>0</v>
      </c>
      <c r="H8" s="60">
        <f t="shared" si="2"/>
        <v>434290</v>
      </c>
      <c r="I8" s="60">
        <f t="shared" si="2"/>
        <v>311844</v>
      </c>
      <c r="J8" s="59">
        <f t="shared" si="2"/>
        <v>746134</v>
      </c>
      <c r="K8" s="59">
        <f t="shared" si="2"/>
        <v>115869</v>
      </c>
      <c r="L8" s="60">
        <f t="shared" si="2"/>
        <v>518632</v>
      </c>
      <c r="M8" s="60">
        <f t="shared" si="2"/>
        <v>620377</v>
      </c>
      <c r="N8" s="59">
        <f t="shared" si="2"/>
        <v>1254878</v>
      </c>
      <c r="O8" s="59">
        <f t="shared" si="2"/>
        <v>100454</v>
      </c>
      <c r="P8" s="60">
        <f t="shared" si="2"/>
        <v>472801</v>
      </c>
      <c r="Q8" s="60">
        <f t="shared" si="2"/>
        <v>1392450</v>
      </c>
      <c r="R8" s="59">
        <f t="shared" si="2"/>
        <v>1965705</v>
      </c>
      <c r="S8" s="59">
        <f t="shared" si="2"/>
        <v>522936</v>
      </c>
      <c r="T8" s="60">
        <f t="shared" si="2"/>
        <v>518190</v>
      </c>
      <c r="U8" s="60">
        <f t="shared" si="2"/>
        <v>959164</v>
      </c>
      <c r="V8" s="59">
        <f t="shared" si="2"/>
        <v>2000290</v>
      </c>
      <c r="W8" s="59">
        <f t="shared" si="2"/>
        <v>5967007</v>
      </c>
      <c r="X8" s="60">
        <f t="shared" si="2"/>
        <v>6171875</v>
      </c>
      <c r="Y8" s="59">
        <f t="shared" si="2"/>
        <v>-204868</v>
      </c>
      <c r="Z8" s="61">
        <f>+IF(X8&lt;&gt;0,+(Y8/X8)*100,0)</f>
        <v>-3.319380253164557</v>
      </c>
      <c r="AA8" s="62">
        <f>SUM(AA9:AA10)</f>
        <v>6171875</v>
      </c>
    </row>
    <row r="9" spans="1:27" ht="13.5">
      <c r="A9" s="291" t="s">
        <v>229</v>
      </c>
      <c r="B9" s="142"/>
      <c r="C9" s="60">
        <v>2393888</v>
      </c>
      <c r="D9" s="340"/>
      <c r="E9" s="60">
        <v>6223000</v>
      </c>
      <c r="F9" s="59">
        <v>6171875</v>
      </c>
      <c r="G9" s="59"/>
      <c r="H9" s="60">
        <v>434290</v>
      </c>
      <c r="I9" s="60">
        <v>311844</v>
      </c>
      <c r="J9" s="59">
        <v>746134</v>
      </c>
      <c r="K9" s="59">
        <v>115869</v>
      </c>
      <c r="L9" s="60">
        <v>518632</v>
      </c>
      <c r="M9" s="60">
        <v>620377</v>
      </c>
      <c r="N9" s="59">
        <v>1254878</v>
      </c>
      <c r="O9" s="59">
        <v>100454</v>
      </c>
      <c r="P9" s="60">
        <v>472801</v>
      </c>
      <c r="Q9" s="60">
        <v>1392450</v>
      </c>
      <c r="R9" s="59">
        <v>1965705</v>
      </c>
      <c r="S9" s="59">
        <v>522936</v>
      </c>
      <c r="T9" s="60">
        <v>518190</v>
      </c>
      <c r="U9" s="60">
        <v>959164</v>
      </c>
      <c r="V9" s="59">
        <v>2000290</v>
      </c>
      <c r="W9" s="59">
        <v>5967007</v>
      </c>
      <c r="X9" s="60">
        <v>6171875</v>
      </c>
      <c r="Y9" s="59">
        <v>-204868</v>
      </c>
      <c r="Z9" s="61">
        <v>-3.32</v>
      </c>
      <c r="AA9" s="62">
        <v>6171875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8805608</v>
      </c>
      <c r="D11" s="363">
        <f aca="true" t="shared" si="3" ref="D11:AA11">+D12</f>
        <v>0</v>
      </c>
      <c r="E11" s="362">
        <f t="shared" si="3"/>
        <v>20135580</v>
      </c>
      <c r="F11" s="364">
        <f t="shared" si="3"/>
        <v>6521856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23390</v>
      </c>
      <c r="M11" s="362">
        <f t="shared" si="3"/>
        <v>543393</v>
      </c>
      <c r="N11" s="364">
        <f t="shared" si="3"/>
        <v>566783</v>
      </c>
      <c r="O11" s="364">
        <f t="shared" si="3"/>
        <v>225150</v>
      </c>
      <c r="P11" s="362">
        <f t="shared" si="3"/>
        <v>79920</v>
      </c>
      <c r="Q11" s="362">
        <f t="shared" si="3"/>
        <v>437954</v>
      </c>
      <c r="R11" s="364">
        <f t="shared" si="3"/>
        <v>743024</v>
      </c>
      <c r="S11" s="364">
        <f t="shared" si="3"/>
        <v>274105</v>
      </c>
      <c r="T11" s="362">
        <f t="shared" si="3"/>
        <v>3244012</v>
      </c>
      <c r="U11" s="362">
        <f t="shared" si="3"/>
        <v>1652231</v>
      </c>
      <c r="V11" s="364">
        <f t="shared" si="3"/>
        <v>5170348</v>
      </c>
      <c r="W11" s="364">
        <f t="shared" si="3"/>
        <v>6480155</v>
      </c>
      <c r="X11" s="362">
        <f t="shared" si="3"/>
        <v>6521856</v>
      </c>
      <c r="Y11" s="364">
        <f t="shared" si="3"/>
        <v>-41701</v>
      </c>
      <c r="Z11" s="365">
        <f>+IF(X11&lt;&gt;0,+(Y11/X11)*100,0)</f>
        <v>-0.6394038752158895</v>
      </c>
      <c r="AA11" s="366">
        <f t="shared" si="3"/>
        <v>6521856</v>
      </c>
    </row>
    <row r="12" spans="1:27" ht="13.5">
      <c r="A12" s="291" t="s">
        <v>231</v>
      </c>
      <c r="B12" s="136"/>
      <c r="C12" s="60">
        <v>8805608</v>
      </c>
      <c r="D12" s="340"/>
      <c r="E12" s="60">
        <v>20135580</v>
      </c>
      <c r="F12" s="59">
        <v>6521856</v>
      </c>
      <c r="G12" s="59"/>
      <c r="H12" s="60"/>
      <c r="I12" s="60"/>
      <c r="J12" s="59"/>
      <c r="K12" s="59"/>
      <c r="L12" s="60">
        <v>23390</v>
      </c>
      <c r="M12" s="60">
        <v>543393</v>
      </c>
      <c r="N12" s="59">
        <v>566783</v>
      </c>
      <c r="O12" s="59">
        <v>225150</v>
      </c>
      <c r="P12" s="60">
        <v>79920</v>
      </c>
      <c r="Q12" s="60">
        <v>437954</v>
      </c>
      <c r="R12" s="59">
        <v>743024</v>
      </c>
      <c r="S12" s="59">
        <v>274105</v>
      </c>
      <c r="T12" s="60">
        <v>3244012</v>
      </c>
      <c r="U12" s="60">
        <v>1652231</v>
      </c>
      <c r="V12" s="59">
        <v>5170348</v>
      </c>
      <c r="W12" s="59">
        <v>6480155</v>
      </c>
      <c r="X12" s="60">
        <v>6521856</v>
      </c>
      <c r="Y12" s="59">
        <v>-41701</v>
      </c>
      <c r="Z12" s="61">
        <v>-0.64</v>
      </c>
      <c r="AA12" s="62">
        <v>6521856</v>
      </c>
    </row>
    <row r="13" spans="1:27" ht="13.5">
      <c r="A13" s="361" t="s">
        <v>207</v>
      </c>
      <c r="B13" s="136"/>
      <c r="C13" s="275">
        <f>+C14</f>
        <v>10564569</v>
      </c>
      <c r="D13" s="341">
        <f aca="true" t="shared" si="4" ref="D13:AA13">+D14</f>
        <v>0</v>
      </c>
      <c r="E13" s="275">
        <f t="shared" si="4"/>
        <v>3095250</v>
      </c>
      <c r="F13" s="342">
        <f t="shared" si="4"/>
        <v>17570830</v>
      </c>
      <c r="G13" s="342">
        <f t="shared" si="4"/>
        <v>1473186</v>
      </c>
      <c r="H13" s="275">
        <f t="shared" si="4"/>
        <v>743823</v>
      </c>
      <c r="I13" s="275">
        <f t="shared" si="4"/>
        <v>507047</v>
      </c>
      <c r="J13" s="342">
        <f t="shared" si="4"/>
        <v>2724056</v>
      </c>
      <c r="K13" s="342">
        <f t="shared" si="4"/>
        <v>938548</v>
      </c>
      <c r="L13" s="275">
        <f t="shared" si="4"/>
        <v>1076051</v>
      </c>
      <c r="M13" s="275">
        <f t="shared" si="4"/>
        <v>1209881</v>
      </c>
      <c r="N13" s="342">
        <f t="shared" si="4"/>
        <v>3224480</v>
      </c>
      <c r="O13" s="342">
        <f t="shared" si="4"/>
        <v>1405697</v>
      </c>
      <c r="P13" s="275">
        <f t="shared" si="4"/>
        <v>1821052</v>
      </c>
      <c r="Q13" s="275">
        <f t="shared" si="4"/>
        <v>3119900</v>
      </c>
      <c r="R13" s="342">
        <f t="shared" si="4"/>
        <v>6346649</v>
      </c>
      <c r="S13" s="342">
        <f t="shared" si="4"/>
        <v>1257149</v>
      </c>
      <c r="T13" s="275">
        <f t="shared" si="4"/>
        <v>2182084</v>
      </c>
      <c r="U13" s="275">
        <f t="shared" si="4"/>
        <v>1626636</v>
      </c>
      <c r="V13" s="342">
        <f t="shared" si="4"/>
        <v>5065869</v>
      </c>
      <c r="W13" s="342">
        <f t="shared" si="4"/>
        <v>17361054</v>
      </c>
      <c r="X13" s="275">
        <f t="shared" si="4"/>
        <v>17570830</v>
      </c>
      <c r="Y13" s="342">
        <f t="shared" si="4"/>
        <v>-209776</v>
      </c>
      <c r="Z13" s="335">
        <f>+IF(X13&lt;&gt;0,+(Y13/X13)*100,0)</f>
        <v>-1.193887824308812</v>
      </c>
      <c r="AA13" s="273">
        <f t="shared" si="4"/>
        <v>17570830</v>
      </c>
    </row>
    <row r="14" spans="1:27" ht="13.5">
      <c r="A14" s="291" t="s">
        <v>232</v>
      </c>
      <c r="B14" s="136"/>
      <c r="C14" s="60">
        <v>10564569</v>
      </c>
      <c r="D14" s="340"/>
      <c r="E14" s="60">
        <v>3095250</v>
      </c>
      <c r="F14" s="59">
        <v>17570830</v>
      </c>
      <c r="G14" s="59">
        <v>1473186</v>
      </c>
      <c r="H14" s="60">
        <v>743823</v>
      </c>
      <c r="I14" s="60">
        <v>507047</v>
      </c>
      <c r="J14" s="59">
        <v>2724056</v>
      </c>
      <c r="K14" s="59">
        <v>938548</v>
      </c>
      <c r="L14" s="60">
        <v>1076051</v>
      </c>
      <c r="M14" s="60">
        <v>1209881</v>
      </c>
      <c r="N14" s="59">
        <v>3224480</v>
      </c>
      <c r="O14" s="59">
        <v>1405697</v>
      </c>
      <c r="P14" s="60">
        <v>1821052</v>
      </c>
      <c r="Q14" s="60">
        <v>3119900</v>
      </c>
      <c r="R14" s="59">
        <v>6346649</v>
      </c>
      <c r="S14" s="59">
        <v>1257149</v>
      </c>
      <c r="T14" s="60">
        <v>2182084</v>
      </c>
      <c r="U14" s="60">
        <v>1626636</v>
      </c>
      <c r="V14" s="59">
        <v>5065869</v>
      </c>
      <c r="W14" s="59">
        <v>17361054</v>
      </c>
      <c r="X14" s="60">
        <v>17570830</v>
      </c>
      <c r="Y14" s="59">
        <v>-209776</v>
      </c>
      <c r="Z14" s="61">
        <v>-1.19</v>
      </c>
      <c r="AA14" s="62">
        <v>17570830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311587</v>
      </c>
      <c r="D22" s="344">
        <f t="shared" si="6"/>
        <v>0</v>
      </c>
      <c r="E22" s="343">
        <f t="shared" si="6"/>
        <v>618800</v>
      </c>
      <c r="F22" s="345">
        <f t="shared" si="6"/>
        <v>458800</v>
      </c>
      <c r="G22" s="345">
        <f t="shared" si="6"/>
        <v>848</v>
      </c>
      <c r="H22" s="343">
        <f t="shared" si="6"/>
        <v>0</v>
      </c>
      <c r="I22" s="343">
        <f t="shared" si="6"/>
        <v>35773</v>
      </c>
      <c r="J22" s="345">
        <f t="shared" si="6"/>
        <v>36621</v>
      </c>
      <c r="K22" s="345">
        <f t="shared" si="6"/>
        <v>18642</v>
      </c>
      <c r="L22" s="343">
        <f t="shared" si="6"/>
        <v>17880</v>
      </c>
      <c r="M22" s="343">
        <f t="shared" si="6"/>
        <v>35550</v>
      </c>
      <c r="N22" s="345">
        <f t="shared" si="6"/>
        <v>72072</v>
      </c>
      <c r="O22" s="345">
        <f t="shared" si="6"/>
        <v>45108</v>
      </c>
      <c r="P22" s="343">
        <f t="shared" si="6"/>
        <v>0</v>
      </c>
      <c r="Q22" s="343">
        <f t="shared" si="6"/>
        <v>15614</v>
      </c>
      <c r="R22" s="345">
        <f t="shared" si="6"/>
        <v>60722</v>
      </c>
      <c r="S22" s="345">
        <f t="shared" si="6"/>
        <v>0</v>
      </c>
      <c r="T22" s="343">
        <f t="shared" si="6"/>
        <v>21279</v>
      </c>
      <c r="U22" s="343">
        <f t="shared" si="6"/>
        <v>82142</v>
      </c>
      <c r="V22" s="345">
        <f t="shared" si="6"/>
        <v>103421</v>
      </c>
      <c r="W22" s="345">
        <f t="shared" si="6"/>
        <v>272836</v>
      </c>
      <c r="X22" s="343">
        <f t="shared" si="6"/>
        <v>458800</v>
      </c>
      <c r="Y22" s="345">
        <f t="shared" si="6"/>
        <v>-185964</v>
      </c>
      <c r="Z22" s="336">
        <f>+IF(X22&lt;&gt;0,+(Y22/X22)*100,0)</f>
        <v>-40.53269398430689</v>
      </c>
      <c r="AA22" s="350">
        <f>SUM(AA23:AA32)</f>
        <v>458800</v>
      </c>
    </row>
    <row r="23" spans="1:27" ht="13.5">
      <c r="A23" s="361" t="s">
        <v>236</v>
      </c>
      <c r="B23" s="142"/>
      <c r="C23" s="60"/>
      <c r="D23" s="340"/>
      <c r="E23" s="60">
        <v>360000</v>
      </c>
      <c r="F23" s="59">
        <v>200000</v>
      </c>
      <c r="G23" s="59"/>
      <c r="H23" s="60"/>
      <c r="I23" s="60"/>
      <c r="J23" s="59"/>
      <c r="K23" s="59"/>
      <c r="L23" s="60">
        <v>14700</v>
      </c>
      <c r="M23" s="60"/>
      <c r="N23" s="59">
        <v>14700</v>
      </c>
      <c r="O23" s="59"/>
      <c r="P23" s="60"/>
      <c r="Q23" s="60"/>
      <c r="R23" s="59"/>
      <c r="S23" s="59"/>
      <c r="T23" s="60"/>
      <c r="U23" s="60"/>
      <c r="V23" s="59"/>
      <c r="W23" s="59">
        <v>14700</v>
      </c>
      <c r="X23" s="60">
        <v>200000</v>
      </c>
      <c r="Y23" s="59">
        <v>-185300</v>
      </c>
      <c r="Z23" s="61">
        <v>-92.65</v>
      </c>
      <c r="AA23" s="62">
        <v>200000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32271</v>
      </c>
      <c r="D25" s="340"/>
      <c r="E25" s="60">
        <v>258800</v>
      </c>
      <c r="F25" s="59">
        <v>258800</v>
      </c>
      <c r="G25" s="59">
        <v>848</v>
      </c>
      <c r="H25" s="60"/>
      <c r="I25" s="60">
        <v>35773</v>
      </c>
      <c r="J25" s="59">
        <v>36621</v>
      </c>
      <c r="K25" s="59">
        <v>18642</v>
      </c>
      <c r="L25" s="60">
        <v>3180</v>
      </c>
      <c r="M25" s="60">
        <v>35550</v>
      </c>
      <c r="N25" s="59">
        <v>57372</v>
      </c>
      <c r="O25" s="59">
        <v>45108</v>
      </c>
      <c r="P25" s="60"/>
      <c r="Q25" s="60">
        <v>15614</v>
      </c>
      <c r="R25" s="59">
        <v>60722</v>
      </c>
      <c r="S25" s="59"/>
      <c r="T25" s="60">
        <v>21279</v>
      </c>
      <c r="U25" s="60">
        <v>82142</v>
      </c>
      <c r="V25" s="59">
        <v>103421</v>
      </c>
      <c r="W25" s="59">
        <v>258136</v>
      </c>
      <c r="X25" s="60">
        <v>258800</v>
      </c>
      <c r="Y25" s="59">
        <v>-664</v>
      </c>
      <c r="Z25" s="61">
        <v>-0.26</v>
      </c>
      <c r="AA25" s="62">
        <v>258800</v>
      </c>
    </row>
    <row r="26" spans="1:27" ht="13.5">
      <c r="A26" s="361" t="s">
        <v>239</v>
      </c>
      <c r="B26" s="302"/>
      <c r="C26" s="362">
        <v>184996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94320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826466</v>
      </c>
      <c r="D40" s="344">
        <f t="shared" si="9"/>
        <v>0</v>
      </c>
      <c r="E40" s="343">
        <f t="shared" si="9"/>
        <v>1050000</v>
      </c>
      <c r="F40" s="345">
        <f t="shared" si="9"/>
        <v>1050000</v>
      </c>
      <c r="G40" s="345">
        <f t="shared" si="9"/>
        <v>0</v>
      </c>
      <c r="H40" s="343">
        <f t="shared" si="9"/>
        <v>0</v>
      </c>
      <c r="I40" s="343">
        <f t="shared" si="9"/>
        <v>347054</v>
      </c>
      <c r="J40" s="345">
        <f t="shared" si="9"/>
        <v>347054</v>
      </c>
      <c r="K40" s="345">
        <f t="shared" si="9"/>
        <v>1510</v>
      </c>
      <c r="L40" s="343">
        <f t="shared" si="9"/>
        <v>0</v>
      </c>
      <c r="M40" s="343">
        <f t="shared" si="9"/>
        <v>36737</v>
      </c>
      <c r="N40" s="345">
        <f t="shared" si="9"/>
        <v>38247</v>
      </c>
      <c r="O40" s="345">
        <f t="shared" si="9"/>
        <v>480</v>
      </c>
      <c r="P40" s="343">
        <f t="shared" si="9"/>
        <v>466175</v>
      </c>
      <c r="Q40" s="343">
        <f t="shared" si="9"/>
        <v>0</v>
      </c>
      <c r="R40" s="345">
        <f t="shared" si="9"/>
        <v>466655</v>
      </c>
      <c r="S40" s="345">
        <f t="shared" si="9"/>
        <v>117792</v>
      </c>
      <c r="T40" s="343">
        <f t="shared" si="9"/>
        <v>6284</v>
      </c>
      <c r="U40" s="343">
        <f t="shared" si="9"/>
        <v>39250</v>
      </c>
      <c r="V40" s="345">
        <f t="shared" si="9"/>
        <v>163326</v>
      </c>
      <c r="W40" s="345">
        <f t="shared" si="9"/>
        <v>1015282</v>
      </c>
      <c r="X40" s="343">
        <f t="shared" si="9"/>
        <v>1050000</v>
      </c>
      <c r="Y40" s="345">
        <f t="shared" si="9"/>
        <v>-34718</v>
      </c>
      <c r="Z40" s="336">
        <f>+IF(X40&lt;&gt;0,+(Y40/X40)*100,0)</f>
        <v>-3.3064761904761903</v>
      </c>
      <c r="AA40" s="350">
        <f>SUM(AA41:AA49)</f>
        <v>1050000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350000</v>
      </c>
      <c r="F43" s="370">
        <v>350000</v>
      </c>
      <c r="G43" s="370"/>
      <c r="H43" s="305"/>
      <c r="I43" s="305">
        <v>344512</v>
      </c>
      <c r="J43" s="370">
        <v>344512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344512</v>
      </c>
      <c r="X43" s="305">
        <v>350000</v>
      </c>
      <c r="Y43" s="370">
        <v>-5488</v>
      </c>
      <c r="Z43" s="371">
        <v>-1.57</v>
      </c>
      <c r="AA43" s="303">
        <v>350000</v>
      </c>
    </row>
    <row r="44" spans="1:27" ht="13.5">
      <c r="A44" s="361" t="s">
        <v>250</v>
      </c>
      <c r="B44" s="136"/>
      <c r="C44" s="60">
        <v>826466</v>
      </c>
      <c r="D44" s="368"/>
      <c r="E44" s="54">
        <v>700000</v>
      </c>
      <c r="F44" s="53">
        <v>700000</v>
      </c>
      <c r="G44" s="53"/>
      <c r="H44" s="54"/>
      <c r="I44" s="54">
        <v>2542</v>
      </c>
      <c r="J44" s="53">
        <v>2542</v>
      </c>
      <c r="K44" s="53">
        <v>1510</v>
      </c>
      <c r="L44" s="54"/>
      <c r="M44" s="54">
        <v>36737</v>
      </c>
      <c r="N44" s="53">
        <v>38247</v>
      </c>
      <c r="O44" s="53">
        <v>480</v>
      </c>
      <c r="P44" s="54">
        <v>466175</v>
      </c>
      <c r="Q44" s="54"/>
      <c r="R44" s="53">
        <v>466655</v>
      </c>
      <c r="S44" s="53">
        <v>117792</v>
      </c>
      <c r="T44" s="54">
        <v>6284</v>
      </c>
      <c r="U44" s="54">
        <v>39250</v>
      </c>
      <c r="V44" s="53">
        <v>163326</v>
      </c>
      <c r="W44" s="53">
        <v>670770</v>
      </c>
      <c r="X44" s="54">
        <v>700000</v>
      </c>
      <c r="Y44" s="53">
        <v>-29230</v>
      </c>
      <c r="Z44" s="94">
        <v>-4.18</v>
      </c>
      <c r="AA44" s="95">
        <v>700000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25893310</v>
      </c>
      <c r="D60" s="346">
        <f t="shared" si="14"/>
        <v>0</v>
      </c>
      <c r="E60" s="219">
        <f t="shared" si="14"/>
        <v>35622630</v>
      </c>
      <c r="F60" s="264">
        <f t="shared" si="14"/>
        <v>36273361</v>
      </c>
      <c r="G60" s="264">
        <f t="shared" si="14"/>
        <v>1474034</v>
      </c>
      <c r="H60" s="219">
        <f t="shared" si="14"/>
        <v>1505336</v>
      </c>
      <c r="I60" s="219">
        <f t="shared" si="14"/>
        <v>2063714</v>
      </c>
      <c r="J60" s="264">
        <f t="shared" si="14"/>
        <v>5043084</v>
      </c>
      <c r="K60" s="264">
        <f t="shared" si="14"/>
        <v>2458167</v>
      </c>
      <c r="L60" s="219">
        <f t="shared" si="14"/>
        <v>2482323</v>
      </c>
      <c r="M60" s="219">
        <f t="shared" si="14"/>
        <v>2549809</v>
      </c>
      <c r="N60" s="264">
        <f t="shared" si="14"/>
        <v>7490299</v>
      </c>
      <c r="O60" s="264">
        <f t="shared" si="14"/>
        <v>2551397</v>
      </c>
      <c r="P60" s="219">
        <f t="shared" si="14"/>
        <v>2839948</v>
      </c>
      <c r="Q60" s="219">
        <f t="shared" si="14"/>
        <v>4965918</v>
      </c>
      <c r="R60" s="264">
        <f t="shared" si="14"/>
        <v>10357263</v>
      </c>
      <c r="S60" s="264">
        <f t="shared" si="14"/>
        <v>2171982</v>
      </c>
      <c r="T60" s="219">
        <f t="shared" si="14"/>
        <v>5971849</v>
      </c>
      <c r="U60" s="219">
        <f t="shared" si="14"/>
        <v>4359423</v>
      </c>
      <c r="V60" s="264">
        <f t="shared" si="14"/>
        <v>12503254</v>
      </c>
      <c r="W60" s="264">
        <f t="shared" si="14"/>
        <v>35393900</v>
      </c>
      <c r="X60" s="219">
        <f t="shared" si="14"/>
        <v>36273361</v>
      </c>
      <c r="Y60" s="264">
        <f t="shared" si="14"/>
        <v>-879461</v>
      </c>
      <c r="Z60" s="337">
        <f>+IF(X60&lt;&gt;0,+(Y60/X60)*100,0)</f>
        <v>-2.424536838480449</v>
      </c>
      <c r="AA60" s="232">
        <f>+AA57+AA54+AA51+AA40+AA37+AA34+AA22+AA5</f>
        <v>36273361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2014-08-06T08:10:29Z</dcterms:created>
  <dcterms:modified xsi:type="dcterms:W3CDTF">2014-08-06T08:10:34Z</dcterms:modified>
  <cp:category/>
  <cp:version/>
  <cp:contentType/>
  <cp:contentStatus/>
</cp:coreProperties>
</file>