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<sst xmlns="http://schemas.openxmlformats.org/spreadsheetml/2006/main" count="855" uniqueCount="302">
  <si>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Theewaterskloof(WC031)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</si>
  <si>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</si>
  <si>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</si>
  <si>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</si>
  <si>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</si>
  <si>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</si>
  <si>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</si>
  <si>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</si>
  <si>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</si>
  <si>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</si>
  <si>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</si>
  <si>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</si>
  <si>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</si>
  <si>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</si>
  <si>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</si>
  <si>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</si>
  <si>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</si>
  <si>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</si>
  <si>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</si>
  <si>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</si>
  <si>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</si>
  <si>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</si>
  <si>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</si>
  <si>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</si>
  <si>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</si>
  <si>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</si>
  <si>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</si>
  <si>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</si>
  <si>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</si>
  <si>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</si>
  <si>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</si>
  <si>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</si>
  <si>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</si>
  <si>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</si>
  <si>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</si>
  <si>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</si>
  <si>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</si>
  <si>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</si>
  <si>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</si>
  <si>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</si>
  <si>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</si>
  <si>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</si>
  <si>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</si>
  <si>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</si>
  <si>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</si>
  <si>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</si>
  <si>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</si>
  <si>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</si>
  <si>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</si>
  <si>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</si>
  <si>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</si>
  <si>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</si>
  <si>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</si>
  <si>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</si>
  <si>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</si>
  <si>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</si>
  <si>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</si>
  <si>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</si>
  <si>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</si>
  <si>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</si>
  <si>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</si>
  <si>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</si>
  <si>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</si>
  <si>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</si>
  <si>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</si>
  <si>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</si>
  <si>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</si>
  <si>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</si>
  <si>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</si>
  <si>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</si>
  <si>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Theewaterskloof(WC031)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</si>
  <si>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</si>
  <si>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</si>
  <si>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</si>
  <si>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</si>
  <si>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</si>
  <si>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</si>
  <si>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</si>
  <si>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</si>
  <si>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</si>
  <si>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</si>
  <si>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</si>
  <si>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</si>
  <si>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</si>
  <si>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</si>
  <si>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</si>
  <si>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</si>
  <si>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</si>
  <si>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</si>
  <si>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</si>
  <si>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</si>
  <si>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</si>
  <si>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</si>
  <si>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</si>
  <si>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</si>
  <si>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</si>
  <si>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</si>
  <si>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</si>
  <si>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</si>
  <si>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</si>
  <si>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Theewaterskloof(WC031)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</si>
  <si>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</si>
  <si>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</si>
  <si>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</si>
  <si>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</si>
  <si>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</si>
  <si>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</si>
  <si>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</si>
  <si>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</si>
  <si>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</si>
  <si>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</si>
  <si>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</si>
  <si>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</si>
  <si>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</si>
  <si>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</si>
  <si>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</si>
  <si>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</si>
  <si>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</si>
  <si>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</si>
  <si>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</si>
  <si>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</si>
  <si>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</si>
  <si>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</si>
  <si>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</si>
  <si>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</si>
  <si>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</si>
  <si>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</si>
  <si>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</si>
  <si>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</si>
  <si>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Theewaterskloof(WC031)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</si>
  <si>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</si>
  <si>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</si>
  <si>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</si>
  <si>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</si>
  <si>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</si>
  <si>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</si>
  <si>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</si>
  <si>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</si>
  <si>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</si>
  <si>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</si>
  <si>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Theewaterskloof(WC031)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</si>
  <si>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</si>
  <si>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</si>
  <si>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</si>
  <si>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</si>
  <si>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</si>
  <si>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</si>
  <si>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</si>
  <si>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</si>
  <si>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</si>
  <si>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</si>
  <si>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</si>
  <si>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</si>
  <si>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</si>
  <si>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</si>
  <si>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</si>
  <si>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</si>
  <si>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</si>
  <si>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</si>
  <si>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</si>
  <si>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</si>
  <si>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</si>
  <si>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</si>
  <si>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</si>
  <si>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</si>
  <si>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</si>
  <si>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</si>
  <si>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</si>
  <si>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</si>
  <si>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</si>
  <si>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</si>
  <si>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</si>
  <si>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</si>
  <si>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</si>
  <si>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Theewaterskloof(WC031)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</si>
  <si>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</si>
  <si>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</si>
  <si>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</si>
  <si>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</si>
  <si>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</si>
  <si>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</si>
  <si>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</si>
  <si>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</si>
  <si>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</si>
  <si>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</si>
  <si>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</si>
  <si>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</si>
  <si>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</si>
  <si>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</si>
  <si>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</si>
  <si>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</si>
  <si>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</si>
  <si>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</si>
  <si>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</si>
  <si>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</si>
  <si>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</si>
  <si>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</si>
  <si>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</si>
  <si>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</si>
  <si>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</si>
  <si>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</si>
  <si>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Theewaterskloof(WC031)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</si>
  <si>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</si>
  <si>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</si>
  <si>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</si>
  <si>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</si>
  <si>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</si>
  <si>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</si>
  <si>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</si>
  <si>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</si>
  <si>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</si>
  <si>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</si>
  <si>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</si>
  <si>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</si>
  <si>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</si>
  <si>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</si>
  <si>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</si>
  <si>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</si>
  <si>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</si>
  <si>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</si>
  <si>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</si>
  <si>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</si>
  <si>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</si>
  <si>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</si>
  <si>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</si>
  <si>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</si>
  <si>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Theewaterskloof(WC031)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</si>
  <si>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</si>
  <si>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</si>
  <si>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</si>
  <si>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</si>
  <si>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</si>
  <si>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</si>
  <si>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</si>
  <si>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</si>
  <si>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</si>
  <si>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</si>
  <si>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</si>
  <si>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</si>
  <si>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</si>
  <si>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</si>
  <si>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</si>
  <si>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</si>
  <si>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</si>
  <si>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</si>
  <si>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</si>
  <si>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</si>
  <si>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</si>
  <si>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</si>
  <si>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</si>
  <si>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</si>
  <si>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</si>
  <si>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</si>
  <si>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</si>
  <si>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</si>
  <si>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</si>
  <si>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</si>
  <si>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</si>
  <si>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</si>
  <si>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</si>
  <si>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</si>
  <si>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</si>
  <si>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Theewaterskloof(WC031)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</si>
  <si>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</si>
  <si>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</si>
  <si>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Theewaterskloof(WC031)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</si>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</sst>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45437323</v>
      </c>
      <c r="C5" s="19">
        <v>0</v>
      </c>
      <c r="D5" s="59">
        <v>55892333</v>
      </c>
      <c r="E5" s="60">
        <v>57047829</v>
      </c>
      <c r="F5" s="60">
        <v>26562957</v>
      </c>
      <c r="G5" s="60">
        <v>2039994</v>
      </c>
      <c r="H5" s="60">
        <v>2639126</v>
      </c>
      <c r="I5" s="60">
        <v>31242077</v>
      </c>
      <c r="J5" s="60">
        <v>2730039</v>
      </c>
      <c r="K5" s="60">
        <v>2667048</v>
      </c>
      <c r="L5" s="60">
        <v>2874801</v>
      </c>
      <c r="M5" s="60">
        <v>8271888</v>
      </c>
      <c r="N5" s="60">
        <v>2310431</v>
      </c>
      <c r="O5" s="60">
        <v>2785434</v>
      </c>
      <c r="P5" s="60">
        <v>2849424</v>
      </c>
      <c r="Q5" s="60">
        <v>7945289</v>
      </c>
      <c r="R5" s="60">
        <v>2791558</v>
      </c>
      <c r="S5" s="60">
        <v>2938380</v>
      </c>
      <c r="T5" s="60">
        <v>2830086</v>
      </c>
      <c r="U5" s="60">
        <v>8560024</v>
      </c>
      <c r="V5" s="60">
        <v>56019278</v>
      </c>
      <c r="W5" s="60">
        <v>57047829</v>
      </c>
      <c r="X5" s="60">
        <v>-1028551</v>
      </c>
      <c r="Y5" s="61">
        <v>-1.8</v>
      </c>
      <c r="Z5" s="62">
        <v>57047829</v>
      </c>
    </row>
    <row r="6" spans="1:26" ht="13.5">
      <c r="A6" s="58" t="s">
        <v>32</v>
      </c>
      <c r="B6" s="19">
        <v>131993855</v>
      </c>
      <c r="C6" s="19">
        <v>0</v>
      </c>
      <c r="D6" s="59">
        <v>145559034</v>
      </c>
      <c r="E6" s="60">
        <v>145654609</v>
      </c>
      <c r="F6" s="60">
        <v>14479398</v>
      </c>
      <c r="G6" s="60">
        <v>13453486</v>
      </c>
      <c r="H6" s="60">
        <v>11380170</v>
      </c>
      <c r="I6" s="60">
        <v>39313054</v>
      </c>
      <c r="J6" s="60">
        <v>11594006</v>
      </c>
      <c r="K6" s="60">
        <v>11897744</v>
      </c>
      <c r="L6" s="60">
        <v>12441124</v>
      </c>
      <c r="M6" s="60">
        <v>35932874</v>
      </c>
      <c r="N6" s="60">
        <v>12239118</v>
      </c>
      <c r="O6" s="60">
        <v>10891219</v>
      </c>
      <c r="P6" s="60">
        <v>11158980</v>
      </c>
      <c r="Q6" s="60">
        <v>34289317</v>
      </c>
      <c r="R6" s="60">
        <v>12552211</v>
      </c>
      <c r="S6" s="60">
        <v>11082746</v>
      </c>
      <c r="T6" s="60">
        <v>12469094</v>
      </c>
      <c r="U6" s="60">
        <v>36104051</v>
      </c>
      <c r="V6" s="60">
        <v>145639296</v>
      </c>
      <c r="W6" s="60">
        <v>145654609</v>
      </c>
      <c r="X6" s="60">
        <v>-15313</v>
      </c>
      <c r="Y6" s="61">
        <v>-0.01</v>
      </c>
      <c r="Z6" s="62">
        <v>145654609</v>
      </c>
    </row>
    <row r="7" spans="1:26" ht="13.5">
      <c r="A7" s="58" t="s">
        <v>33</v>
      </c>
      <c r="B7" s="19">
        <v>2407250</v>
      </c>
      <c r="C7" s="19">
        <v>0</v>
      </c>
      <c r="D7" s="59">
        <v>2200000</v>
      </c>
      <c r="E7" s="60">
        <v>2200000</v>
      </c>
      <c r="F7" s="60">
        <v>106955</v>
      </c>
      <c r="G7" s="60">
        <v>155315</v>
      </c>
      <c r="H7" s="60">
        <v>166173</v>
      </c>
      <c r="I7" s="60">
        <v>428443</v>
      </c>
      <c r="J7" s="60">
        <v>148953</v>
      </c>
      <c r="K7" s="60">
        <v>173930</v>
      </c>
      <c r="L7" s="60">
        <v>308444</v>
      </c>
      <c r="M7" s="60">
        <v>631327</v>
      </c>
      <c r="N7" s="60">
        <v>219640</v>
      </c>
      <c r="O7" s="60">
        <v>253658</v>
      </c>
      <c r="P7" s="60">
        <v>425979</v>
      </c>
      <c r="Q7" s="60">
        <v>899277</v>
      </c>
      <c r="R7" s="60">
        <v>255019</v>
      </c>
      <c r="S7" s="60">
        <v>235024</v>
      </c>
      <c r="T7" s="60">
        <v>454888</v>
      </c>
      <c r="U7" s="60">
        <v>944931</v>
      </c>
      <c r="V7" s="60">
        <v>2903978</v>
      </c>
      <c r="W7" s="60">
        <v>2200000</v>
      </c>
      <c r="X7" s="60">
        <v>703978</v>
      </c>
      <c r="Y7" s="61">
        <v>32</v>
      </c>
      <c r="Z7" s="62">
        <v>2200000</v>
      </c>
    </row>
    <row r="8" spans="1:26" ht="13.5">
      <c r="A8" s="58" t="s">
        <v>34</v>
      </c>
      <c r="B8" s="19">
        <v>74010197</v>
      </c>
      <c r="C8" s="19">
        <v>0</v>
      </c>
      <c r="D8" s="59">
        <v>86840000</v>
      </c>
      <c r="E8" s="60">
        <v>111878889</v>
      </c>
      <c r="F8" s="60">
        <v>25586000</v>
      </c>
      <c r="G8" s="60">
        <v>1178445</v>
      </c>
      <c r="H8" s="60">
        <v>-829017</v>
      </c>
      <c r="I8" s="60">
        <v>25935428</v>
      </c>
      <c r="J8" s="60">
        <v>-404155</v>
      </c>
      <c r="K8" s="60">
        <v>2143421</v>
      </c>
      <c r="L8" s="60">
        <v>20001479</v>
      </c>
      <c r="M8" s="60">
        <v>21740745</v>
      </c>
      <c r="N8" s="60">
        <v>898639</v>
      </c>
      <c r="O8" s="60">
        <v>14510583</v>
      </c>
      <c r="P8" s="60">
        <v>19309381</v>
      </c>
      <c r="Q8" s="60">
        <v>34718603</v>
      </c>
      <c r="R8" s="60">
        <v>8139376</v>
      </c>
      <c r="S8" s="60">
        <v>4524821</v>
      </c>
      <c r="T8" s="60">
        <v>3555525</v>
      </c>
      <c r="U8" s="60">
        <v>16219722</v>
      </c>
      <c r="V8" s="60">
        <v>98614498</v>
      </c>
      <c r="W8" s="60">
        <v>111878889</v>
      </c>
      <c r="X8" s="60">
        <v>-13264391</v>
      </c>
      <c r="Y8" s="61">
        <v>-11.86</v>
      </c>
      <c r="Z8" s="62">
        <v>111878889</v>
      </c>
    </row>
    <row r="9" spans="1:26" ht="13.5">
      <c r="A9" s="58" t="s">
        <v>35</v>
      </c>
      <c r="B9" s="19">
        <v>50313451</v>
      </c>
      <c r="C9" s="19">
        <v>0</v>
      </c>
      <c r="D9" s="59">
        <v>31497940</v>
      </c>
      <c r="E9" s="60">
        <v>38343000</v>
      </c>
      <c r="F9" s="60">
        <v>2722633</v>
      </c>
      <c r="G9" s="60">
        <v>3128482</v>
      </c>
      <c r="H9" s="60">
        <v>2977142</v>
      </c>
      <c r="I9" s="60">
        <v>8828257</v>
      </c>
      <c r="J9" s="60">
        <v>3227153</v>
      </c>
      <c r="K9" s="60">
        <v>3037832</v>
      </c>
      <c r="L9" s="60">
        <v>2994561</v>
      </c>
      <c r="M9" s="60">
        <v>9259546</v>
      </c>
      <c r="N9" s="60">
        <v>2587741</v>
      </c>
      <c r="O9" s="60">
        <v>2555201</v>
      </c>
      <c r="P9" s="60">
        <v>4073052</v>
      </c>
      <c r="Q9" s="60">
        <v>9215994</v>
      </c>
      <c r="R9" s="60">
        <v>2637483</v>
      </c>
      <c r="S9" s="60">
        <v>2533083</v>
      </c>
      <c r="T9" s="60">
        <v>3680250</v>
      </c>
      <c r="U9" s="60">
        <v>8850816</v>
      </c>
      <c r="V9" s="60">
        <v>36154613</v>
      </c>
      <c r="W9" s="60">
        <v>38343000</v>
      </c>
      <c r="X9" s="60">
        <v>-2188387</v>
      </c>
      <c r="Y9" s="61">
        <v>-5.71</v>
      </c>
      <c r="Z9" s="62">
        <v>38343000</v>
      </c>
    </row>
    <row r="10" spans="1:26" ht="25.5">
      <c r="A10" s="63" t="s">
        <v>277</v>
      </c>
      <c r="B10" s="64">
        <f>SUM(B5:B9)</f>
        <v>304162076</v>
      </c>
      <c r="C10" s="64">
        <f>SUM(C5:C9)</f>
        <v>0</v>
      </c>
      <c r="D10" s="65">
        <f aca="true" t="shared" si="0" ref="D10:Z10">SUM(D5:D9)</f>
        <v>321989307</v>
      </c>
      <c r="E10" s="66">
        <f t="shared" si="0"/>
        <v>355124327</v>
      </c>
      <c r="F10" s="66">
        <f t="shared" si="0"/>
        <v>69457943</v>
      </c>
      <c r="G10" s="66">
        <f t="shared" si="0"/>
        <v>19955722</v>
      </c>
      <c r="H10" s="66">
        <f t="shared" si="0"/>
        <v>16333594</v>
      </c>
      <c r="I10" s="66">
        <f t="shared" si="0"/>
        <v>105747259</v>
      </c>
      <c r="J10" s="66">
        <f t="shared" si="0"/>
        <v>17295996</v>
      </c>
      <c r="K10" s="66">
        <f t="shared" si="0"/>
        <v>19919975</v>
      </c>
      <c r="L10" s="66">
        <f t="shared" si="0"/>
        <v>38620409</v>
      </c>
      <c r="M10" s="66">
        <f t="shared" si="0"/>
        <v>75836380</v>
      </c>
      <c r="N10" s="66">
        <f t="shared" si="0"/>
        <v>18255569</v>
      </c>
      <c r="O10" s="66">
        <f t="shared" si="0"/>
        <v>30996095</v>
      </c>
      <c r="P10" s="66">
        <f t="shared" si="0"/>
        <v>37816816</v>
      </c>
      <c r="Q10" s="66">
        <f t="shared" si="0"/>
        <v>87068480</v>
      </c>
      <c r="R10" s="66">
        <f t="shared" si="0"/>
        <v>26375647</v>
      </c>
      <c r="S10" s="66">
        <f t="shared" si="0"/>
        <v>21314054</v>
      </c>
      <c r="T10" s="66">
        <f t="shared" si="0"/>
        <v>22989843</v>
      </c>
      <c r="U10" s="66">
        <f t="shared" si="0"/>
        <v>70679544</v>
      </c>
      <c r="V10" s="66">
        <f t="shared" si="0"/>
        <v>339331663</v>
      </c>
      <c r="W10" s="66">
        <f t="shared" si="0"/>
        <v>355124327</v>
      </c>
      <c r="X10" s="66">
        <f t="shared" si="0"/>
        <v>-15792664</v>
      </c>
      <c r="Y10" s="67">
        <f>+IF(W10&lt;&gt;0,(X10/W10)*100,0)</f>
        <v>-4.447080303794563</v>
      </c>
      <c r="Z10" s="68">
        <f t="shared" si="0"/>
        <v>355124327</v>
      </c>
    </row>
    <row r="11" spans="1:26" ht="13.5">
      <c r="A11" s="58" t="s">
        <v>37</v>
      </c>
      <c r="B11" s="19">
        <v>107707322</v>
      </c>
      <c r="C11" s="19">
        <v>0</v>
      </c>
      <c r="D11" s="59">
        <v>126083432</v>
      </c>
      <c r="E11" s="60">
        <v>126956777</v>
      </c>
      <c r="F11" s="60">
        <v>9387963</v>
      </c>
      <c r="G11" s="60">
        <v>9510425</v>
      </c>
      <c r="H11" s="60">
        <v>9523165</v>
      </c>
      <c r="I11" s="60">
        <v>28421553</v>
      </c>
      <c r="J11" s="60">
        <v>9485582</v>
      </c>
      <c r="K11" s="60">
        <v>10703590</v>
      </c>
      <c r="L11" s="60">
        <v>9837159</v>
      </c>
      <c r="M11" s="60">
        <v>30026331</v>
      </c>
      <c r="N11" s="60">
        <v>9442127</v>
      </c>
      <c r="O11" s="60">
        <v>9423776</v>
      </c>
      <c r="P11" s="60">
        <v>9481442</v>
      </c>
      <c r="Q11" s="60">
        <v>28347345</v>
      </c>
      <c r="R11" s="60">
        <v>10152197</v>
      </c>
      <c r="S11" s="60">
        <v>10239548</v>
      </c>
      <c r="T11" s="60">
        <v>9580341</v>
      </c>
      <c r="U11" s="60">
        <v>29972086</v>
      </c>
      <c r="V11" s="60">
        <v>116767315</v>
      </c>
      <c r="W11" s="60">
        <v>126956777</v>
      </c>
      <c r="X11" s="60">
        <v>-10189462</v>
      </c>
      <c r="Y11" s="61">
        <v>-8.03</v>
      </c>
      <c r="Z11" s="62">
        <v>126956777</v>
      </c>
    </row>
    <row r="12" spans="1:26" ht="13.5">
      <c r="A12" s="58" t="s">
        <v>38</v>
      </c>
      <c r="B12" s="19">
        <v>7410014</v>
      </c>
      <c r="C12" s="19">
        <v>0</v>
      </c>
      <c r="D12" s="59">
        <v>8501744</v>
      </c>
      <c r="E12" s="60">
        <v>8353505</v>
      </c>
      <c r="F12" s="60">
        <v>731598</v>
      </c>
      <c r="G12" s="60">
        <v>504836</v>
      </c>
      <c r="H12" s="60">
        <v>618217</v>
      </c>
      <c r="I12" s="60">
        <v>1854651</v>
      </c>
      <c r="J12" s="60">
        <v>618217</v>
      </c>
      <c r="K12" s="60">
        <v>618217</v>
      </c>
      <c r="L12" s="60">
        <v>618217</v>
      </c>
      <c r="M12" s="60">
        <v>1854651</v>
      </c>
      <c r="N12" s="60">
        <v>618217</v>
      </c>
      <c r="O12" s="60">
        <v>1151272</v>
      </c>
      <c r="P12" s="60">
        <v>684462</v>
      </c>
      <c r="Q12" s="60">
        <v>2453951</v>
      </c>
      <c r="R12" s="60">
        <v>684462</v>
      </c>
      <c r="S12" s="60">
        <v>684462</v>
      </c>
      <c r="T12" s="60">
        <v>684462</v>
      </c>
      <c r="U12" s="60">
        <v>2053386</v>
      </c>
      <c r="V12" s="60">
        <v>8216639</v>
      </c>
      <c r="W12" s="60">
        <v>8353505</v>
      </c>
      <c r="X12" s="60">
        <v>-136866</v>
      </c>
      <c r="Y12" s="61">
        <v>-1.64</v>
      </c>
      <c r="Z12" s="62">
        <v>8353505</v>
      </c>
    </row>
    <row r="13" spans="1:26" ht="13.5">
      <c r="A13" s="58" t="s">
        <v>278</v>
      </c>
      <c r="B13" s="19">
        <v>98311206</v>
      </c>
      <c r="C13" s="19">
        <v>0</v>
      </c>
      <c r="D13" s="59">
        <v>19940571</v>
      </c>
      <c r="E13" s="60">
        <v>132769478</v>
      </c>
      <c r="F13" s="60">
        <v>0</v>
      </c>
      <c r="G13" s="60">
        <v>0</v>
      </c>
      <c r="H13" s="60">
        <v>0</v>
      </c>
      <c r="I13" s="60">
        <v>0</v>
      </c>
      <c r="J13" s="60">
        <v>3058733</v>
      </c>
      <c r="K13" s="60">
        <v>0</v>
      </c>
      <c r="L13" s="60">
        <v>1531792</v>
      </c>
      <c r="M13" s="60">
        <v>4590525</v>
      </c>
      <c r="N13" s="60">
        <v>0</v>
      </c>
      <c r="O13" s="60">
        <v>0</v>
      </c>
      <c r="P13" s="60">
        <v>2273723</v>
      </c>
      <c r="Q13" s="60">
        <v>2273723</v>
      </c>
      <c r="R13" s="60">
        <v>757985</v>
      </c>
      <c r="S13" s="60">
        <v>0</v>
      </c>
      <c r="T13" s="60">
        <v>0</v>
      </c>
      <c r="U13" s="60">
        <v>757985</v>
      </c>
      <c r="V13" s="60">
        <v>7622233</v>
      </c>
      <c r="W13" s="60">
        <v>132769478</v>
      </c>
      <c r="X13" s="60">
        <v>-125147245</v>
      </c>
      <c r="Y13" s="61">
        <v>-94.26</v>
      </c>
      <c r="Z13" s="62">
        <v>132769478</v>
      </c>
    </row>
    <row r="14" spans="1:26" ht="13.5">
      <c r="A14" s="58" t="s">
        <v>40</v>
      </c>
      <c r="B14" s="19">
        <v>12779822</v>
      </c>
      <c r="C14" s="19">
        <v>0</v>
      </c>
      <c r="D14" s="59">
        <v>13730846</v>
      </c>
      <c r="E14" s="60">
        <v>12940083</v>
      </c>
      <c r="F14" s="60">
        <v>190167</v>
      </c>
      <c r="G14" s="60">
        <v>0</v>
      </c>
      <c r="H14" s="60">
        <v>2447512</v>
      </c>
      <c r="I14" s="60">
        <v>2637679</v>
      </c>
      <c r="J14" s="60">
        <v>0</v>
      </c>
      <c r="K14" s="60">
        <v>0</v>
      </c>
      <c r="L14" s="60">
        <v>3206848</v>
      </c>
      <c r="M14" s="60">
        <v>3206848</v>
      </c>
      <c r="N14" s="60">
        <v>182930</v>
      </c>
      <c r="O14" s="60">
        <v>0</v>
      </c>
      <c r="P14" s="60">
        <v>2385703</v>
      </c>
      <c r="Q14" s="60">
        <v>2568633</v>
      </c>
      <c r="R14" s="60">
        <v>0</v>
      </c>
      <c r="S14" s="60">
        <v>0</v>
      </c>
      <c r="T14" s="60">
        <v>3048821</v>
      </c>
      <c r="U14" s="60">
        <v>3048821</v>
      </c>
      <c r="V14" s="60">
        <v>11461981</v>
      </c>
      <c r="W14" s="60">
        <v>12940083</v>
      </c>
      <c r="X14" s="60">
        <v>-1478102</v>
      </c>
      <c r="Y14" s="61">
        <v>-11.42</v>
      </c>
      <c r="Z14" s="62">
        <v>12940083</v>
      </c>
    </row>
    <row r="15" spans="1:26" ht="13.5">
      <c r="A15" s="58" t="s">
        <v>41</v>
      </c>
      <c r="B15" s="19">
        <v>45334371</v>
      </c>
      <c r="C15" s="19">
        <v>0</v>
      </c>
      <c r="D15" s="59">
        <v>49824000</v>
      </c>
      <c r="E15" s="60">
        <v>49276690</v>
      </c>
      <c r="F15" s="60">
        <v>550484</v>
      </c>
      <c r="G15" s="60">
        <v>6365134</v>
      </c>
      <c r="H15" s="60">
        <v>5276082</v>
      </c>
      <c r="I15" s="60">
        <v>12191700</v>
      </c>
      <c r="J15" s="60">
        <v>3678575</v>
      </c>
      <c r="K15" s="60">
        <v>3979071</v>
      </c>
      <c r="L15" s="60">
        <v>3205730</v>
      </c>
      <c r="M15" s="60">
        <v>10863376</v>
      </c>
      <c r="N15" s="60">
        <v>3622461</v>
      </c>
      <c r="O15" s="60">
        <v>3908038</v>
      </c>
      <c r="P15" s="60">
        <v>4101630</v>
      </c>
      <c r="Q15" s="60">
        <v>11632129</v>
      </c>
      <c r="R15" s="60">
        <v>3495684</v>
      </c>
      <c r="S15" s="60">
        <v>3324003</v>
      </c>
      <c r="T15" s="60">
        <v>3512946</v>
      </c>
      <c r="U15" s="60">
        <v>10332633</v>
      </c>
      <c r="V15" s="60">
        <v>45019838</v>
      </c>
      <c r="W15" s="60">
        <v>49276690</v>
      </c>
      <c r="X15" s="60">
        <v>-4256852</v>
      </c>
      <c r="Y15" s="61">
        <v>-8.64</v>
      </c>
      <c r="Z15" s="62">
        <v>49276690</v>
      </c>
    </row>
    <row r="16" spans="1:26" ht="13.5">
      <c r="A16" s="69" t="s">
        <v>42</v>
      </c>
      <c r="B16" s="19">
        <v>782625</v>
      </c>
      <c r="C16" s="19">
        <v>0</v>
      </c>
      <c r="D16" s="59">
        <v>850000</v>
      </c>
      <c r="E16" s="60">
        <v>850000</v>
      </c>
      <c r="F16" s="60">
        <v>0</v>
      </c>
      <c r="G16" s="60">
        <v>0</v>
      </c>
      <c r="H16" s="60">
        <v>0</v>
      </c>
      <c r="I16" s="60">
        <v>0</v>
      </c>
      <c r="J16" s="60">
        <v>142219</v>
      </c>
      <c r="K16" s="60">
        <v>153678</v>
      </c>
      <c r="L16" s="60">
        <v>64878</v>
      </c>
      <c r="M16" s="60">
        <v>360775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375675</v>
      </c>
      <c r="T16" s="60">
        <v>0</v>
      </c>
      <c r="U16" s="60">
        <v>375675</v>
      </c>
      <c r="V16" s="60">
        <v>736450</v>
      </c>
      <c r="W16" s="60">
        <v>850000</v>
      </c>
      <c r="X16" s="60">
        <v>-113550</v>
      </c>
      <c r="Y16" s="61">
        <v>-13.36</v>
      </c>
      <c r="Z16" s="62">
        <v>850000</v>
      </c>
    </row>
    <row r="17" spans="1:26" ht="13.5">
      <c r="A17" s="58" t="s">
        <v>43</v>
      </c>
      <c r="B17" s="19">
        <v>92731294</v>
      </c>
      <c r="C17" s="19">
        <v>0</v>
      </c>
      <c r="D17" s="59">
        <v>109661610</v>
      </c>
      <c r="E17" s="60">
        <v>140228220</v>
      </c>
      <c r="F17" s="60">
        <v>3162006</v>
      </c>
      <c r="G17" s="60">
        <v>6221418</v>
      </c>
      <c r="H17" s="60">
        <v>6454558</v>
      </c>
      <c r="I17" s="60">
        <v>15837982</v>
      </c>
      <c r="J17" s="60">
        <v>6911021</v>
      </c>
      <c r="K17" s="60">
        <v>7061363</v>
      </c>
      <c r="L17" s="60">
        <v>8410893</v>
      </c>
      <c r="M17" s="60">
        <v>22383277</v>
      </c>
      <c r="N17" s="60">
        <v>18511797</v>
      </c>
      <c r="O17" s="60">
        <v>7013654</v>
      </c>
      <c r="P17" s="60">
        <v>11654501</v>
      </c>
      <c r="Q17" s="60">
        <v>37179952</v>
      </c>
      <c r="R17" s="60">
        <v>14435568</v>
      </c>
      <c r="S17" s="60">
        <v>11194077</v>
      </c>
      <c r="T17" s="60">
        <v>12752409</v>
      </c>
      <c r="U17" s="60">
        <v>38382054</v>
      </c>
      <c r="V17" s="60">
        <v>113783265</v>
      </c>
      <c r="W17" s="60">
        <v>140228220</v>
      </c>
      <c r="X17" s="60">
        <v>-26444955</v>
      </c>
      <c r="Y17" s="61">
        <v>-18.86</v>
      </c>
      <c r="Z17" s="62">
        <v>140228220</v>
      </c>
    </row>
    <row r="18" spans="1:26" ht="13.5">
      <c r="A18" s="70" t="s">
        <v>44</v>
      </c>
      <c r="B18" s="71">
        <f>SUM(B11:B17)</f>
        <v>365056654</v>
      </c>
      <c r="C18" s="71">
        <f>SUM(C11:C17)</f>
        <v>0</v>
      </c>
      <c r="D18" s="72">
        <f aca="true" t="shared" si="1" ref="D18:Z18">SUM(D11:D17)</f>
        <v>328592203</v>
      </c>
      <c r="E18" s="73">
        <f t="shared" si="1"/>
        <v>471374753</v>
      </c>
      <c r="F18" s="73">
        <f t="shared" si="1"/>
        <v>14022218</v>
      </c>
      <c r="G18" s="73">
        <f t="shared" si="1"/>
        <v>22601813</v>
      </c>
      <c r="H18" s="73">
        <f t="shared" si="1"/>
        <v>24319534</v>
      </c>
      <c r="I18" s="73">
        <f t="shared" si="1"/>
        <v>60943565</v>
      </c>
      <c r="J18" s="73">
        <f t="shared" si="1"/>
        <v>23894347</v>
      </c>
      <c r="K18" s="73">
        <f t="shared" si="1"/>
        <v>22515919</v>
      </c>
      <c r="L18" s="73">
        <f t="shared" si="1"/>
        <v>26875517</v>
      </c>
      <c r="M18" s="73">
        <f t="shared" si="1"/>
        <v>73285783</v>
      </c>
      <c r="N18" s="73">
        <f t="shared" si="1"/>
        <v>32377532</v>
      </c>
      <c r="O18" s="73">
        <f t="shared" si="1"/>
        <v>21496740</v>
      </c>
      <c r="P18" s="73">
        <f t="shared" si="1"/>
        <v>30581461</v>
      </c>
      <c r="Q18" s="73">
        <f t="shared" si="1"/>
        <v>84455733</v>
      </c>
      <c r="R18" s="73">
        <f t="shared" si="1"/>
        <v>29525896</v>
      </c>
      <c r="S18" s="73">
        <f t="shared" si="1"/>
        <v>25817765</v>
      </c>
      <c r="T18" s="73">
        <f t="shared" si="1"/>
        <v>29578979</v>
      </c>
      <c r="U18" s="73">
        <f t="shared" si="1"/>
        <v>84922640</v>
      </c>
      <c r="V18" s="73">
        <f t="shared" si="1"/>
        <v>303607721</v>
      </c>
      <c r="W18" s="73">
        <f t="shared" si="1"/>
        <v>471374753</v>
      </c>
      <c r="X18" s="73">
        <f t="shared" si="1"/>
        <v>-167767032</v>
      </c>
      <c r="Y18" s="67">
        <f>+IF(W18&lt;&gt;0,(X18/W18)*100,0)</f>
        <v>-35.591009262220716</v>
      </c>
      <c r="Z18" s="74">
        <f t="shared" si="1"/>
        <v>471374753</v>
      </c>
    </row>
    <row r="19" spans="1:26" ht="13.5">
      <c r="A19" s="70" t="s">
        <v>45</v>
      </c>
      <c r="B19" s="75">
        <f>+B10-B18</f>
        <v>-60894578</v>
      </c>
      <c r="C19" s="75">
        <f>+C10-C18</f>
        <v>0</v>
      </c>
      <c r="D19" s="76">
        <f aca="true" t="shared" si="2" ref="D19:Z19">+D10-D18</f>
        <v>-6602896</v>
      </c>
      <c r="E19" s="77">
        <f t="shared" si="2"/>
        <v>-116250426</v>
      </c>
      <c r="F19" s="77">
        <f t="shared" si="2"/>
        <v>55435725</v>
      </c>
      <c r="G19" s="77">
        <f t="shared" si="2"/>
        <v>-2646091</v>
      </c>
      <c r="H19" s="77">
        <f t="shared" si="2"/>
        <v>-7985940</v>
      </c>
      <c r="I19" s="77">
        <f t="shared" si="2"/>
        <v>44803694</v>
      </c>
      <c r="J19" s="77">
        <f t="shared" si="2"/>
        <v>-6598351</v>
      </c>
      <c r="K19" s="77">
        <f t="shared" si="2"/>
        <v>-2595944</v>
      </c>
      <c r="L19" s="77">
        <f t="shared" si="2"/>
        <v>11744892</v>
      </c>
      <c r="M19" s="77">
        <f t="shared" si="2"/>
        <v>2550597</v>
      </c>
      <c r="N19" s="77">
        <f t="shared" si="2"/>
        <v>-14121963</v>
      </c>
      <c r="O19" s="77">
        <f t="shared" si="2"/>
        <v>9499355</v>
      </c>
      <c r="P19" s="77">
        <f t="shared" si="2"/>
        <v>7235355</v>
      </c>
      <c r="Q19" s="77">
        <f t="shared" si="2"/>
        <v>2612747</v>
      </c>
      <c r="R19" s="77">
        <f t="shared" si="2"/>
        <v>-3150249</v>
      </c>
      <c r="S19" s="77">
        <f t="shared" si="2"/>
        <v>-4503711</v>
      </c>
      <c r="T19" s="77">
        <f t="shared" si="2"/>
        <v>-6589136</v>
      </c>
      <c r="U19" s="77">
        <f t="shared" si="2"/>
        <v>-14243096</v>
      </c>
      <c r="V19" s="77">
        <f t="shared" si="2"/>
        <v>35723942</v>
      </c>
      <c r="W19" s="77">
        <f>IF(E10=E18,0,W10-W18)</f>
        <v>-116250426</v>
      </c>
      <c r="X19" s="77">
        <f t="shared" si="2"/>
        <v>151974368</v>
      </c>
      <c r="Y19" s="78">
        <f>+IF(W19&lt;&gt;0,(X19/W19)*100,0)</f>
        <v>-130.7301600770048</v>
      </c>
      <c r="Z19" s="79">
        <f t="shared" si="2"/>
        <v>-116250426</v>
      </c>
    </row>
    <row r="20" spans="1:26" ht="13.5">
      <c r="A20" s="58" t="s">
        <v>46</v>
      </c>
      <c r="B20" s="19">
        <v>73115626</v>
      </c>
      <c r="C20" s="19">
        <v>0</v>
      </c>
      <c r="D20" s="59">
        <v>62851000</v>
      </c>
      <c r="E20" s="60">
        <v>42717335</v>
      </c>
      <c r="F20" s="60">
        <v>0</v>
      </c>
      <c r="G20" s="60">
        <v>4772931</v>
      </c>
      <c r="H20" s="60">
        <v>2246067</v>
      </c>
      <c r="I20" s="60">
        <v>7018998</v>
      </c>
      <c r="J20" s="60">
        <v>5587500</v>
      </c>
      <c r="K20" s="60">
        <v>3282610</v>
      </c>
      <c r="L20" s="60">
        <v>10565671</v>
      </c>
      <c r="M20" s="60">
        <v>19435781</v>
      </c>
      <c r="N20" s="60">
        <v>2056874</v>
      </c>
      <c r="O20" s="60">
        <v>-8146210</v>
      </c>
      <c r="P20" s="60">
        <v>3990148</v>
      </c>
      <c r="Q20" s="60">
        <v>-2099188</v>
      </c>
      <c r="R20" s="60">
        <v>5231892</v>
      </c>
      <c r="S20" s="60">
        <v>7091531</v>
      </c>
      <c r="T20" s="60">
        <v>10281777</v>
      </c>
      <c r="U20" s="60">
        <v>22605200</v>
      </c>
      <c r="V20" s="60">
        <v>46960791</v>
      </c>
      <c r="W20" s="60">
        <v>42717335</v>
      </c>
      <c r="X20" s="60">
        <v>4243456</v>
      </c>
      <c r="Y20" s="61">
        <v>9.93</v>
      </c>
      <c r="Z20" s="62">
        <v>42717335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12221048</v>
      </c>
      <c r="C22" s="86">
        <f>SUM(C19:C21)</f>
        <v>0</v>
      </c>
      <c r="D22" s="87">
        <f aca="true" t="shared" si="3" ref="D22:Z22">SUM(D19:D21)</f>
        <v>56248104</v>
      </c>
      <c r="E22" s="88">
        <f t="shared" si="3"/>
        <v>-73533091</v>
      </c>
      <c r="F22" s="88">
        <f t="shared" si="3"/>
        <v>55435725</v>
      </c>
      <c r="G22" s="88">
        <f t="shared" si="3"/>
        <v>2126840</v>
      </c>
      <c r="H22" s="88">
        <f t="shared" si="3"/>
        <v>-5739873</v>
      </c>
      <c r="I22" s="88">
        <f t="shared" si="3"/>
        <v>51822692</v>
      </c>
      <c r="J22" s="88">
        <f t="shared" si="3"/>
        <v>-1010851</v>
      </c>
      <c r="K22" s="88">
        <f t="shared" si="3"/>
        <v>686666</v>
      </c>
      <c r="L22" s="88">
        <f t="shared" si="3"/>
        <v>22310563</v>
      </c>
      <c r="M22" s="88">
        <f t="shared" si="3"/>
        <v>21986378</v>
      </c>
      <c r="N22" s="88">
        <f t="shared" si="3"/>
        <v>-12065089</v>
      </c>
      <c r="O22" s="88">
        <f t="shared" si="3"/>
        <v>1353145</v>
      </c>
      <c r="P22" s="88">
        <f t="shared" si="3"/>
        <v>11225503</v>
      </c>
      <c r="Q22" s="88">
        <f t="shared" si="3"/>
        <v>513559</v>
      </c>
      <c r="R22" s="88">
        <f t="shared" si="3"/>
        <v>2081643</v>
      </c>
      <c r="S22" s="88">
        <f t="shared" si="3"/>
        <v>2587820</v>
      </c>
      <c r="T22" s="88">
        <f t="shared" si="3"/>
        <v>3692641</v>
      </c>
      <c r="U22" s="88">
        <f t="shared" si="3"/>
        <v>8362104</v>
      </c>
      <c r="V22" s="88">
        <f t="shared" si="3"/>
        <v>82684733</v>
      </c>
      <c r="W22" s="88">
        <f t="shared" si="3"/>
        <v>-73533091</v>
      </c>
      <c r="X22" s="88">
        <f t="shared" si="3"/>
        <v>156217824</v>
      </c>
      <c r="Y22" s="89">
        <f>+IF(W22&lt;&gt;0,(X22/W22)*100,0)</f>
        <v>-212.44561037152647</v>
      </c>
      <c r="Z22" s="90">
        <f t="shared" si="3"/>
        <v>-73533091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12221048</v>
      </c>
      <c r="C24" s="75">
        <f>SUM(C22:C23)</f>
        <v>0</v>
      </c>
      <c r="D24" s="76">
        <f aca="true" t="shared" si="4" ref="D24:Z24">SUM(D22:D23)</f>
        <v>56248104</v>
      </c>
      <c r="E24" s="77">
        <f t="shared" si="4"/>
        <v>-73533091</v>
      </c>
      <c r="F24" s="77">
        <f t="shared" si="4"/>
        <v>55435725</v>
      </c>
      <c r="G24" s="77">
        <f t="shared" si="4"/>
        <v>2126840</v>
      </c>
      <c r="H24" s="77">
        <f t="shared" si="4"/>
        <v>-5739873</v>
      </c>
      <c r="I24" s="77">
        <f t="shared" si="4"/>
        <v>51822692</v>
      </c>
      <c r="J24" s="77">
        <f t="shared" si="4"/>
        <v>-1010851</v>
      </c>
      <c r="K24" s="77">
        <f t="shared" si="4"/>
        <v>686666</v>
      </c>
      <c r="L24" s="77">
        <f t="shared" si="4"/>
        <v>22310563</v>
      </c>
      <c r="M24" s="77">
        <f t="shared" si="4"/>
        <v>21986378</v>
      </c>
      <c r="N24" s="77">
        <f t="shared" si="4"/>
        <v>-12065089</v>
      </c>
      <c r="O24" s="77">
        <f t="shared" si="4"/>
        <v>1353145</v>
      </c>
      <c r="P24" s="77">
        <f t="shared" si="4"/>
        <v>11225503</v>
      </c>
      <c r="Q24" s="77">
        <f t="shared" si="4"/>
        <v>513559</v>
      </c>
      <c r="R24" s="77">
        <f t="shared" si="4"/>
        <v>2081643</v>
      </c>
      <c r="S24" s="77">
        <f t="shared" si="4"/>
        <v>2587820</v>
      </c>
      <c r="T24" s="77">
        <f t="shared" si="4"/>
        <v>3692641</v>
      </c>
      <c r="U24" s="77">
        <f t="shared" si="4"/>
        <v>8362104</v>
      </c>
      <c r="V24" s="77">
        <f t="shared" si="4"/>
        <v>82684733</v>
      </c>
      <c r="W24" s="77">
        <f t="shared" si="4"/>
        <v>-73533091</v>
      </c>
      <c r="X24" s="77">
        <f t="shared" si="4"/>
        <v>156217824</v>
      </c>
      <c r="Y24" s="78">
        <f>+IF(W24&lt;&gt;0,(X24/W24)*100,0)</f>
        <v>-212.44561037152647</v>
      </c>
      <c r="Z24" s="79">
        <f t="shared" si="4"/>
        <v>-73533091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88300066</v>
      </c>
      <c r="C27" s="22">
        <v>0</v>
      </c>
      <c r="D27" s="99">
        <v>73594333</v>
      </c>
      <c r="E27" s="100">
        <v>69980237</v>
      </c>
      <c r="F27" s="100">
        <v>1433799</v>
      </c>
      <c r="G27" s="100">
        <v>3716370</v>
      </c>
      <c r="H27" s="100">
        <v>2309919</v>
      </c>
      <c r="I27" s="100">
        <v>7460088</v>
      </c>
      <c r="J27" s="100">
        <v>6468624</v>
      </c>
      <c r="K27" s="100">
        <v>4415389</v>
      </c>
      <c r="L27" s="100">
        <v>11824905</v>
      </c>
      <c r="M27" s="100">
        <v>22708918</v>
      </c>
      <c r="N27" s="100">
        <v>-10298413</v>
      </c>
      <c r="O27" s="100">
        <v>5818743</v>
      </c>
      <c r="P27" s="100">
        <v>5028218</v>
      </c>
      <c r="Q27" s="100">
        <v>548548</v>
      </c>
      <c r="R27" s="100">
        <v>4877118</v>
      </c>
      <c r="S27" s="100">
        <v>9565997</v>
      </c>
      <c r="T27" s="100">
        <v>14513726</v>
      </c>
      <c r="U27" s="100">
        <v>28956841</v>
      </c>
      <c r="V27" s="100">
        <v>59674395</v>
      </c>
      <c r="W27" s="100">
        <v>69980237</v>
      </c>
      <c r="X27" s="100">
        <v>-10305842</v>
      </c>
      <c r="Y27" s="101">
        <v>-14.73</v>
      </c>
      <c r="Z27" s="102">
        <v>69980237</v>
      </c>
    </row>
    <row r="28" spans="1:26" ht="13.5">
      <c r="A28" s="103" t="s">
        <v>46</v>
      </c>
      <c r="B28" s="19">
        <v>68531980</v>
      </c>
      <c r="C28" s="19">
        <v>0</v>
      </c>
      <c r="D28" s="59">
        <v>58426561</v>
      </c>
      <c r="E28" s="60">
        <v>42211982</v>
      </c>
      <c r="F28" s="60">
        <v>1433799</v>
      </c>
      <c r="G28" s="60">
        <v>3435343</v>
      </c>
      <c r="H28" s="60">
        <v>2238659</v>
      </c>
      <c r="I28" s="60">
        <v>7107801</v>
      </c>
      <c r="J28" s="60">
        <v>5445550</v>
      </c>
      <c r="K28" s="60">
        <v>3162701</v>
      </c>
      <c r="L28" s="60">
        <v>9504735</v>
      </c>
      <c r="M28" s="60">
        <v>18112986</v>
      </c>
      <c r="N28" s="60">
        <v>-10825519</v>
      </c>
      <c r="O28" s="60">
        <v>4675735</v>
      </c>
      <c r="P28" s="60">
        <v>4041845</v>
      </c>
      <c r="Q28" s="60">
        <v>-2107939</v>
      </c>
      <c r="R28" s="60">
        <v>3970588</v>
      </c>
      <c r="S28" s="60">
        <v>7643558</v>
      </c>
      <c r="T28" s="60">
        <v>10778655</v>
      </c>
      <c r="U28" s="60">
        <v>22392801</v>
      </c>
      <c r="V28" s="60">
        <v>45505649</v>
      </c>
      <c r="W28" s="60">
        <v>42211982</v>
      </c>
      <c r="X28" s="60">
        <v>3293667</v>
      </c>
      <c r="Y28" s="61">
        <v>7.8</v>
      </c>
      <c r="Z28" s="62">
        <v>42211982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5454886</v>
      </c>
      <c r="C30" s="19">
        <v>0</v>
      </c>
      <c r="D30" s="59">
        <v>7075270</v>
      </c>
      <c r="E30" s="60">
        <v>14039753</v>
      </c>
      <c r="F30" s="60">
        <v>0</v>
      </c>
      <c r="G30" s="60">
        <v>203954</v>
      </c>
      <c r="H30" s="60">
        <v>34036</v>
      </c>
      <c r="I30" s="60">
        <v>237990</v>
      </c>
      <c r="J30" s="60">
        <v>892646</v>
      </c>
      <c r="K30" s="60">
        <v>829723</v>
      </c>
      <c r="L30" s="60">
        <v>1903442</v>
      </c>
      <c r="M30" s="60">
        <v>3625811</v>
      </c>
      <c r="N30" s="60">
        <v>61378</v>
      </c>
      <c r="O30" s="60">
        <v>32182</v>
      </c>
      <c r="P30" s="60">
        <v>261770</v>
      </c>
      <c r="Q30" s="60">
        <v>355330</v>
      </c>
      <c r="R30" s="60">
        <v>266247</v>
      </c>
      <c r="S30" s="60">
        <v>946221</v>
      </c>
      <c r="T30" s="60">
        <v>1167885</v>
      </c>
      <c r="U30" s="60">
        <v>2380353</v>
      </c>
      <c r="V30" s="60">
        <v>6599484</v>
      </c>
      <c r="W30" s="60">
        <v>14039753</v>
      </c>
      <c r="X30" s="60">
        <v>-7440269</v>
      </c>
      <c r="Y30" s="61">
        <v>-52.99</v>
      </c>
      <c r="Z30" s="62">
        <v>14039753</v>
      </c>
    </row>
    <row r="31" spans="1:26" ht="13.5">
      <c r="A31" s="58" t="s">
        <v>53</v>
      </c>
      <c r="B31" s="19">
        <v>14313200</v>
      </c>
      <c r="C31" s="19">
        <v>0</v>
      </c>
      <c r="D31" s="59">
        <v>8092502</v>
      </c>
      <c r="E31" s="60">
        <v>13728502</v>
      </c>
      <c r="F31" s="60">
        <v>0</v>
      </c>
      <c r="G31" s="60">
        <v>77073</v>
      </c>
      <c r="H31" s="60">
        <v>37224</v>
      </c>
      <c r="I31" s="60">
        <v>114297</v>
      </c>
      <c r="J31" s="60">
        <v>130428</v>
      </c>
      <c r="K31" s="60">
        <v>422965</v>
      </c>
      <c r="L31" s="60">
        <v>416728</v>
      </c>
      <c r="M31" s="60">
        <v>970121</v>
      </c>
      <c r="N31" s="60">
        <v>465728</v>
      </c>
      <c r="O31" s="60">
        <v>1110826</v>
      </c>
      <c r="P31" s="60">
        <v>724603</v>
      </c>
      <c r="Q31" s="60">
        <v>2301157</v>
      </c>
      <c r="R31" s="60">
        <v>640283</v>
      </c>
      <c r="S31" s="60">
        <v>976218</v>
      </c>
      <c r="T31" s="60">
        <v>2567186</v>
      </c>
      <c r="U31" s="60">
        <v>4183687</v>
      </c>
      <c r="V31" s="60">
        <v>7569262</v>
      </c>
      <c r="W31" s="60">
        <v>13728502</v>
      </c>
      <c r="X31" s="60">
        <v>-6159240</v>
      </c>
      <c r="Y31" s="61">
        <v>-44.86</v>
      </c>
      <c r="Z31" s="62">
        <v>13728502</v>
      </c>
    </row>
    <row r="32" spans="1:26" ht="13.5">
      <c r="A32" s="70" t="s">
        <v>54</v>
      </c>
      <c r="B32" s="22">
        <f>SUM(B28:B31)</f>
        <v>88300066</v>
      </c>
      <c r="C32" s="22">
        <f>SUM(C28:C31)</f>
        <v>0</v>
      </c>
      <c r="D32" s="99">
        <f aca="true" t="shared" si="5" ref="D32:Z32">SUM(D28:D31)</f>
        <v>73594333</v>
      </c>
      <c r="E32" s="100">
        <f t="shared" si="5"/>
        <v>69980237</v>
      </c>
      <c r="F32" s="100">
        <f t="shared" si="5"/>
        <v>1433799</v>
      </c>
      <c r="G32" s="100">
        <f t="shared" si="5"/>
        <v>3716370</v>
      </c>
      <c r="H32" s="100">
        <f t="shared" si="5"/>
        <v>2309919</v>
      </c>
      <c r="I32" s="100">
        <f t="shared" si="5"/>
        <v>7460088</v>
      </c>
      <c r="J32" s="100">
        <f t="shared" si="5"/>
        <v>6468624</v>
      </c>
      <c r="K32" s="100">
        <f t="shared" si="5"/>
        <v>4415389</v>
      </c>
      <c r="L32" s="100">
        <f t="shared" si="5"/>
        <v>11824905</v>
      </c>
      <c r="M32" s="100">
        <f t="shared" si="5"/>
        <v>22708918</v>
      </c>
      <c r="N32" s="100">
        <f t="shared" si="5"/>
        <v>-10298413</v>
      </c>
      <c r="O32" s="100">
        <f t="shared" si="5"/>
        <v>5818743</v>
      </c>
      <c r="P32" s="100">
        <f t="shared" si="5"/>
        <v>5028218</v>
      </c>
      <c r="Q32" s="100">
        <f t="shared" si="5"/>
        <v>548548</v>
      </c>
      <c r="R32" s="100">
        <f t="shared" si="5"/>
        <v>4877118</v>
      </c>
      <c r="S32" s="100">
        <f t="shared" si="5"/>
        <v>9565997</v>
      </c>
      <c r="T32" s="100">
        <f t="shared" si="5"/>
        <v>14513726</v>
      </c>
      <c r="U32" s="100">
        <f t="shared" si="5"/>
        <v>28956841</v>
      </c>
      <c r="V32" s="100">
        <f t="shared" si="5"/>
        <v>59674395</v>
      </c>
      <c r="W32" s="100">
        <f t="shared" si="5"/>
        <v>69980237</v>
      </c>
      <c r="X32" s="100">
        <f t="shared" si="5"/>
        <v>-10305842</v>
      </c>
      <c r="Y32" s="101">
        <f>+IF(W32&lt;&gt;0,(X32/W32)*100,0)</f>
        <v>-14.726789221934187</v>
      </c>
      <c r="Z32" s="102">
        <f t="shared" si="5"/>
        <v>69980237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61530921</v>
      </c>
      <c r="C35" s="19">
        <v>0</v>
      </c>
      <c r="D35" s="59">
        <v>41648661</v>
      </c>
      <c r="E35" s="60">
        <v>47544016</v>
      </c>
      <c r="F35" s="60">
        <v>97184782</v>
      </c>
      <c r="G35" s="60">
        <v>88582444</v>
      </c>
      <c r="H35" s="60">
        <v>81113900</v>
      </c>
      <c r="I35" s="60">
        <v>81113900</v>
      </c>
      <c r="J35" s="60">
        <v>97277790</v>
      </c>
      <c r="K35" s="60">
        <v>99879979</v>
      </c>
      <c r="L35" s="60">
        <v>96086249</v>
      </c>
      <c r="M35" s="60">
        <v>96086249</v>
      </c>
      <c r="N35" s="60">
        <v>93110996</v>
      </c>
      <c r="O35" s="60">
        <v>90039041</v>
      </c>
      <c r="P35" s="60">
        <v>114970025</v>
      </c>
      <c r="Q35" s="60">
        <v>114970025</v>
      </c>
      <c r="R35" s="60">
        <v>101318418</v>
      </c>
      <c r="S35" s="60">
        <v>83721273</v>
      </c>
      <c r="T35" s="60">
        <v>74190066</v>
      </c>
      <c r="U35" s="60">
        <v>74190066</v>
      </c>
      <c r="V35" s="60">
        <v>74190066</v>
      </c>
      <c r="W35" s="60">
        <v>47544016</v>
      </c>
      <c r="X35" s="60">
        <v>26646050</v>
      </c>
      <c r="Y35" s="61">
        <v>56.05</v>
      </c>
      <c r="Z35" s="62">
        <v>47544016</v>
      </c>
    </row>
    <row r="36" spans="1:26" ht="13.5">
      <c r="A36" s="58" t="s">
        <v>57</v>
      </c>
      <c r="B36" s="19">
        <v>687776490</v>
      </c>
      <c r="C36" s="19">
        <v>0</v>
      </c>
      <c r="D36" s="59">
        <v>883586096</v>
      </c>
      <c r="E36" s="60">
        <v>621178362</v>
      </c>
      <c r="F36" s="60">
        <v>742993220</v>
      </c>
      <c r="G36" s="60">
        <v>692930751</v>
      </c>
      <c r="H36" s="60">
        <v>695240038</v>
      </c>
      <c r="I36" s="60">
        <v>695240038</v>
      </c>
      <c r="J36" s="60">
        <v>698649295</v>
      </c>
      <c r="K36" s="60">
        <v>703064053</v>
      </c>
      <c r="L36" s="60">
        <v>714323753</v>
      </c>
      <c r="M36" s="60">
        <v>714323753</v>
      </c>
      <c r="N36" s="60">
        <v>704024708</v>
      </c>
      <c r="O36" s="60">
        <v>708875597</v>
      </c>
      <c r="P36" s="60">
        <v>711629460</v>
      </c>
      <c r="Q36" s="60">
        <v>711629460</v>
      </c>
      <c r="R36" s="60">
        <v>715748082</v>
      </c>
      <c r="S36" s="60">
        <v>725313326</v>
      </c>
      <c r="T36" s="60">
        <v>739829011</v>
      </c>
      <c r="U36" s="60">
        <v>739829011</v>
      </c>
      <c r="V36" s="60">
        <v>739829011</v>
      </c>
      <c r="W36" s="60">
        <v>621178362</v>
      </c>
      <c r="X36" s="60">
        <v>118650649</v>
      </c>
      <c r="Y36" s="61">
        <v>19.1</v>
      </c>
      <c r="Z36" s="62">
        <v>621178362</v>
      </c>
    </row>
    <row r="37" spans="1:26" ht="13.5">
      <c r="A37" s="58" t="s">
        <v>58</v>
      </c>
      <c r="B37" s="19">
        <v>69815910</v>
      </c>
      <c r="C37" s="19">
        <v>0</v>
      </c>
      <c r="D37" s="59">
        <v>57143284</v>
      </c>
      <c r="E37" s="60">
        <v>57998799</v>
      </c>
      <c r="F37" s="60">
        <v>40743766</v>
      </c>
      <c r="G37" s="60">
        <v>38100814</v>
      </c>
      <c r="H37" s="60">
        <v>39597011</v>
      </c>
      <c r="I37" s="60">
        <v>39597011</v>
      </c>
      <c r="J37" s="60">
        <v>59730915</v>
      </c>
      <c r="K37" s="60">
        <v>66100459</v>
      </c>
      <c r="L37" s="60">
        <v>53544497</v>
      </c>
      <c r="M37" s="60">
        <v>53544497</v>
      </c>
      <c r="N37" s="60">
        <v>53039363</v>
      </c>
      <c r="O37" s="60">
        <v>53241333</v>
      </c>
      <c r="P37" s="60">
        <v>70525894</v>
      </c>
      <c r="Q37" s="60">
        <v>70525894</v>
      </c>
      <c r="R37" s="60">
        <v>58923422</v>
      </c>
      <c r="S37" s="60">
        <v>48291484</v>
      </c>
      <c r="T37" s="60">
        <v>40674838</v>
      </c>
      <c r="U37" s="60">
        <v>40674838</v>
      </c>
      <c r="V37" s="60">
        <v>40674838</v>
      </c>
      <c r="W37" s="60">
        <v>57998799</v>
      </c>
      <c r="X37" s="60">
        <v>-17323961</v>
      </c>
      <c r="Y37" s="61">
        <v>-29.87</v>
      </c>
      <c r="Z37" s="62">
        <v>57998799</v>
      </c>
    </row>
    <row r="38" spans="1:26" ht="13.5">
      <c r="A38" s="58" t="s">
        <v>59</v>
      </c>
      <c r="B38" s="19">
        <v>165533703</v>
      </c>
      <c r="C38" s="19">
        <v>0</v>
      </c>
      <c r="D38" s="59">
        <v>178651908</v>
      </c>
      <c r="E38" s="60">
        <v>170298401</v>
      </c>
      <c r="F38" s="60">
        <v>172336277</v>
      </c>
      <c r="G38" s="60">
        <v>172336277</v>
      </c>
      <c r="H38" s="60">
        <v>171414729</v>
      </c>
      <c r="I38" s="60">
        <v>171414729</v>
      </c>
      <c r="J38" s="60">
        <v>171414729</v>
      </c>
      <c r="K38" s="60">
        <v>171414729</v>
      </c>
      <c r="L38" s="60">
        <v>169129151</v>
      </c>
      <c r="M38" s="60">
        <v>169129151</v>
      </c>
      <c r="N38" s="60">
        <v>168945809</v>
      </c>
      <c r="O38" s="60">
        <v>168945809</v>
      </c>
      <c r="P38" s="60">
        <v>167965243</v>
      </c>
      <c r="Q38" s="60">
        <v>167965243</v>
      </c>
      <c r="R38" s="60">
        <v>167965243</v>
      </c>
      <c r="S38" s="60">
        <v>167965243</v>
      </c>
      <c r="T38" s="60">
        <v>176852470</v>
      </c>
      <c r="U38" s="60">
        <v>176852470</v>
      </c>
      <c r="V38" s="60">
        <v>176852470</v>
      </c>
      <c r="W38" s="60">
        <v>170298401</v>
      </c>
      <c r="X38" s="60">
        <v>6554069</v>
      </c>
      <c r="Y38" s="61">
        <v>3.85</v>
      </c>
      <c r="Z38" s="62">
        <v>170298401</v>
      </c>
    </row>
    <row r="39" spans="1:26" ht="13.5">
      <c r="A39" s="58" t="s">
        <v>60</v>
      </c>
      <c r="B39" s="19">
        <v>513957798</v>
      </c>
      <c r="C39" s="19">
        <v>0</v>
      </c>
      <c r="D39" s="59">
        <v>689439565</v>
      </c>
      <c r="E39" s="60">
        <v>440425178</v>
      </c>
      <c r="F39" s="60">
        <v>627097959</v>
      </c>
      <c r="G39" s="60">
        <v>571076104</v>
      </c>
      <c r="H39" s="60">
        <v>565342198</v>
      </c>
      <c r="I39" s="60">
        <v>565342198</v>
      </c>
      <c r="J39" s="60">
        <v>564781441</v>
      </c>
      <c r="K39" s="60">
        <v>565428844</v>
      </c>
      <c r="L39" s="60">
        <v>587736354</v>
      </c>
      <c r="M39" s="60">
        <v>587736354</v>
      </c>
      <c r="N39" s="60">
        <v>575150532</v>
      </c>
      <c r="O39" s="60">
        <v>576727496</v>
      </c>
      <c r="P39" s="60">
        <v>588108348</v>
      </c>
      <c r="Q39" s="60">
        <v>588108348</v>
      </c>
      <c r="R39" s="60">
        <v>590177835</v>
      </c>
      <c r="S39" s="60">
        <v>592777872</v>
      </c>
      <c r="T39" s="60">
        <v>596491769</v>
      </c>
      <c r="U39" s="60">
        <v>596491769</v>
      </c>
      <c r="V39" s="60">
        <v>596491769</v>
      </c>
      <c r="W39" s="60">
        <v>440425178</v>
      </c>
      <c r="X39" s="60">
        <v>156066591</v>
      </c>
      <c r="Y39" s="61">
        <v>35.44</v>
      </c>
      <c r="Z39" s="62">
        <v>440425178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93068275</v>
      </c>
      <c r="C42" s="19">
        <v>0</v>
      </c>
      <c r="D42" s="59">
        <v>77038673</v>
      </c>
      <c r="E42" s="60">
        <v>38127645</v>
      </c>
      <c r="F42" s="60">
        <v>15064185</v>
      </c>
      <c r="G42" s="60">
        <v>4781243</v>
      </c>
      <c r="H42" s="60">
        <v>1888923</v>
      </c>
      <c r="I42" s="60">
        <v>21734351</v>
      </c>
      <c r="J42" s="60">
        <v>26399134</v>
      </c>
      <c r="K42" s="60">
        <v>5415688</v>
      </c>
      <c r="L42" s="60">
        <v>9342694</v>
      </c>
      <c r="M42" s="60">
        <v>41157516</v>
      </c>
      <c r="N42" s="60">
        <v>1977668</v>
      </c>
      <c r="O42" s="60">
        <v>688063</v>
      </c>
      <c r="P42" s="60">
        <v>34129892</v>
      </c>
      <c r="Q42" s="60">
        <v>36795623</v>
      </c>
      <c r="R42" s="60">
        <v>-12910517</v>
      </c>
      <c r="S42" s="60">
        <v>-4333281</v>
      </c>
      <c r="T42" s="60">
        <v>4857114</v>
      </c>
      <c r="U42" s="60">
        <v>-12386684</v>
      </c>
      <c r="V42" s="60">
        <v>87300806</v>
      </c>
      <c r="W42" s="60">
        <v>38127645</v>
      </c>
      <c r="X42" s="60">
        <v>49173161</v>
      </c>
      <c r="Y42" s="61">
        <v>128.97</v>
      </c>
      <c r="Z42" s="62">
        <v>38127645</v>
      </c>
    </row>
    <row r="43" spans="1:26" ht="13.5">
      <c r="A43" s="58" t="s">
        <v>63</v>
      </c>
      <c r="B43" s="19">
        <v>-80500077</v>
      </c>
      <c r="C43" s="19">
        <v>0</v>
      </c>
      <c r="D43" s="59">
        <v>-73594335</v>
      </c>
      <c r="E43" s="60">
        <v>-65965881</v>
      </c>
      <c r="F43" s="60">
        <v>-1568394</v>
      </c>
      <c r="G43" s="60">
        <v>-3581775</v>
      </c>
      <c r="H43" s="60">
        <v>-2309919</v>
      </c>
      <c r="I43" s="60">
        <v>-7460088</v>
      </c>
      <c r="J43" s="60">
        <v>-6468624</v>
      </c>
      <c r="K43" s="60">
        <v>-4415390</v>
      </c>
      <c r="L43" s="60">
        <v>-12792126</v>
      </c>
      <c r="M43" s="60">
        <v>-23676140</v>
      </c>
      <c r="N43" s="60">
        <v>-2538474</v>
      </c>
      <c r="O43" s="60">
        <v>-4851521</v>
      </c>
      <c r="P43" s="60">
        <v>-5028217</v>
      </c>
      <c r="Q43" s="60">
        <v>-12418212</v>
      </c>
      <c r="R43" s="60">
        <v>-4877116</v>
      </c>
      <c r="S43" s="60">
        <v>-9565998</v>
      </c>
      <c r="T43" s="60">
        <v>-14513726</v>
      </c>
      <c r="U43" s="60">
        <v>-28956840</v>
      </c>
      <c r="V43" s="60">
        <v>-72511280</v>
      </c>
      <c r="W43" s="60">
        <v>-65965881</v>
      </c>
      <c r="X43" s="60">
        <v>-6545399</v>
      </c>
      <c r="Y43" s="61">
        <v>9.92</v>
      </c>
      <c r="Z43" s="62">
        <v>-65965881</v>
      </c>
    </row>
    <row r="44" spans="1:26" ht="13.5">
      <c r="A44" s="58" t="s">
        <v>64</v>
      </c>
      <c r="B44" s="19">
        <v>-6437009</v>
      </c>
      <c r="C44" s="19">
        <v>0</v>
      </c>
      <c r="D44" s="59">
        <v>-674254</v>
      </c>
      <c r="E44" s="60">
        <v>308371</v>
      </c>
      <c r="F44" s="60">
        <v>0</v>
      </c>
      <c r="G44" s="60">
        <v>0</v>
      </c>
      <c r="H44" s="60">
        <v>-921548</v>
      </c>
      <c r="I44" s="60">
        <v>-921548</v>
      </c>
      <c r="J44" s="60">
        <v>0</v>
      </c>
      <c r="K44" s="60">
        <v>0</v>
      </c>
      <c r="L44" s="60">
        <v>-2285578</v>
      </c>
      <c r="M44" s="60">
        <v>-2285578</v>
      </c>
      <c r="N44" s="60">
        <v>30259</v>
      </c>
      <c r="O44" s="60">
        <v>0</v>
      </c>
      <c r="P44" s="60">
        <v>-980566</v>
      </c>
      <c r="Q44" s="60">
        <v>-950307</v>
      </c>
      <c r="R44" s="60">
        <v>0</v>
      </c>
      <c r="S44" s="60">
        <v>0</v>
      </c>
      <c r="T44" s="60">
        <v>0</v>
      </c>
      <c r="U44" s="60">
        <v>0</v>
      </c>
      <c r="V44" s="60">
        <v>-4157433</v>
      </c>
      <c r="W44" s="60">
        <v>308371</v>
      </c>
      <c r="X44" s="60">
        <v>-4465804</v>
      </c>
      <c r="Y44" s="61">
        <v>-1448.19</v>
      </c>
      <c r="Z44" s="62">
        <v>308371</v>
      </c>
    </row>
    <row r="45" spans="1:26" ht="13.5">
      <c r="A45" s="70" t="s">
        <v>65</v>
      </c>
      <c r="B45" s="22">
        <v>27544916</v>
      </c>
      <c r="C45" s="22">
        <v>0</v>
      </c>
      <c r="D45" s="99">
        <v>11797818</v>
      </c>
      <c r="E45" s="100">
        <v>15051</v>
      </c>
      <c r="F45" s="100">
        <v>41040707</v>
      </c>
      <c r="G45" s="100">
        <v>42240175</v>
      </c>
      <c r="H45" s="100">
        <v>40897631</v>
      </c>
      <c r="I45" s="100">
        <v>40897631</v>
      </c>
      <c r="J45" s="100">
        <v>60828141</v>
      </c>
      <c r="K45" s="100">
        <v>61828439</v>
      </c>
      <c r="L45" s="100">
        <v>56093429</v>
      </c>
      <c r="M45" s="100">
        <v>56093429</v>
      </c>
      <c r="N45" s="100">
        <v>55562882</v>
      </c>
      <c r="O45" s="100">
        <v>51399424</v>
      </c>
      <c r="P45" s="100">
        <v>79520533</v>
      </c>
      <c r="Q45" s="100">
        <v>55562882</v>
      </c>
      <c r="R45" s="100">
        <v>61732900</v>
      </c>
      <c r="S45" s="100">
        <v>47833621</v>
      </c>
      <c r="T45" s="100">
        <v>38177009</v>
      </c>
      <c r="U45" s="100">
        <v>38177009</v>
      </c>
      <c r="V45" s="100">
        <v>38177009</v>
      </c>
      <c r="W45" s="100">
        <v>15051</v>
      </c>
      <c r="X45" s="100">
        <v>38161958</v>
      </c>
      <c r="Y45" s="101">
        <v>253550.98</v>
      </c>
      <c r="Z45" s="102">
        <v>15051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11000105</v>
      </c>
      <c r="C49" s="52">
        <v>0</v>
      </c>
      <c r="D49" s="129">
        <v>4434437</v>
      </c>
      <c r="E49" s="54">
        <v>3130798</v>
      </c>
      <c r="F49" s="54">
        <v>0</v>
      </c>
      <c r="G49" s="54">
        <v>0</v>
      </c>
      <c r="H49" s="54">
        <v>0</v>
      </c>
      <c r="I49" s="54">
        <v>2757314</v>
      </c>
      <c r="J49" s="54">
        <v>0</v>
      </c>
      <c r="K49" s="54">
        <v>0</v>
      </c>
      <c r="L49" s="54">
        <v>0</v>
      </c>
      <c r="M49" s="54">
        <v>3052028</v>
      </c>
      <c r="N49" s="54">
        <v>0</v>
      </c>
      <c r="O49" s="54">
        <v>0</v>
      </c>
      <c r="P49" s="54">
        <v>0</v>
      </c>
      <c r="Q49" s="54">
        <v>2485392</v>
      </c>
      <c r="R49" s="54">
        <v>0</v>
      </c>
      <c r="S49" s="54">
        <v>0</v>
      </c>
      <c r="T49" s="54">
        <v>0</v>
      </c>
      <c r="U49" s="54">
        <v>15350957</v>
      </c>
      <c r="V49" s="54">
        <v>64563606</v>
      </c>
      <c r="W49" s="54">
        <v>106774637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101.1580404747611</v>
      </c>
      <c r="C58" s="5">
        <f>IF(C67=0,0,+(C76/C67)*100)</f>
        <v>0</v>
      </c>
      <c r="D58" s="6">
        <f aca="true" t="shared" si="6" ref="D58:Z58">IF(D67=0,0,+(D76/D67)*100)</f>
        <v>95.68036507637352</v>
      </c>
      <c r="E58" s="7">
        <f t="shared" si="6"/>
        <v>89.27593851571855</v>
      </c>
      <c r="F58" s="7">
        <f t="shared" si="6"/>
        <v>32.30785044244896</v>
      </c>
      <c r="G58" s="7">
        <f t="shared" si="6"/>
        <v>135.98118381244626</v>
      </c>
      <c r="H58" s="7">
        <f t="shared" si="6"/>
        <v>135.50976361134238</v>
      </c>
      <c r="I58" s="7">
        <f t="shared" si="6"/>
        <v>76.37805762006316</v>
      </c>
      <c r="J58" s="7">
        <f t="shared" si="6"/>
        <v>120.34837106983885</v>
      </c>
      <c r="K58" s="7">
        <f t="shared" si="6"/>
        <v>98.80250533104326</v>
      </c>
      <c r="L58" s="7">
        <f t="shared" si="6"/>
        <v>85.61931871522414</v>
      </c>
      <c r="M58" s="7">
        <f t="shared" si="6"/>
        <v>101.24974667427928</v>
      </c>
      <c r="N58" s="7">
        <f t="shared" si="6"/>
        <v>105.79296098109496</v>
      </c>
      <c r="O58" s="7">
        <f t="shared" si="6"/>
        <v>99.45943334519988</v>
      </c>
      <c r="P58" s="7">
        <f t="shared" si="6"/>
        <v>118.9280335694001</v>
      </c>
      <c r="Q58" s="7">
        <f t="shared" si="6"/>
        <v>108.09151142922741</v>
      </c>
      <c r="R58" s="7">
        <f t="shared" si="6"/>
        <v>91.4148941696898</v>
      </c>
      <c r="S58" s="7">
        <f t="shared" si="6"/>
        <v>112.50139587162069</v>
      </c>
      <c r="T58" s="7">
        <f t="shared" si="6"/>
        <v>248.96304074378995</v>
      </c>
      <c r="U58" s="7">
        <f t="shared" si="6"/>
        <v>151.86924885924716</v>
      </c>
      <c r="V58" s="7">
        <f t="shared" si="6"/>
        <v>105.40559328983399</v>
      </c>
      <c r="W58" s="7">
        <f t="shared" si="6"/>
        <v>89.27593851571855</v>
      </c>
      <c r="X58" s="7">
        <f t="shared" si="6"/>
        <v>0</v>
      </c>
      <c r="Y58" s="7">
        <f t="shared" si="6"/>
        <v>0</v>
      </c>
      <c r="Z58" s="8">
        <f t="shared" si="6"/>
        <v>89.27593851571855</v>
      </c>
    </row>
    <row r="59" spans="1:26" ht="13.5">
      <c r="A59" s="37" t="s">
        <v>31</v>
      </c>
      <c r="B59" s="9">
        <f aca="true" t="shared" si="7" ref="B59:Z66">IF(B68=0,0,+(B77/B68)*100)</f>
        <v>104.77425353601927</v>
      </c>
      <c r="C59" s="9">
        <f t="shared" si="7"/>
        <v>0</v>
      </c>
      <c r="D59" s="2">
        <f t="shared" si="7"/>
        <v>106.00201641251941</v>
      </c>
      <c r="E59" s="10">
        <f t="shared" si="7"/>
        <v>94.97332667996884</v>
      </c>
      <c r="F59" s="10">
        <f t="shared" si="7"/>
        <v>10.385737551734168</v>
      </c>
      <c r="G59" s="10">
        <f t="shared" si="7"/>
        <v>492.25286937118443</v>
      </c>
      <c r="H59" s="10">
        <f t="shared" si="7"/>
        <v>333.2648005438164</v>
      </c>
      <c r="I59" s="10">
        <f t="shared" si="7"/>
        <v>69.12461677883964</v>
      </c>
      <c r="J59" s="10">
        <f t="shared" si="7"/>
        <v>231.69233113519624</v>
      </c>
      <c r="K59" s="10">
        <f t="shared" si="7"/>
        <v>101.87045752457398</v>
      </c>
      <c r="L59" s="10">
        <f t="shared" si="7"/>
        <v>117.73068814154442</v>
      </c>
      <c r="M59" s="10">
        <f t="shared" si="7"/>
        <v>150.22867814457837</v>
      </c>
      <c r="N59" s="10">
        <f t="shared" si="7"/>
        <v>143.54979655311064</v>
      </c>
      <c r="O59" s="10">
        <f t="shared" si="7"/>
        <v>118.33850667436386</v>
      </c>
      <c r="P59" s="10">
        <f t="shared" si="7"/>
        <v>176.10036273997832</v>
      </c>
      <c r="Q59" s="10">
        <f t="shared" si="7"/>
        <v>146.38493326045156</v>
      </c>
      <c r="R59" s="10">
        <f t="shared" si="7"/>
        <v>107.02937212839569</v>
      </c>
      <c r="S59" s="10">
        <f t="shared" si="7"/>
        <v>120.70709030145863</v>
      </c>
      <c r="T59" s="10">
        <f t="shared" si="7"/>
        <v>162.86317800943152</v>
      </c>
      <c r="U59" s="10">
        <f t="shared" si="7"/>
        <v>130.1840742502591</v>
      </c>
      <c r="V59" s="10">
        <f t="shared" si="7"/>
        <v>101.38868266027991</v>
      </c>
      <c r="W59" s="10">
        <f t="shared" si="7"/>
        <v>94.97332667996884</v>
      </c>
      <c r="X59" s="10">
        <f t="shared" si="7"/>
        <v>0</v>
      </c>
      <c r="Y59" s="10">
        <f t="shared" si="7"/>
        <v>0</v>
      </c>
      <c r="Z59" s="11">
        <f t="shared" si="7"/>
        <v>94.97332667996884</v>
      </c>
    </row>
    <row r="60" spans="1:26" ht="13.5">
      <c r="A60" s="38" t="s">
        <v>32</v>
      </c>
      <c r="B60" s="12">
        <f t="shared" si="7"/>
        <v>99.98002861572608</v>
      </c>
      <c r="C60" s="12">
        <f t="shared" si="7"/>
        <v>0</v>
      </c>
      <c r="D60" s="3">
        <f t="shared" si="7"/>
        <v>91.59831192614263</v>
      </c>
      <c r="E60" s="13">
        <f t="shared" si="7"/>
        <v>86.45545710125795</v>
      </c>
      <c r="F60" s="13">
        <f t="shared" si="7"/>
        <v>69.23381068743328</v>
      </c>
      <c r="G60" s="13">
        <f t="shared" si="7"/>
        <v>83.90243985833857</v>
      </c>
      <c r="H60" s="13">
        <f t="shared" si="7"/>
        <v>91.97121835614055</v>
      </c>
      <c r="I60" s="13">
        <f t="shared" si="7"/>
        <v>80.83554892479225</v>
      </c>
      <c r="J60" s="13">
        <f t="shared" si="7"/>
        <v>95.44048019295488</v>
      </c>
      <c r="K60" s="13">
        <f t="shared" si="7"/>
        <v>98.02803792046628</v>
      </c>
      <c r="L60" s="13">
        <f t="shared" si="7"/>
        <v>77.40942056360825</v>
      </c>
      <c r="M60" s="13">
        <f t="shared" si="7"/>
        <v>90.05431071280299</v>
      </c>
      <c r="N60" s="13">
        <f t="shared" si="7"/>
        <v>99.05080578518812</v>
      </c>
      <c r="O60" s="13">
        <f t="shared" si="7"/>
        <v>94.58562902830252</v>
      </c>
      <c r="P60" s="13">
        <f t="shared" si="7"/>
        <v>105.81282518653138</v>
      </c>
      <c r="Q60" s="13">
        <f t="shared" si="7"/>
        <v>99.83314919920977</v>
      </c>
      <c r="R60" s="13">
        <f t="shared" si="7"/>
        <v>87.40412346478243</v>
      </c>
      <c r="S60" s="13">
        <f t="shared" si="7"/>
        <v>111.22749722857495</v>
      </c>
      <c r="T60" s="13">
        <f t="shared" si="7"/>
        <v>277.50699449374594</v>
      </c>
      <c r="U60" s="13">
        <f t="shared" si="7"/>
        <v>160.37208400796908</v>
      </c>
      <c r="V60" s="13">
        <f t="shared" si="7"/>
        <v>107.29998928311215</v>
      </c>
      <c r="W60" s="13">
        <f t="shared" si="7"/>
        <v>86.45545710125795</v>
      </c>
      <c r="X60" s="13">
        <f t="shared" si="7"/>
        <v>0</v>
      </c>
      <c r="Y60" s="13">
        <f t="shared" si="7"/>
        <v>0</v>
      </c>
      <c r="Z60" s="14">
        <f t="shared" si="7"/>
        <v>86.45545710125795</v>
      </c>
    </row>
    <row r="61" spans="1:26" ht="13.5">
      <c r="A61" s="39" t="s">
        <v>103</v>
      </c>
      <c r="B61" s="12">
        <f t="shared" si="7"/>
        <v>97.03755224296125</v>
      </c>
      <c r="C61" s="12">
        <f t="shared" si="7"/>
        <v>0</v>
      </c>
      <c r="D61" s="3">
        <f t="shared" si="7"/>
        <v>89.7153575674186</v>
      </c>
      <c r="E61" s="13">
        <f t="shared" si="7"/>
        <v>94.91395768322664</v>
      </c>
      <c r="F61" s="13">
        <f t="shared" si="7"/>
        <v>52.384232237358006</v>
      </c>
      <c r="G61" s="13">
        <f t="shared" si="7"/>
        <v>61.03111563969037</v>
      </c>
      <c r="H61" s="13">
        <f t="shared" si="7"/>
        <v>69.3963801444407</v>
      </c>
      <c r="I61" s="13">
        <f t="shared" si="7"/>
        <v>60.18882866730112</v>
      </c>
      <c r="J61" s="13">
        <f t="shared" si="7"/>
        <v>69.11967220526857</v>
      </c>
      <c r="K61" s="13">
        <f t="shared" si="7"/>
        <v>60.47055414835992</v>
      </c>
      <c r="L61" s="13">
        <f t="shared" si="7"/>
        <v>48.90380461973521</v>
      </c>
      <c r="M61" s="13">
        <f t="shared" si="7"/>
        <v>58.8721669672047</v>
      </c>
      <c r="N61" s="13">
        <f t="shared" si="7"/>
        <v>67.36622649390921</v>
      </c>
      <c r="O61" s="13">
        <f t="shared" si="7"/>
        <v>69.37270646522585</v>
      </c>
      <c r="P61" s="13">
        <f t="shared" si="7"/>
        <v>73.21628682762845</v>
      </c>
      <c r="Q61" s="13">
        <f t="shared" si="7"/>
        <v>69.91263922429589</v>
      </c>
      <c r="R61" s="13">
        <f t="shared" si="7"/>
        <v>56.33769200218155</v>
      </c>
      <c r="S61" s="13">
        <f t="shared" si="7"/>
        <v>59.35381152235162</v>
      </c>
      <c r="T61" s="13">
        <f t="shared" si="7"/>
        <v>46.7795181653601</v>
      </c>
      <c r="U61" s="13">
        <f t="shared" si="7"/>
        <v>53.71659994508835</v>
      </c>
      <c r="V61" s="13">
        <f t="shared" si="7"/>
        <v>60.35867016341123</v>
      </c>
      <c r="W61" s="13">
        <f t="shared" si="7"/>
        <v>94.91395768322664</v>
      </c>
      <c r="X61" s="13">
        <f t="shared" si="7"/>
        <v>0</v>
      </c>
      <c r="Y61" s="13">
        <f t="shared" si="7"/>
        <v>0</v>
      </c>
      <c r="Z61" s="14">
        <f t="shared" si="7"/>
        <v>94.91395768322664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90.41226080099581</v>
      </c>
      <c r="E62" s="13">
        <f t="shared" si="7"/>
        <v>79.8923110302414</v>
      </c>
      <c r="F62" s="13">
        <f t="shared" si="7"/>
        <v>78.20339112880173</v>
      </c>
      <c r="G62" s="13">
        <f t="shared" si="7"/>
        <v>89.1037587252386</v>
      </c>
      <c r="H62" s="13">
        <f t="shared" si="7"/>
        <v>99.09443759118078</v>
      </c>
      <c r="I62" s="13">
        <f t="shared" si="7"/>
        <v>87.34724847960275</v>
      </c>
      <c r="J62" s="13">
        <f t="shared" si="7"/>
        <v>124.59701175550431</v>
      </c>
      <c r="K62" s="13">
        <f t="shared" si="7"/>
        <v>129.0299344886592</v>
      </c>
      <c r="L62" s="13">
        <f t="shared" si="7"/>
        <v>79.82978906580428</v>
      </c>
      <c r="M62" s="13">
        <f t="shared" si="7"/>
        <v>111.57322480849375</v>
      </c>
      <c r="N62" s="13">
        <f t="shared" si="7"/>
        <v>107.88415234212036</v>
      </c>
      <c r="O62" s="13">
        <f t="shared" si="7"/>
        <v>109.48869408299429</v>
      </c>
      <c r="P62" s="13">
        <f t="shared" si="7"/>
        <v>126.49294029839754</v>
      </c>
      <c r="Q62" s="13">
        <f t="shared" si="7"/>
        <v>114.19635269089956</v>
      </c>
      <c r="R62" s="13">
        <f t="shared" si="7"/>
        <v>113.91325968003045</v>
      </c>
      <c r="S62" s="13">
        <f t="shared" si="7"/>
        <v>107.34842178880079</v>
      </c>
      <c r="T62" s="13">
        <f t="shared" si="7"/>
        <v>394.3077791605456</v>
      </c>
      <c r="U62" s="13">
        <f t="shared" si="7"/>
        <v>201.05437564900015</v>
      </c>
      <c r="V62" s="13">
        <f t="shared" si="7"/>
        <v>128.11158535691632</v>
      </c>
      <c r="W62" s="13">
        <f t="shared" si="7"/>
        <v>79.8923110302414</v>
      </c>
      <c r="X62" s="13">
        <f t="shared" si="7"/>
        <v>0</v>
      </c>
      <c r="Y62" s="13">
        <f t="shared" si="7"/>
        <v>0</v>
      </c>
      <c r="Z62" s="14">
        <f t="shared" si="7"/>
        <v>79.8923110302414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94.86372888619503</v>
      </c>
      <c r="E63" s="13">
        <f t="shared" si="7"/>
        <v>76.36679593609408</v>
      </c>
      <c r="F63" s="13">
        <f t="shared" si="7"/>
        <v>107.14275369560148</v>
      </c>
      <c r="G63" s="13">
        <f t="shared" si="7"/>
        <v>70.06630853086196</v>
      </c>
      <c r="H63" s="13">
        <f t="shared" si="7"/>
        <v>94.17943782926173</v>
      </c>
      <c r="I63" s="13">
        <f t="shared" si="7"/>
        <v>87.04641175672062</v>
      </c>
      <c r="J63" s="13">
        <f t="shared" si="7"/>
        <v>95.45796984951511</v>
      </c>
      <c r="K63" s="13">
        <f t="shared" si="7"/>
        <v>89.34347819958856</v>
      </c>
      <c r="L63" s="13">
        <f t="shared" si="7"/>
        <v>134.50719292990445</v>
      </c>
      <c r="M63" s="13">
        <f t="shared" si="7"/>
        <v>105.17454387454033</v>
      </c>
      <c r="N63" s="13">
        <f t="shared" si="7"/>
        <v>127.99597994814438</v>
      </c>
      <c r="O63" s="13">
        <f t="shared" si="7"/>
        <v>100.9293600889136</v>
      </c>
      <c r="P63" s="13">
        <f t="shared" si="7"/>
        <v>117.81012892558631</v>
      </c>
      <c r="Q63" s="13">
        <f t="shared" si="7"/>
        <v>115.73458700564368</v>
      </c>
      <c r="R63" s="13">
        <f t="shared" si="7"/>
        <v>73.70876647588928</v>
      </c>
      <c r="S63" s="13">
        <f t="shared" si="7"/>
        <v>283.5219452183667</v>
      </c>
      <c r="T63" s="13">
        <f t="shared" si="7"/>
        <v>649.0730361985021</v>
      </c>
      <c r="U63" s="13">
        <f t="shared" si="7"/>
        <v>277.23255143060396</v>
      </c>
      <c r="V63" s="13">
        <f t="shared" si="7"/>
        <v>146.8880980847752</v>
      </c>
      <c r="W63" s="13">
        <f t="shared" si="7"/>
        <v>76.36679593609408</v>
      </c>
      <c r="X63" s="13">
        <f t="shared" si="7"/>
        <v>0</v>
      </c>
      <c r="Y63" s="13">
        <f t="shared" si="7"/>
        <v>0</v>
      </c>
      <c r="Z63" s="14">
        <f t="shared" si="7"/>
        <v>76.36679593609408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88.54429766048435</v>
      </c>
      <c r="E64" s="13">
        <f t="shared" si="7"/>
        <v>70.42707559271723</v>
      </c>
      <c r="F64" s="13">
        <f t="shared" si="7"/>
        <v>91.79631851705413</v>
      </c>
      <c r="G64" s="13">
        <f t="shared" si="7"/>
        <v>93.48231598065925</v>
      </c>
      <c r="H64" s="13">
        <f t="shared" si="7"/>
        <v>89.8441208985223</v>
      </c>
      <c r="I64" s="13">
        <f t="shared" si="7"/>
        <v>91.71385929057656</v>
      </c>
      <c r="J64" s="13">
        <f t="shared" si="7"/>
        <v>109.31120103523145</v>
      </c>
      <c r="K64" s="13">
        <f t="shared" si="7"/>
        <v>83.61173674512216</v>
      </c>
      <c r="L64" s="13">
        <f t="shared" si="7"/>
        <v>97.45756488160809</v>
      </c>
      <c r="M64" s="13">
        <f t="shared" si="7"/>
        <v>96.50210140467522</v>
      </c>
      <c r="N64" s="13">
        <f t="shared" si="7"/>
        <v>110.48486649531446</v>
      </c>
      <c r="O64" s="13">
        <f t="shared" si="7"/>
        <v>96.74075937830995</v>
      </c>
      <c r="P64" s="13">
        <f t="shared" si="7"/>
        <v>116.47263263572296</v>
      </c>
      <c r="Q64" s="13">
        <f t="shared" si="7"/>
        <v>107.87577592097719</v>
      </c>
      <c r="R64" s="13">
        <f t="shared" si="7"/>
        <v>108.95937222411465</v>
      </c>
      <c r="S64" s="13">
        <f t="shared" si="7"/>
        <v>118.2315517028574</v>
      </c>
      <c r="T64" s="13">
        <f t="shared" si="7"/>
        <v>625.4368826045055</v>
      </c>
      <c r="U64" s="13">
        <f t="shared" si="7"/>
        <v>280.89000450326154</v>
      </c>
      <c r="V64" s="13">
        <f t="shared" si="7"/>
        <v>141.45671322266043</v>
      </c>
      <c r="W64" s="13">
        <f t="shared" si="7"/>
        <v>70.42707559271723</v>
      </c>
      <c r="X64" s="13">
        <f t="shared" si="7"/>
        <v>0</v>
      </c>
      <c r="Y64" s="13">
        <f t="shared" si="7"/>
        <v>0</v>
      </c>
      <c r="Z64" s="14">
        <f t="shared" si="7"/>
        <v>70.42707559271723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-5.395299145299146</v>
      </c>
      <c r="E65" s="13">
        <f t="shared" si="7"/>
        <v>-10.474930167597766</v>
      </c>
      <c r="F65" s="13">
        <f t="shared" si="7"/>
        <v>89.67529626978445</v>
      </c>
      <c r="G65" s="13">
        <f t="shared" si="7"/>
        <v>-599.8342365619999</v>
      </c>
      <c r="H65" s="13">
        <f t="shared" si="7"/>
        <v>-1771.4057919659826</v>
      </c>
      <c r="I65" s="13">
        <f t="shared" si="7"/>
        <v>-1425.7429828589363</v>
      </c>
      <c r="J65" s="13">
        <f t="shared" si="7"/>
        <v>-71.28639136717614</v>
      </c>
      <c r="K65" s="13">
        <f t="shared" si="7"/>
        <v>-4484.604053924238</v>
      </c>
      <c r="L65" s="13">
        <f t="shared" si="7"/>
        <v>-863.7742552610003</v>
      </c>
      <c r="M65" s="13">
        <f t="shared" si="7"/>
        <v>-704.9934634419646</v>
      </c>
      <c r="N65" s="13">
        <f t="shared" si="7"/>
        <v>-493.08789621709275</v>
      </c>
      <c r="O65" s="13">
        <f t="shared" si="7"/>
        <v>-26.614239447456473</v>
      </c>
      <c r="P65" s="13">
        <f t="shared" si="7"/>
        <v>-226.88762258299994</v>
      </c>
      <c r="Q65" s="13">
        <f t="shared" si="7"/>
        <v>-132.73125617690178</v>
      </c>
      <c r="R65" s="13">
        <f t="shared" si="7"/>
        <v>-266.52316807850764</v>
      </c>
      <c r="S65" s="13">
        <f t="shared" si="7"/>
        <v>-3422.9200700690844</v>
      </c>
      <c r="T65" s="13">
        <f t="shared" si="7"/>
        <v>-190.92070662993194</v>
      </c>
      <c r="U65" s="13">
        <f t="shared" si="7"/>
        <v>-583.7475283072166</v>
      </c>
      <c r="V65" s="13">
        <f t="shared" si="7"/>
        <v>-469.7872302381381</v>
      </c>
      <c r="W65" s="13">
        <f t="shared" si="7"/>
        <v>-10.474930167597766</v>
      </c>
      <c r="X65" s="13">
        <f t="shared" si="7"/>
        <v>0</v>
      </c>
      <c r="Y65" s="13">
        <f t="shared" si="7"/>
        <v>0</v>
      </c>
      <c r="Z65" s="14">
        <f t="shared" si="7"/>
        <v>-10.474930167597766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185048109</v>
      </c>
      <c r="C67" s="24"/>
      <c r="D67" s="25">
        <v>205451367</v>
      </c>
      <c r="E67" s="26">
        <v>210702438</v>
      </c>
      <c r="F67" s="26">
        <v>41746284</v>
      </c>
      <c r="G67" s="26">
        <v>16220289</v>
      </c>
      <c r="H67" s="26">
        <v>14763441</v>
      </c>
      <c r="I67" s="26">
        <v>72730014</v>
      </c>
      <c r="J67" s="26">
        <v>15070597</v>
      </c>
      <c r="K67" s="26">
        <v>15426624</v>
      </c>
      <c r="L67" s="26">
        <v>15999242</v>
      </c>
      <c r="M67" s="26">
        <v>46496463</v>
      </c>
      <c r="N67" s="26">
        <v>15363732</v>
      </c>
      <c r="O67" s="26">
        <v>14592835</v>
      </c>
      <c r="P67" s="26">
        <v>14883078</v>
      </c>
      <c r="Q67" s="26">
        <v>44839645</v>
      </c>
      <c r="R67" s="26">
        <v>16130634</v>
      </c>
      <c r="S67" s="26">
        <v>14820489</v>
      </c>
      <c r="T67" s="26">
        <v>16052704</v>
      </c>
      <c r="U67" s="26">
        <v>47003827</v>
      </c>
      <c r="V67" s="26">
        <v>211069949</v>
      </c>
      <c r="W67" s="26">
        <v>210702438</v>
      </c>
      <c r="X67" s="26"/>
      <c r="Y67" s="25"/>
      <c r="Z67" s="27">
        <v>210702438</v>
      </c>
    </row>
    <row r="68" spans="1:26" ht="13.5" hidden="1">
      <c r="A68" s="37" t="s">
        <v>31</v>
      </c>
      <c r="B68" s="19">
        <v>45437323</v>
      </c>
      <c r="C68" s="19"/>
      <c r="D68" s="20">
        <v>55892333</v>
      </c>
      <c r="E68" s="21">
        <v>57047829</v>
      </c>
      <c r="F68" s="21">
        <v>26562957</v>
      </c>
      <c r="G68" s="21">
        <v>2039994</v>
      </c>
      <c r="H68" s="21">
        <v>2639126</v>
      </c>
      <c r="I68" s="21">
        <v>31242077</v>
      </c>
      <c r="J68" s="21">
        <v>2730039</v>
      </c>
      <c r="K68" s="21">
        <v>2667048</v>
      </c>
      <c r="L68" s="21">
        <v>2874801</v>
      </c>
      <c r="M68" s="21">
        <v>8271888</v>
      </c>
      <c r="N68" s="21">
        <v>2310431</v>
      </c>
      <c r="O68" s="21">
        <v>2785434</v>
      </c>
      <c r="P68" s="21">
        <v>2849424</v>
      </c>
      <c r="Q68" s="21">
        <v>7945289</v>
      </c>
      <c r="R68" s="21">
        <v>2791558</v>
      </c>
      <c r="S68" s="21">
        <v>2938380</v>
      </c>
      <c r="T68" s="21">
        <v>2830086</v>
      </c>
      <c r="U68" s="21">
        <v>8560024</v>
      </c>
      <c r="V68" s="21">
        <v>56019278</v>
      </c>
      <c r="W68" s="21">
        <v>57047829</v>
      </c>
      <c r="X68" s="21"/>
      <c r="Y68" s="20"/>
      <c r="Z68" s="23">
        <v>57047829</v>
      </c>
    </row>
    <row r="69" spans="1:26" ht="13.5" hidden="1">
      <c r="A69" s="38" t="s">
        <v>32</v>
      </c>
      <c r="B69" s="19">
        <v>131993855</v>
      </c>
      <c r="C69" s="19"/>
      <c r="D69" s="20">
        <v>145559034</v>
      </c>
      <c r="E69" s="21">
        <v>145654609</v>
      </c>
      <c r="F69" s="21">
        <v>14479398</v>
      </c>
      <c r="G69" s="21">
        <v>13453486</v>
      </c>
      <c r="H69" s="21">
        <v>11380170</v>
      </c>
      <c r="I69" s="21">
        <v>39313054</v>
      </c>
      <c r="J69" s="21">
        <v>11594006</v>
      </c>
      <c r="K69" s="21">
        <v>11897744</v>
      </c>
      <c r="L69" s="21">
        <v>12441124</v>
      </c>
      <c r="M69" s="21">
        <v>35932874</v>
      </c>
      <c r="N69" s="21">
        <v>12239118</v>
      </c>
      <c r="O69" s="21">
        <v>10891219</v>
      </c>
      <c r="P69" s="21">
        <v>11158980</v>
      </c>
      <c r="Q69" s="21">
        <v>34289317</v>
      </c>
      <c r="R69" s="21">
        <v>12552211</v>
      </c>
      <c r="S69" s="21">
        <v>11082746</v>
      </c>
      <c r="T69" s="21">
        <v>12469094</v>
      </c>
      <c r="U69" s="21">
        <v>36104051</v>
      </c>
      <c r="V69" s="21">
        <v>145639296</v>
      </c>
      <c r="W69" s="21">
        <v>145654609</v>
      </c>
      <c r="X69" s="21"/>
      <c r="Y69" s="20"/>
      <c r="Z69" s="23">
        <v>145654609</v>
      </c>
    </row>
    <row r="70" spans="1:26" ht="13.5" hidden="1">
      <c r="A70" s="39" t="s">
        <v>103</v>
      </c>
      <c r="B70" s="19">
        <v>62211730</v>
      </c>
      <c r="C70" s="19"/>
      <c r="D70" s="20">
        <v>68369708</v>
      </c>
      <c r="E70" s="21">
        <v>71844939</v>
      </c>
      <c r="F70" s="21">
        <v>7578729</v>
      </c>
      <c r="G70" s="21">
        <v>6402793</v>
      </c>
      <c r="H70" s="21">
        <v>5838244</v>
      </c>
      <c r="I70" s="21">
        <v>19819766</v>
      </c>
      <c r="J70" s="21">
        <v>5462931</v>
      </c>
      <c r="K70" s="21">
        <v>5301324</v>
      </c>
      <c r="L70" s="21">
        <v>6465955</v>
      </c>
      <c r="M70" s="21">
        <v>17230210</v>
      </c>
      <c r="N70" s="21">
        <v>5314580</v>
      </c>
      <c r="O70" s="21">
        <v>5069413</v>
      </c>
      <c r="P70" s="21">
        <v>4924937</v>
      </c>
      <c r="Q70" s="21">
        <v>15308930</v>
      </c>
      <c r="R70" s="21">
        <v>5262310</v>
      </c>
      <c r="S70" s="21">
        <v>5741328</v>
      </c>
      <c r="T70" s="21">
        <v>6653818</v>
      </c>
      <c r="U70" s="21">
        <v>17657456</v>
      </c>
      <c r="V70" s="21">
        <v>70016362</v>
      </c>
      <c r="W70" s="21">
        <v>71844939</v>
      </c>
      <c r="X70" s="21"/>
      <c r="Y70" s="20"/>
      <c r="Z70" s="23">
        <v>71844939</v>
      </c>
    </row>
    <row r="71" spans="1:26" ht="13.5" hidden="1">
      <c r="A71" s="39" t="s">
        <v>104</v>
      </c>
      <c r="B71" s="19">
        <v>35113602</v>
      </c>
      <c r="C71" s="19"/>
      <c r="D71" s="20">
        <v>44390444</v>
      </c>
      <c r="E71" s="21">
        <v>37033505</v>
      </c>
      <c r="F71" s="21">
        <v>3603166</v>
      </c>
      <c r="G71" s="21">
        <v>3202921</v>
      </c>
      <c r="H71" s="21">
        <v>2325737</v>
      </c>
      <c r="I71" s="21">
        <v>9131824</v>
      </c>
      <c r="J71" s="21">
        <v>2938113</v>
      </c>
      <c r="K71" s="21">
        <v>3130603</v>
      </c>
      <c r="L71" s="21">
        <v>2927074</v>
      </c>
      <c r="M71" s="21">
        <v>8995790</v>
      </c>
      <c r="N71" s="21">
        <v>3746541</v>
      </c>
      <c r="O71" s="21">
        <v>3134288</v>
      </c>
      <c r="P71" s="21">
        <v>3123149</v>
      </c>
      <c r="Q71" s="21">
        <v>10003978</v>
      </c>
      <c r="R71" s="21">
        <v>3068792</v>
      </c>
      <c r="S71" s="21">
        <v>3097114</v>
      </c>
      <c r="T71" s="21">
        <v>2885517</v>
      </c>
      <c r="U71" s="21">
        <v>9051423</v>
      </c>
      <c r="V71" s="21">
        <v>37183015</v>
      </c>
      <c r="W71" s="21">
        <v>37033505</v>
      </c>
      <c r="X71" s="21"/>
      <c r="Y71" s="20"/>
      <c r="Z71" s="23">
        <v>37033505</v>
      </c>
    </row>
    <row r="72" spans="1:26" ht="13.5" hidden="1">
      <c r="A72" s="39" t="s">
        <v>105</v>
      </c>
      <c r="B72" s="19">
        <v>18025288</v>
      </c>
      <c r="C72" s="19"/>
      <c r="D72" s="20">
        <v>16726142</v>
      </c>
      <c r="E72" s="21">
        <v>18345405</v>
      </c>
      <c r="F72" s="21">
        <v>1380966</v>
      </c>
      <c r="G72" s="21">
        <v>2265621</v>
      </c>
      <c r="H72" s="21">
        <v>1502604</v>
      </c>
      <c r="I72" s="21">
        <v>5149191</v>
      </c>
      <c r="J72" s="21">
        <v>1644617</v>
      </c>
      <c r="K72" s="21">
        <v>1631827</v>
      </c>
      <c r="L72" s="21">
        <v>1425497</v>
      </c>
      <c r="M72" s="21">
        <v>4701941</v>
      </c>
      <c r="N72" s="21">
        <v>1570129</v>
      </c>
      <c r="O72" s="21">
        <v>1521477</v>
      </c>
      <c r="P72" s="21">
        <v>1577344</v>
      </c>
      <c r="Q72" s="21">
        <v>4668950</v>
      </c>
      <c r="R72" s="21">
        <v>2782475</v>
      </c>
      <c r="S72" s="21">
        <v>690925</v>
      </c>
      <c r="T72" s="21">
        <v>1511278</v>
      </c>
      <c r="U72" s="21">
        <v>4984678</v>
      </c>
      <c r="V72" s="21">
        <v>19504760</v>
      </c>
      <c r="W72" s="21">
        <v>18345405</v>
      </c>
      <c r="X72" s="21"/>
      <c r="Y72" s="20"/>
      <c r="Z72" s="23">
        <v>18345405</v>
      </c>
    </row>
    <row r="73" spans="1:26" ht="13.5" hidden="1">
      <c r="A73" s="39" t="s">
        <v>106</v>
      </c>
      <c r="B73" s="19">
        <v>18459864</v>
      </c>
      <c r="C73" s="19"/>
      <c r="D73" s="20">
        <v>17944740</v>
      </c>
      <c r="E73" s="21">
        <v>19862760</v>
      </c>
      <c r="F73" s="21">
        <v>1815953</v>
      </c>
      <c r="G73" s="21">
        <v>1792692</v>
      </c>
      <c r="H73" s="21">
        <v>1775671</v>
      </c>
      <c r="I73" s="21">
        <v>5384316</v>
      </c>
      <c r="J73" s="21">
        <v>1751106</v>
      </c>
      <c r="K73" s="21">
        <v>1865219</v>
      </c>
      <c r="L73" s="21">
        <v>1688460</v>
      </c>
      <c r="M73" s="21">
        <v>5304785</v>
      </c>
      <c r="N73" s="21">
        <v>1726269</v>
      </c>
      <c r="O73" s="21">
        <v>1724911</v>
      </c>
      <c r="P73" s="21">
        <v>1710267</v>
      </c>
      <c r="Q73" s="21">
        <v>5161447</v>
      </c>
      <c r="R73" s="21">
        <v>1676267</v>
      </c>
      <c r="S73" s="21">
        <v>1604186</v>
      </c>
      <c r="T73" s="21">
        <v>1593792</v>
      </c>
      <c r="U73" s="21">
        <v>4874245</v>
      </c>
      <c r="V73" s="21">
        <v>20724793</v>
      </c>
      <c r="W73" s="21">
        <v>19862760</v>
      </c>
      <c r="X73" s="21"/>
      <c r="Y73" s="20"/>
      <c r="Z73" s="23">
        <v>19862760</v>
      </c>
    </row>
    <row r="74" spans="1:26" ht="13.5" hidden="1">
      <c r="A74" s="39" t="s">
        <v>107</v>
      </c>
      <c r="B74" s="19">
        <v>-1816629</v>
      </c>
      <c r="C74" s="19"/>
      <c r="D74" s="20">
        <v>-1872000</v>
      </c>
      <c r="E74" s="21">
        <v>-1432000</v>
      </c>
      <c r="F74" s="21">
        <v>100584</v>
      </c>
      <c r="G74" s="21">
        <v>-210541</v>
      </c>
      <c r="H74" s="21">
        <v>-62086</v>
      </c>
      <c r="I74" s="21">
        <v>-172043</v>
      </c>
      <c r="J74" s="21">
        <v>-202761</v>
      </c>
      <c r="K74" s="21">
        <v>-31229</v>
      </c>
      <c r="L74" s="21">
        <v>-65862</v>
      </c>
      <c r="M74" s="21">
        <v>-299852</v>
      </c>
      <c r="N74" s="21">
        <v>-118401</v>
      </c>
      <c r="O74" s="21">
        <v>-558870</v>
      </c>
      <c r="P74" s="21">
        <v>-176717</v>
      </c>
      <c r="Q74" s="21">
        <v>-853988</v>
      </c>
      <c r="R74" s="21">
        <v>-237633</v>
      </c>
      <c r="S74" s="21">
        <v>-50807</v>
      </c>
      <c r="T74" s="21">
        <v>-175311</v>
      </c>
      <c r="U74" s="21">
        <v>-463751</v>
      </c>
      <c r="V74" s="21">
        <v>-1789634</v>
      </c>
      <c r="W74" s="21">
        <v>-1432000</v>
      </c>
      <c r="X74" s="21"/>
      <c r="Y74" s="20"/>
      <c r="Z74" s="23">
        <v>-1432000</v>
      </c>
    </row>
    <row r="75" spans="1:26" ht="13.5" hidden="1">
      <c r="A75" s="40" t="s">
        <v>110</v>
      </c>
      <c r="B75" s="28">
        <v>7616931</v>
      </c>
      <c r="C75" s="28"/>
      <c r="D75" s="29">
        <v>4000000</v>
      </c>
      <c r="E75" s="30">
        <v>8000000</v>
      </c>
      <c r="F75" s="30">
        <v>703929</v>
      </c>
      <c r="G75" s="30">
        <v>726809</v>
      </c>
      <c r="H75" s="30">
        <v>744145</v>
      </c>
      <c r="I75" s="30">
        <v>2174883</v>
      </c>
      <c r="J75" s="30">
        <v>746552</v>
      </c>
      <c r="K75" s="30">
        <v>861832</v>
      </c>
      <c r="L75" s="30">
        <v>683317</v>
      </c>
      <c r="M75" s="30">
        <v>2291701</v>
      </c>
      <c r="N75" s="30">
        <v>814183</v>
      </c>
      <c r="O75" s="30">
        <v>916182</v>
      </c>
      <c r="P75" s="30">
        <v>874674</v>
      </c>
      <c r="Q75" s="30">
        <v>2605039</v>
      </c>
      <c r="R75" s="30">
        <v>786865</v>
      </c>
      <c r="S75" s="30">
        <v>799363</v>
      </c>
      <c r="T75" s="30">
        <v>753524</v>
      </c>
      <c r="U75" s="30">
        <v>2339752</v>
      </c>
      <c r="V75" s="30">
        <v>9411375</v>
      </c>
      <c r="W75" s="30">
        <v>8000000</v>
      </c>
      <c r="X75" s="30"/>
      <c r="Y75" s="29"/>
      <c r="Z75" s="31">
        <v>8000000</v>
      </c>
    </row>
    <row r="76" spans="1:26" ht="13.5" hidden="1">
      <c r="A76" s="42" t="s">
        <v>286</v>
      </c>
      <c r="B76" s="32">
        <v>187191041</v>
      </c>
      <c r="C76" s="32"/>
      <c r="D76" s="33">
        <v>196576618</v>
      </c>
      <c r="E76" s="34">
        <v>188106579</v>
      </c>
      <c r="F76" s="34">
        <v>13487327</v>
      </c>
      <c r="G76" s="34">
        <v>22056541</v>
      </c>
      <c r="H76" s="34">
        <v>20005904</v>
      </c>
      <c r="I76" s="34">
        <v>55549772</v>
      </c>
      <c r="J76" s="34">
        <v>18137218</v>
      </c>
      <c r="K76" s="34">
        <v>15241891</v>
      </c>
      <c r="L76" s="34">
        <v>13698442</v>
      </c>
      <c r="M76" s="34">
        <v>47077551</v>
      </c>
      <c r="N76" s="34">
        <v>16253747</v>
      </c>
      <c r="O76" s="34">
        <v>14513951</v>
      </c>
      <c r="P76" s="34">
        <v>17700152</v>
      </c>
      <c r="Q76" s="34">
        <v>48467850</v>
      </c>
      <c r="R76" s="34">
        <v>14745802</v>
      </c>
      <c r="S76" s="34">
        <v>16673257</v>
      </c>
      <c r="T76" s="34">
        <v>39965300</v>
      </c>
      <c r="U76" s="34">
        <v>71384359</v>
      </c>
      <c r="V76" s="34">
        <v>222479532</v>
      </c>
      <c r="W76" s="34">
        <v>188106579</v>
      </c>
      <c r="X76" s="34"/>
      <c r="Y76" s="33"/>
      <c r="Z76" s="35">
        <v>188106579</v>
      </c>
    </row>
    <row r="77" spans="1:26" ht="13.5" hidden="1">
      <c r="A77" s="37" t="s">
        <v>31</v>
      </c>
      <c r="B77" s="19">
        <v>47606616</v>
      </c>
      <c r="C77" s="19"/>
      <c r="D77" s="20">
        <v>59247000</v>
      </c>
      <c r="E77" s="21">
        <v>54180221</v>
      </c>
      <c r="F77" s="21">
        <v>2758759</v>
      </c>
      <c r="G77" s="21">
        <v>10041929</v>
      </c>
      <c r="H77" s="21">
        <v>8795278</v>
      </c>
      <c r="I77" s="21">
        <v>21595966</v>
      </c>
      <c r="J77" s="21">
        <v>6325291</v>
      </c>
      <c r="K77" s="21">
        <v>2716934</v>
      </c>
      <c r="L77" s="21">
        <v>3384523</v>
      </c>
      <c r="M77" s="21">
        <v>12426748</v>
      </c>
      <c r="N77" s="21">
        <v>3316619</v>
      </c>
      <c r="O77" s="21">
        <v>3296241</v>
      </c>
      <c r="P77" s="21">
        <v>5017846</v>
      </c>
      <c r="Q77" s="21">
        <v>11630706</v>
      </c>
      <c r="R77" s="21">
        <v>2987787</v>
      </c>
      <c r="S77" s="21">
        <v>3546833</v>
      </c>
      <c r="T77" s="21">
        <v>4609168</v>
      </c>
      <c r="U77" s="21">
        <v>11143788</v>
      </c>
      <c r="V77" s="21">
        <v>56797208</v>
      </c>
      <c r="W77" s="21">
        <v>54180221</v>
      </c>
      <c r="X77" s="21"/>
      <c r="Y77" s="20"/>
      <c r="Z77" s="23">
        <v>54180221</v>
      </c>
    </row>
    <row r="78" spans="1:26" ht="13.5" hidden="1">
      <c r="A78" s="38" t="s">
        <v>32</v>
      </c>
      <c r="B78" s="19">
        <v>131967494</v>
      </c>
      <c r="C78" s="19"/>
      <c r="D78" s="20">
        <v>133329618</v>
      </c>
      <c r="E78" s="21">
        <v>125926358</v>
      </c>
      <c r="F78" s="21">
        <v>10024639</v>
      </c>
      <c r="G78" s="21">
        <v>11287803</v>
      </c>
      <c r="H78" s="21">
        <v>10466481</v>
      </c>
      <c r="I78" s="21">
        <v>31778923</v>
      </c>
      <c r="J78" s="21">
        <v>11065375</v>
      </c>
      <c r="K78" s="21">
        <v>11663125</v>
      </c>
      <c r="L78" s="21">
        <v>9630602</v>
      </c>
      <c r="M78" s="21">
        <v>32359102</v>
      </c>
      <c r="N78" s="21">
        <v>12122945</v>
      </c>
      <c r="O78" s="21">
        <v>10301528</v>
      </c>
      <c r="P78" s="21">
        <v>11807632</v>
      </c>
      <c r="Q78" s="21">
        <v>34232105</v>
      </c>
      <c r="R78" s="21">
        <v>10971150</v>
      </c>
      <c r="S78" s="21">
        <v>12327061</v>
      </c>
      <c r="T78" s="21">
        <v>34602608</v>
      </c>
      <c r="U78" s="21">
        <v>57900819</v>
      </c>
      <c r="V78" s="21">
        <v>156270949</v>
      </c>
      <c r="W78" s="21">
        <v>125926358</v>
      </c>
      <c r="X78" s="21"/>
      <c r="Y78" s="20"/>
      <c r="Z78" s="23">
        <v>125926358</v>
      </c>
    </row>
    <row r="79" spans="1:26" ht="13.5" hidden="1">
      <c r="A79" s="39" t="s">
        <v>103</v>
      </c>
      <c r="B79" s="19">
        <v>60368740</v>
      </c>
      <c r="C79" s="19"/>
      <c r="D79" s="20">
        <v>61338128</v>
      </c>
      <c r="E79" s="21">
        <v>68190875</v>
      </c>
      <c r="F79" s="21">
        <v>3970059</v>
      </c>
      <c r="G79" s="21">
        <v>3907696</v>
      </c>
      <c r="H79" s="21">
        <v>4051530</v>
      </c>
      <c r="I79" s="21">
        <v>11929285</v>
      </c>
      <c r="J79" s="21">
        <v>3775960</v>
      </c>
      <c r="K79" s="21">
        <v>3205740</v>
      </c>
      <c r="L79" s="21">
        <v>3162098</v>
      </c>
      <c r="M79" s="21">
        <v>10143798</v>
      </c>
      <c r="N79" s="21">
        <v>3580232</v>
      </c>
      <c r="O79" s="21">
        <v>3516789</v>
      </c>
      <c r="P79" s="21">
        <v>3605856</v>
      </c>
      <c r="Q79" s="21">
        <v>10702877</v>
      </c>
      <c r="R79" s="21">
        <v>2964664</v>
      </c>
      <c r="S79" s="21">
        <v>3407697</v>
      </c>
      <c r="T79" s="21">
        <v>3112624</v>
      </c>
      <c r="U79" s="21">
        <v>9484985</v>
      </c>
      <c r="V79" s="21">
        <v>42260945</v>
      </c>
      <c r="W79" s="21">
        <v>68190875</v>
      </c>
      <c r="X79" s="21"/>
      <c r="Y79" s="20"/>
      <c r="Z79" s="23">
        <v>68190875</v>
      </c>
    </row>
    <row r="80" spans="1:26" ht="13.5" hidden="1">
      <c r="A80" s="39" t="s">
        <v>104</v>
      </c>
      <c r="B80" s="19">
        <v>35113602</v>
      </c>
      <c r="C80" s="19"/>
      <c r="D80" s="20">
        <v>40134404</v>
      </c>
      <c r="E80" s="21">
        <v>29586923</v>
      </c>
      <c r="F80" s="21">
        <v>2817798</v>
      </c>
      <c r="G80" s="21">
        <v>2853923</v>
      </c>
      <c r="H80" s="21">
        <v>2304676</v>
      </c>
      <c r="I80" s="21">
        <v>7976397</v>
      </c>
      <c r="J80" s="21">
        <v>3660801</v>
      </c>
      <c r="K80" s="21">
        <v>4039415</v>
      </c>
      <c r="L80" s="21">
        <v>2336677</v>
      </c>
      <c r="M80" s="21">
        <v>10036893</v>
      </c>
      <c r="N80" s="21">
        <v>4041924</v>
      </c>
      <c r="O80" s="21">
        <v>3431691</v>
      </c>
      <c r="P80" s="21">
        <v>3950563</v>
      </c>
      <c r="Q80" s="21">
        <v>11424178</v>
      </c>
      <c r="R80" s="21">
        <v>3495761</v>
      </c>
      <c r="S80" s="21">
        <v>3324703</v>
      </c>
      <c r="T80" s="21">
        <v>11377818</v>
      </c>
      <c r="U80" s="21">
        <v>18198282</v>
      </c>
      <c r="V80" s="21">
        <v>47635750</v>
      </c>
      <c r="W80" s="21">
        <v>29586923</v>
      </c>
      <c r="X80" s="21"/>
      <c r="Y80" s="20"/>
      <c r="Z80" s="23">
        <v>29586923</v>
      </c>
    </row>
    <row r="81" spans="1:26" ht="13.5" hidden="1">
      <c r="A81" s="39" t="s">
        <v>105</v>
      </c>
      <c r="B81" s="19">
        <v>18025288</v>
      </c>
      <c r="C81" s="19"/>
      <c r="D81" s="20">
        <v>15867042</v>
      </c>
      <c r="E81" s="21">
        <v>14009798</v>
      </c>
      <c r="F81" s="21">
        <v>1479605</v>
      </c>
      <c r="G81" s="21">
        <v>1587437</v>
      </c>
      <c r="H81" s="21">
        <v>1415144</v>
      </c>
      <c r="I81" s="21">
        <v>4482186</v>
      </c>
      <c r="J81" s="21">
        <v>1569918</v>
      </c>
      <c r="K81" s="21">
        <v>1457931</v>
      </c>
      <c r="L81" s="21">
        <v>1917396</v>
      </c>
      <c r="M81" s="21">
        <v>4945245</v>
      </c>
      <c r="N81" s="21">
        <v>2009702</v>
      </c>
      <c r="O81" s="21">
        <v>1535617</v>
      </c>
      <c r="P81" s="21">
        <v>1858271</v>
      </c>
      <c r="Q81" s="21">
        <v>5403590</v>
      </c>
      <c r="R81" s="21">
        <v>2050928</v>
      </c>
      <c r="S81" s="21">
        <v>1958924</v>
      </c>
      <c r="T81" s="21">
        <v>9809298</v>
      </c>
      <c r="U81" s="21">
        <v>13819150</v>
      </c>
      <c r="V81" s="21">
        <v>28650171</v>
      </c>
      <c r="W81" s="21">
        <v>14009798</v>
      </c>
      <c r="X81" s="21"/>
      <c r="Y81" s="20"/>
      <c r="Z81" s="23">
        <v>14009798</v>
      </c>
    </row>
    <row r="82" spans="1:26" ht="13.5" hidden="1">
      <c r="A82" s="39" t="s">
        <v>106</v>
      </c>
      <c r="B82" s="19">
        <v>18459864</v>
      </c>
      <c r="C82" s="19"/>
      <c r="D82" s="20">
        <v>15889044</v>
      </c>
      <c r="E82" s="21">
        <v>13988761</v>
      </c>
      <c r="F82" s="21">
        <v>1666978</v>
      </c>
      <c r="G82" s="21">
        <v>1675850</v>
      </c>
      <c r="H82" s="21">
        <v>1595336</v>
      </c>
      <c r="I82" s="21">
        <v>4938164</v>
      </c>
      <c r="J82" s="21">
        <v>1914155</v>
      </c>
      <c r="K82" s="21">
        <v>1559542</v>
      </c>
      <c r="L82" s="21">
        <v>1645532</v>
      </c>
      <c r="M82" s="21">
        <v>5119229</v>
      </c>
      <c r="N82" s="21">
        <v>1907266</v>
      </c>
      <c r="O82" s="21">
        <v>1668692</v>
      </c>
      <c r="P82" s="21">
        <v>1991993</v>
      </c>
      <c r="Q82" s="21">
        <v>5567951</v>
      </c>
      <c r="R82" s="21">
        <v>1826450</v>
      </c>
      <c r="S82" s="21">
        <v>1896654</v>
      </c>
      <c r="T82" s="21">
        <v>9968163</v>
      </c>
      <c r="U82" s="21">
        <v>13691267</v>
      </c>
      <c r="V82" s="21">
        <v>29316611</v>
      </c>
      <c r="W82" s="21">
        <v>13988761</v>
      </c>
      <c r="X82" s="21"/>
      <c r="Y82" s="20"/>
      <c r="Z82" s="23">
        <v>13988761</v>
      </c>
    </row>
    <row r="83" spans="1:26" ht="13.5" hidden="1">
      <c r="A83" s="39" t="s">
        <v>107</v>
      </c>
      <c r="B83" s="19"/>
      <c r="C83" s="19"/>
      <c r="D83" s="20">
        <v>101000</v>
      </c>
      <c r="E83" s="21">
        <v>150001</v>
      </c>
      <c r="F83" s="21">
        <v>90199</v>
      </c>
      <c r="G83" s="21">
        <v>1262897</v>
      </c>
      <c r="H83" s="21">
        <v>1099795</v>
      </c>
      <c r="I83" s="21">
        <v>2452891</v>
      </c>
      <c r="J83" s="21">
        <v>144541</v>
      </c>
      <c r="K83" s="21">
        <v>1400497</v>
      </c>
      <c r="L83" s="21">
        <v>568899</v>
      </c>
      <c r="M83" s="21">
        <v>2113937</v>
      </c>
      <c r="N83" s="21">
        <v>583821</v>
      </c>
      <c r="O83" s="21">
        <v>148739</v>
      </c>
      <c r="P83" s="21">
        <v>400949</v>
      </c>
      <c r="Q83" s="21">
        <v>1133509</v>
      </c>
      <c r="R83" s="21">
        <v>633347</v>
      </c>
      <c r="S83" s="21">
        <v>1739083</v>
      </c>
      <c r="T83" s="21">
        <v>334705</v>
      </c>
      <c r="U83" s="21">
        <v>2707135</v>
      </c>
      <c r="V83" s="21">
        <v>8407472</v>
      </c>
      <c r="W83" s="21">
        <v>150001</v>
      </c>
      <c r="X83" s="21"/>
      <c r="Y83" s="20"/>
      <c r="Z83" s="23">
        <v>150001</v>
      </c>
    </row>
    <row r="84" spans="1:26" ht="13.5" hidden="1">
      <c r="A84" s="40" t="s">
        <v>110</v>
      </c>
      <c r="B84" s="28">
        <v>7616931</v>
      </c>
      <c r="C84" s="28"/>
      <c r="D84" s="29">
        <v>4000000</v>
      </c>
      <c r="E84" s="30">
        <v>8000000</v>
      </c>
      <c r="F84" s="30">
        <v>703929</v>
      </c>
      <c r="G84" s="30">
        <v>726809</v>
      </c>
      <c r="H84" s="30">
        <v>744145</v>
      </c>
      <c r="I84" s="30">
        <v>2174883</v>
      </c>
      <c r="J84" s="30">
        <v>746552</v>
      </c>
      <c r="K84" s="30">
        <v>861832</v>
      </c>
      <c r="L84" s="30">
        <v>683317</v>
      </c>
      <c r="M84" s="30">
        <v>2291701</v>
      </c>
      <c r="N84" s="30">
        <v>814183</v>
      </c>
      <c r="O84" s="30">
        <v>916182</v>
      </c>
      <c r="P84" s="30">
        <v>874674</v>
      </c>
      <c r="Q84" s="30">
        <v>2605039</v>
      </c>
      <c r="R84" s="30">
        <v>786865</v>
      </c>
      <c r="S84" s="30">
        <v>799363</v>
      </c>
      <c r="T84" s="30">
        <v>753524</v>
      </c>
      <c r="U84" s="30">
        <v>2339752</v>
      </c>
      <c r="V84" s="30">
        <v>9411375</v>
      </c>
      <c r="W84" s="30">
        <v>8000000</v>
      </c>
      <c r="X84" s="30"/>
      <c r="Y84" s="29"/>
      <c r="Z84" s="31">
        <v>8000000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7996216</v>
      </c>
      <c r="D5" s="357">
        <f t="shared" si="0"/>
        <v>0</v>
      </c>
      <c r="E5" s="356">
        <f t="shared" si="0"/>
        <v>9361000</v>
      </c>
      <c r="F5" s="358">
        <f t="shared" si="0"/>
        <v>7176478</v>
      </c>
      <c r="G5" s="358">
        <f t="shared" si="0"/>
        <v>50099</v>
      </c>
      <c r="H5" s="356">
        <f t="shared" si="0"/>
        <v>648581</v>
      </c>
      <c r="I5" s="356">
        <f t="shared" si="0"/>
        <v>761379</v>
      </c>
      <c r="J5" s="358">
        <f t="shared" si="0"/>
        <v>1460059</v>
      </c>
      <c r="K5" s="358">
        <f t="shared" si="0"/>
        <v>564845</v>
      </c>
      <c r="L5" s="356">
        <f t="shared" si="0"/>
        <v>633790</v>
      </c>
      <c r="M5" s="356">
        <f t="shared" si="0"/>
        <v>1205610</v>
      </c>
      <c r="N5" s="358">
        <f t="shared" si="0"/>
        <v>2404245</v>
      </c>
      <c r="O5" s="358">
        <f t="shared" si="0"/>
        <v>470554</v>
      </c>
      <c r="P5" s="356">
        <f t="shared" si="0"/>
        <v>419683</v>
      </c>
      <c r="Q5" s="356">
        <f t="shared" si="0"/>
        <v>582614</v>
      </c>
      <c r="R5" s="358">
        <f t="shared" si="0"/>
        <v>1472851</v>
      </c>
      <c r="S5" s="358">
        <f t="shared" si="0"/>
        <v>417335</v>
      </c>
      <c r="T5" s="356">
        <f t="shared" si="0"/>
        <v>528973</v>
      </c>
      <c r="U5" s="356">
        <f t="shared" si="0"/>
        <v>792390</v>
      </c>
      <c r="V5" s="358">
        <f t="shared" si="0"/>
        <v>1738698</v>
      </c>
      <c r="W5" s="358">
        <f t="shared" si="0"/>
        <v>7075853</v>
      </c>
      <c r="X5" s="356">
        <f t="shared" si="0"/>
        <v>7176478</v>
      </c>
      <c r="Y5" s="358">
        <f t="shared" si="0"/>
        <v>-100625</v>
      </c>
      <c r="Z5" s="359">
        <f>+IF(X5&lt;&gt;0,+(Y5/X5)*100,0)</f>
        <v>-1.4021501912219336</v>
      </c>
      <c r="AA5" s="360">
        <f>+AA6+AA8+AA11+AA13+AA15</f>
        <v>7176478</v>
      </c>
    </row>
    <row r="6" spans="1:27" ht="13.5">
      <c r="A6" s="361" t="s">
        <v>204</v>
      </c>
      <c r="B6" s="142"/>
      <c r="C6" s="60">
        <f>+C7</f>
        <v>3730564</v>
      </c>
      <c r="D6" s="340">
        <f aca="true" t="shared" si="1" ref="D6:AA6">+D7</f>
        <v>0</v>
      </c>
      <c r="E6" s="60">
        <f t="shared" si="1"/>
        <v>3826000</v>
      </c>
      <c r="F6" s="59">
        <f t="shared" si="1"/>
        <v>3789478</v>
      </c>
      <c r="G6" s="59">
        <f t="shared" si="1"/>
        <v>30451</v>
      </c>
      <c r="H6" s="60">
        <f t="shared" si="1"/>
        <v>369697</v>
      </c>
      <c r="I6" s="60">
        <f t="shared" si="1"/>
        <v>512316</v>
      </c>
      <c r="J6" s="59">
        <f t="shared" si="1"/>
        <v>912464</v>
      </c>
      <c r="K6" s="59">
        <f t="shared" si="1"/>
        <v>262051</v>
      </c>
      <c r="L6" s="60">
        <f t="shared" si="1"/>
        <v>242921</v>
      </c>
      <c r="M6" s="60">
        <f t="shared" si="1"/>
        <v>814461</v>
      </c>
      <c r="N6" s="59">
        <f t="shared" si="1"/>
        <v>1319433</v>
      </c>
      <c r="O6" s="59">
        <f t="shared" si="1"/>
        <v>233863</v>
      </c>
      <c r="P6" s="60">
        <f t="shared" si="1"/>
        <v>199884</v>
      </c>
      <c r="Q6" s="60">
        <f t="shared" si="1"/>
        <v>221241</v>
      </c>
      <c r="R6" s="59">
        <f t="shared" si="1"/>
        <v>654988</v>
      </c>
      <c r="S6" s="59">
        <f t="shared" si="1"/>
        <v>170376</v>
      </c>
      <c r="T6" s="60">
        <f t="shared" si="1"/>
        <v>281180</v>
      </c>
      <c r="U6" s="60">
        <f t="shared" si="1"/>
        <v>257467</v>
      </c>
      <c r="V6" s="59">
        <f t="shared" si="1"/>
        <v>709023</v>
      </c>
      <c r="W6" s="59">
        <f t="shared" si="1"/>
        <v>3595908</v>
      </c>
      <c r="X6" s="60">
        <f t="shared" si="1"/>
        <v>3789478</v>
      </c>
      <c r="Y6" s="59">
        <f t="shared" si="1"/>
        <v>-193570</v>
      </c>
      <c r="Z6" s="61">
        <f>+IF(X6&lt;&gt;0,+(Y6/X6)*100,0)</f>
        <v>-5.108091404673678</v>
      </c>
      <c r="AA6" s="62">
        <f t="shared" si="1"/>
        <v>3789478</v>
      </c>
    </row>
    <row r="7" spans="1:27" ht="13.5">
      <c r="A7" s="291" t="s">
        <v>228</v>
      </c>
      <c r="B7" s="142"/>
      <c r="C7" s="60">
        <v>3730564</v>
      </c>
      <c r="D7" s="340"/>
      <c r="E7" s="60">
        <v>3826000</v>
      </c>
      <c r="F7" s="59">
        <v>3789478</v>
      </c>
      <c r="G7" s="59">
        <v>30451</v>
      </c>
      <c r="H7" s="60">
        <v>369697</v>
      </c>
      <c r="I7" s="60">
        <v>512316</v>
      </c>
      <c r="J7" s="59">
        <v>912464</v>
      </c>
      <c r="K7" s="59">
        <v>262051</v>
      </c>
      <c r="L7" s="60">
        <v>242921</v>
      </c>
      <c r="M7" s="60">
        <v>814461</v>
      </c>
      <c r="N7" s="59">
        <v>1319433</v>
      </c>
      <c r="O7" s="59">
        <v>233863</v>
      </c>
      <c r="P7" s="60">
        <v>199884</v>
      </c>
      <c r="Q7" s="60">
        <v>221241</v>
      </c>
      <c r="R7" s="59">
        <v>654988</v>
      </c>
      <c r="S7" s="59">
        <v>170376</v>
      </c>
      <c r="T7" s="60">
        <v>281180</v>
      </c>
      <c r="U7" s="60">
        <v>257467</v>
      </c>
      <c r="V7" s="59">
        <v>709023</v>
      </c>
      <c r="W7" s="59">
        <v>3595908</v>
      </c>
      <c r="X7" s="60">
        <v>3789478</v>
      </c>
      <c r="Y7" s="59">
        <v>-193570</v>
      </c>
      <c r="Z7" s="61">
        <v>-5.11</v>
      </c>
      <c r="AA7" s="62">
        <v>3789478</v>
      </c>
    </row>
    <row r="8" spans="1:27" ht="13.5">
      <c r="A8" s="361" t="s">
        <v>205</v>
      </c>
      <c r="B8" s="142"/>
      <c r="C8" s="60">
        <f aca="true" t="shared" si="2" ref="C8:Y8">SUM(C9:C10)</f>
        <v>907405</v>
      </c>
      <c r="D8" s="340">
        <f t="shared" si="2"/>
        <v>0</v>
      </c>
      <c r="E8" s="60">
        <f t="shared" si="2"/>
        <v>2500000</v>
      </c>
      <c r="F8" s="59">
        <f t="shared" si="2"/>
        <v>440000</v>
      </c>
      <c r="G8" s="59">
        <f t="shared" si="2"/>
        <v>6560</v>
      </c>
      <c r="H8" s="60">
        <f t="shared" si="2"/>
        <v>4506</v>
      </c>
      <c r="I8" s="60">
        <f t="shared" si="2"/>
        <v>40099</v>
      </c>
      <c r="J8" s="59">
        <f t="shared" si="2"/>
        <v>51165</v>
      </c>
      <c r="K8" s="59">
        <f t="shared" si="2"/>
        <v>13666</v>
      </c>
      <c r="L8" s="60">
        <f t="shared" si="2"/>
        <v>33720</v>
      </c>
      <c r="M8" s="60">
        <f t="shared" si="2"/>
        <v>76988</v>
      </c>
      <c r="N8" s="59">
        <f t="shared" si="2"/>
        <v>124374</v>
      </c>
      <c r="O8" s="59">
        <f t="shared" si="2"/>
        <v>23490</v>
      </c>
      <c r="P8" s="60">
        <f t="shared" si="2"/>
        <v>10857</v>
      </c>
      <c r="Q8" s="60">
        <f t="shared" si="2"/>
        <v>49920</v>
      </c>
      <c r="R8" s="59">
        <f t="shared" si="2"/>
        <v>84267</v>
      </c>
      <c r="S8" s="59">
        <f t="shared" si="2"/>
        <v>15432</v>
      </c>
      <c r="T8" s="60">
        <f t="shared" si="2"/>
        <v>38270</v>
      </c>
      <c r="U8" s="60">
        <f t="shared" si="2"/>
        <v>146970</v>
      </c>
      <c r="V8" s="59">
        <f t="shared" si="2"/>
        <v>200672</v>
      </c>
      <c r="W8" s="59">
        <f t="shared" si="2"/>
        <v>460478</v>
      </c>
      <c r="X8" s="60">
        <f t="shared" si="2"/>
        <v>440000</v>
      </c>
      <c r="Y8" s="59">
        <f t="shared" si="2"/>
        <v>20478</v>
      </c>
      <c r="Z8" s="61">
        <f>+IF(X8&lt;&gt;0,+(Y8/X8)*100,0)</f>
        <v>4.654090909090909</v>
      </c>
      <c r="AA8" s="62">
        <f>SUM(AA9:AA10)</f>
        <v>440000</v>
      </c>
    </row>
    <row r="9" spans="1:27" ht="13.5">
      <c r="A9" s="291" t="s">
        <v>229</v>
      </c>
      <c r="B9" s="142"/>
      <c r="C9" s="60">
        <v>907405</v>
      </c>
      <c r="D9" s="340"/>
      <c r="E9" s="60">
        <v>2500000</v>
      </c>
      <c r="F9" s="59">
        <v>440000</v>
      </c>
      <c r="G9" s="59">
        <v>6560</v>
      </c>
      <c r="H9" s="60">
        <v>4506</v>
      </c>
      <c r="I9" s="60">
        <v>40099</v>
      </c>
      <c r="J9" s="59">
        <v>51165</v>
      </c>
      <c r="K9" s="59">
        <v>13666</v>
      </c>
      <c r="L9" s="60">
        <v>33720</v>
      </c>
      <c r="M9" s="60">
        <v>76988</v>
      </c>
      <c r="N9" s="59">
        <v>124374</v>
      </c>
      <c r="O9" s="59">
        <v>23490</v>
      </c>
      <c r="P9" s="60">
        <v>10857</v>
      </c>
      <c r="Q9" s="60">
        <v>49920</v>
      </c>
      <c r="R9" s="59">
        <v>84267</v>
      </c>
      <c r="S9" s="59">
        <v>15432</v>
      </c>
      <c r="T9" s="60">
        <v>38270</v>
      </c>
      <c r="U9" s="60">
        <v>146970</v>
      </c>
      <c r="V9" s="59">
        <v>200672</v>
      </c>
      <c r="W9" s="59">
        <v>460478</v>
      </c>
      <c r="X9" s="60">
        <v>440000</v>
      </c>
      <c r="Y9" s="59">
        <v>20478</v>
      </c>
      <c r="Z9" s="61">
        <v>4.65</v>
      </c>
      <c r="AA9" s="62">
        <v>440000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1659298</v>
      </c>
      <c r="D11" s="363">
        <f aca="true" t="shared" si="3" ref="D11:AA11">+D12</f>
        <v>0</v>
      </c>
      <c r="E11" s="362">
        <f t="shared" si="3"/>
        <v>1520000</v>
      </c>
      <c r="F11" s="364">
        <f t="shared" si="3"/>
        <v>1382000</v>
      </c>
      <c r="G11" s="364">
        <f t="shared" si="3"/>
        <v>4382</v>
      </c>
      <c r="H11" s="362">
        <f t="shared" si="3"/>
        <v>93018</v>
      </c>
      <c r="I11" s="362">
        <f t="shared" si="3"/>
        <v>148402</v>
      </c>
      <c r="J11" s="364">
        <f t="shared" si="3"/>
        <v>245802</v>
      </c>
      <c r="K11" s="364">
        <f t="shared" si="3"/>
        <v>118737</v>
      </c>
      <c r="L11" s="362">
        <f t="shared" si="3"/>
        <v>238846</v>
      </c>
      <c r="M11" s="362">
        <f t="shared" si="3"/>
        <v>199203</v>
      </c>
      <c r="N11" s="364">
        <f t="shared" si="3"/>
        <v>556786</v>
      </c>
      <c r="O11" s="364">
        <f t="shared" si="3"/>
        <v>100827</v>
      </c>
      <c r="P11" s="362">
        <f t="shared" si="3"/>
        <v>105732</v>
      </c>
      <c r="Q11" s="362">
        <f t="shared" si="3"/>
        <v>172078</v>
      </c>
      <c r="R11" s="364">
        <f t="shared" si="3"/>
        <v>378637</v>
      </c>
      <c r="S11" s="364">
        <f t="shared" si="3"/>
        <v>66174</v>
      </c>
      <c r="T11" s="362">
        <f t="shared" si="3"/>
        <v>88962</v>
      </c>
      <c r="U11" s="362">
        <f t="shared" si="3"/>
        <v>75258</v>
      </c>
      <c r="V11" s="364">
        <f t="shared" si="3"/>
        <v>230394</v>
      </c>
      <c r="W11" s="364">
        <f t="shared" si="3"/>
        <v>1411619</v>
      </c>
      <c r="X11" s="362">
        <f t="shared" si="3"/>
        <v>1382000</v>
      </c>
      <c r="Y11" s="364">
        <f t="shared" si="3"/>
        <v>29619</v>
      </c>
      <c r="Z11" s="365">
        <f>+IF(X11&lt;&gt;0,+(Y11/X11)*100,0)</f>
        <v>2.1431982633863966</v>
      </c>
      <c r="AA11" s="366">
        <f t="shared" si="3"/>
        <v>1382000</v>
      </c>
    </row>
    <row r="12" spans="1:27" ht="13.5">
      <c r="A12" s="291" t="s">
        <v>231</v>
      </c>
      <c r="B12" s="136"/>
      <c r="C12" s="60">
        <v>1659298</v>
      </c>
      <c r="D12" s="340"/>
      <c r="E12" s="60">
        <v>1520000</v>
      </c>
      <c r="F12" s="59">
        <v>1382000</v>
      </c>
      <c r="G12" s="59">
        <v>4382</v>
      </c>
      <c r="H12" s="60">
        <v>93018</v>
      </c>
      <c r="I12" s="60">
        <v>148402</v>
      </c>
      <c r="J12" s="59">
        <v>245802</v>
      </c>
      <c r="K12" s="59">
        <v>118737</v>
      </c>
      <c r="L12" s="60">
        <v>238846</v>
      </c>
      <c r="M12" s="60">
        <v>199203</v>
      </c>
      <c r="N12" s="59">
        <v>556786</v>
      </c>
      <c r="O12" s="59">
        <v>100827</v>
      </c>
      <c r="P12" s="60">
        <v>105732</v>
      </c>
      <c r="Q12" s="60">
        <v>172078</v>
      </c>
      <c r="R12" s="59">
        <v>378637</v>
      </c>
      <c r="S12" s="59">
        <v>66174</v>
      </c>
      <c r="T12" s="60">
        <v>88962</v>
      </c>
      <c r="U12" s="60">
        <v>75258</v>
      </c>
      <c r="V12" s="59">
        <v>230394</v>
      </c>
      <c r="W12" s="59">
        <v>1411619</v>
      </c>
      <c r="X12" s="60">
        <v>1382000</v>
      </c>
      <c r="Y12" s="59">
        <v>29619</v>
      </c>
      <c r="Z12" s="61">
        <v>2.14</v>
      </c>
      <c r="AA12" s="62">
        <v>1382000</v>
      </c>
    </row>
    <row r="13" spans="1:27" ht="13.5">
      <c r="A13" s="361" t="s">
        <v>207</v>
      </c>
      <c r="B13" s="136"/>
      <c r="C13" s="275">
        <f>+C14</f>
        <v>1617214</v>
      </c>
      <c r="D13" s="341">
        <f aca="true" t="shared" si="4" ref="D13:AA13">+D14</f>
        <v>0</v>
      </c>
      <c r="E13" s="275">
        <f t="shared" si="4"/>
        <v>1390000</v>
      </c>
      <c r="F13" s="342">
        <f t="shared" si="4"/>
        <v>1440000</v>
      </c>
      <c r="G13" s="342">
        <f t="shared" si="4"/>
        <v>382</v>
      </c>
      <c r="H13" s="275">
        <f t="shared" si="4"/>
        <v>180888</v>
      </c>
      <c r="I13" s="275">
        <f t="shared" si="4"/>
        <v>57438</v>
      </c>
      <c r="J13" s="342">
        <f t="shared" si="4"/>
        <v>238708</v>
      </c>
      <c r="K13" s="342">
        <f t="shared" si="4"/>
        <v>170102</v>
      </c>
      <c r="L13" s="275">
        <f t="shared" si="4"/>
        <v>104579</v>
      </c>
      <c r="M13" s="275">
        <f t="shared" si="4"/>
        <v>114955</v>
      </c>
      <c r="N13" s="342">
        <f t="shared" si="4"/>
        <v>389636</v>
      </c>
      <c r="O13" s="342">
        <f t="shared" si="4"/>
        <v>71462</v>
      </c>
      <c r="P13" s="275">
        <f t="shared" si="4"/>
        <v>96449</v>
      </c>
      <c r="Q13" s="275">
        <f t="shared" si="4"/>
        <v>138213</v>
      </c>
      <c r="R13" s="342">
        <f t="shared" si="4"/>
        <v>306124</v>
      </c>
      <c r="S13" s="342">
        <f t="shared" si="4"/>
        <v>147152</v>
      </c>
      <c r="T13" s="275">
        <f t="shared" si="4"/>
        <v>114164</v>
      </c>
      <c r="U13" s="275">
        <f t="shared" si="4"/>
        <v>293274</v>
      </c>
      <c r="V13" s="342">
        <f t="shared" si="4"/>
        <v>554590</v>
      </c>
      <c r="W13" s="342">
        <f t="shared" si="4"/>
        <v>1489058</v>
      </c>
      <c r="X13" s="275">
        <f t="shared" si="4"/>
        <v>1440000</v>
      </c>
      <c r="Y13" s="342">
        <f t="shared" si="4"/>
        <v>49058</v>
      </c>
      <c r="Z13" s="335">
        <f>+IF(X13&lt;&gt;0,+(Y13/X13)*100,0)</f>
        <v>3.406805555555555</v>
      </c>
      <c r="AA13" s="273">
        <f t="shared" si="4"/>
        <v>1440000</v>
      </c>
    </row>
    <row r="14" spans="1:27" ht="13.5">
      <c r="A14" s="291" t="s">
        <v>232</v>
      </c>
      <c r="B14" s="136"/>
      <c r="C14" s="60">
        <v>1617214</v>
      </c>
      <c r="D14" s="340"/>
      <c r="E14" s="60">
        <v>1390000</v>
      </c>
      <c r="F14" s="59">
        <v>1440000</v>
      </c>
      <c r="G14" s="59">
        <v>382</v>
      </c>
      <c r="H14" s="60">
        <v>180888</v>
      </c>
      <c r="I14" s="60">
        <v>57438</v>
      </c>
      <c r="J14" s="59">
        <v>238708</v>
      </c>
      <c r="K14" s="59">
        <v>170102</v>
      </c>
      <c r="L14" s="60">
        <v>104579</v>
      </c>
      <c r="M14" s="60">
        <v>114955</v>
      </c>
      <c r="N14" s="59">
        <v>389636</v>
      </c>
      <c r="O14" s="59">
        <v>71462</v>
      </c>
      <c r="P14" s="60">
        <v>96449</v>
      </c>
      <c r="Q14" s="60">
        <v>138213</v>
      </c>
      <c r="R14" s="59">
        <v>306124</v>
      </c>
      <c r="S14" s="59">
        <v>147152</v>
      </c>
      <c r="T14" s="60">
        <v>114164</v>
      </c>
      <c r="U14" s="60">
        <v>293274</v>
      </c>
      <c r="V14" s="59">
        <v>554590</v>
      </c>
      <c r="W14" s="59">
        <v>1489058</v>
      </c>
      <c r="X14" s="60">
        <v>1440000</v>
      </c>
      <c r="Y14" s="59">
        <v>49058</v>
      </c>
      <c r="Z14" s="61">
        <v>3.41</v>
      </c>
      <c r="AA14" s="62">
        <v>1440000</v>
      </c>
    </row>
    <row r="15" spans="1:27" ht="13.5">
      <c r="A15" s="361" t="s">
        <v>208</v>
      </c>
      <c r="B15" s="136"/>
      <c r="C15" s="60">
        <f aca="true" t="shared" si="5" ref="C15:Y15">SUM(C16:C20)</f>
        <v>81735</v>
      </c>
      <c r="D15" s="340">
        <f t="shared" si="5"/>
        <v>0</v>
      </c>
      <c r="E15" s="60">
        <f t="shared" si="5"/>
        <v>125000</v>
      </c>
      <c r="F15" s="59">
        <f t="shared" si="5"/>
        <v>125000</v>
      </c>
      <c r="G15" s="59">
        <f t="shared" si="5"/>
        <v>8324</v>
      </c>
      <c r="H15" s="60">
        <f t="shared" si="5"/>
        <v>472</v>
      </c>
      <c r="I15" s="60">
        <f t="shared" si="5"/>
        <v>3124</v>
      </c>
      <c r="J15" s="59">
        <f t="shared" si="5"/>
        <v>11920</v>
      </c>
      <c r="K15" s="59">
        <f t="shared" si="5"/>
        <v>289</v>
      </c>
      <c r="L15" s="60">
        <f t="shared" si="5"/>
        <v>13724</v>
      </c>
      <c r="M15" s="60">
        <f t="shared" si="5"/>
        <v>3</v>
      </c>
      <c r="N15" s="59">
        <f t="shared" si="5"/>
        <v>14016</v>
      </c>
      <c r="O15" s="59">
        <f t="shared" si="5"/>
        <v>40912</v>
      </c>
      <c r="P15" s="60">
        <f t="shared" si="5"/>
        <v>6761</v>
      </c>
      <c r="Q15" s="60">
        <f t="shared" si="5"/>
        <v>1162</v>
      </c>
      <c r="R15" s="59">
        <f t="shared" si="5"/>
        <v>48835</v>
      </c>
      <c r="S15" s="59">
        <f t="shared" si="5"/>
        <v>18201</v>
      </c>
      <c r="T15" s="60">
        <f t="shared" si="5"/>
        <v>6397</v>
      </c>
      <c r="U15" s="60">
        <f t="shared" si="5"/>
        <v>19421</v>
      </c>
      <c r="V15" s="59">
        <f t="shared" si="5"/>
        <v>44019</v>
      </c>
      <c r="W15" s="59">
        <f t="shared" si="5"/>
        <v>118790</v>
      </c>
      <c r="X15" s="60">
        <f t="shared" si="5"/>
        <v>125000</v>
      </c>
      <c r="Y15" s="59">
        <f t="shared" si="5"/>
        <v>-6210</v>
      </c>
      <c r="Z15" s="61">
        <f>+IF(X15&lt;&gt;0,+(Y15/X15)*100,0)</f>
        <v>-4.968</v>
      </c>
      <c r="AA15" s="62">
        <f>SUM(AA16:AA20)</f>
        <v>125000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81735</v>
      </c>
      <c r="D20" s="340"/>
      <c r="E20" s="60">
        <v>125000</v>
      </c>
      <c r="F20" s="59">
        <v>125000</v>
      </c>
      <c r="G20" s="59">
        <v>8324</v>
      </c>
      <c r="H20" s="60">
        <v>472</v>
      </c>
      <c r="I20" s="60">
        <v>3124</v>
      </c>
      <c r="J20" s="59">
        <v>11920</v>
      </c>
      <c r="K20" s="59">
        <v>289</v>
      </c>
      <c r="L20" s="60">
        <v>13724</v>
      </c>
      <c r="M20" s="60">
        <v>3</v>
      </c>
      <c r="N20" s="59">
        <v>14016</v>
      </c>
      <c r="O20" s="59">
        <v>40912</v>
      </c>
      <c r="P20" s="60">
        <v>6761</v>
      </c>
      <c r="Q20" s="60">
        <v>1162</v>
      </c>
      <c r="R20" s="59">
        <v>48835</v>
      </c>
      <c r="S20" s="59">
        <v>18201</v>
      </c>
      <c r="T20" s="60">
        <v>6397</v>
      </c>
      <c r="U20" s="60">
        <v>19421</v>
      </c>
      <c r="V20" s="59">
        <v>44019</v>
      </c>
      <c r="W20" s="59">
        <v>118790</v>
      </c>
      <c r="X20" s="60">
        <v>125000</v>
      </c>
      <c r="Y20" s="59">
        <v>-6210</v>
      </c>
      <c r="Z20" s="61">
        <v>-4.97</v>
      </c>
      <c r="AA20" s="62">
        <v>125000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763623</v>
      </c>
      <c r="D22" s="344">
        <f t="shared" si="6"/>
        <v>0</v>
      </c>
      <c r="E22" s="343">
        <f t="shared" si="6"/>
        <v>850000</v>
      </c>
      <c r="F22" s="345">
        <f t="shared" si="6"/>
        <v>850000</v>
      </c>
      <c r="G22" s="345">
        <f t="shared" si="6"/>
        <v>0</v>
      </c>
      <c r="H22" s="343">
        <f t="shared" si="6"/>
        <v>29183</v>
      </c>
      <c r="I22" s="343">
        <f t="shared" si="6"/>
        <v>22480</v>
      </c>
      <c r="J22" s="345">
        <f t="shared" si="6"/>
        <v>51663</v>
      </c>
      <c r="K22" s="345">
        <f t="shared" si="6"/>
        <v>48031</v>
      </c>
      <c r="L22" s="343">
        <f t="shared" si="6"/>
        <v>58353</v>
      </c>
      <c r="M22" s="343">
        <f t="shared" si="6"/>
        <v>208809</v>
      </c>
      <c r="N22" s="345">
        <f t="shared" si="6"/>
        <v>315193</v>
      </c>
      <c r="O22" s="345">
        <f t="shared" si="6"/>
        <v>26450</v>
      </c>
      <c r="P22" s="343">
        <f t="shared" si="6"/>
        <v>141516</v>
      </c>
      <c r="Q22" s="343">
        <f t="shared" si="6"/>
        <v>25483</v>
      </c>
      <c r="R22" s="345">
        <f t="shared" si="6"/>
        <v>193449</v>
      </c>
      <c r="S22" s="345">
        <f t="shared" si="6"/>
        <v>104354</v>
      </c>
      <c r="T22" s="343">
        <f t="shared" si="6"/>
        <v>31949</v>
      </c>
      <c r="U22" s="343">
        <f t="shared" si="6"/>
        <v>39438</v>
      </c>
      <c r="V22" s="345">
        <f t="shared" si="6"/>
        <v>175741</v>
      </c>
      <c r="W22" s="345">
        <f t="shared" si="6"/>
        <v>736046</v>
      </c>
      <c r="X22" s="343">
        <f t="shared" si="6"/>
        <v>850000</v>
      </c>
      <c r="Y22" s="345">
        <f t="shared" si="6"/>
        <v>-113954</v>
      </c>
      <c r="Z22" s="336">
        <f>+IF(X22&lt;&gt;0,+(Y22/X22)*100,0)</f>
        <v>-13.406352941176468</v>
      </c>
      <c r="AA22" s="350">
        <f>SUM(AA23:AA32)</f>
        <v>850000</v>
      </c>
    </row>
    <row r="23" spans="1:27" ht="13.5">
      <c r="A23" s="361" t="s">
        <v>236</v>
      </c>
      <c r="B23" s="142"/>
      <c r="C23" s="60">
        <v>763623</v>
      </c>
      <c r="D23" s="340"/>
      <c r="E23" s="60">
        <v>850000</v>
      </c>
      <c r="F23" s="59">
        <v>850000</v>
      </c>
      <c r="G23" s="59"/>
      <c r="H23" s="60">
        <v>29183</v>
      </c>
      <c r="I23" s="60">
        <v>22480</v>
      </c>
      <c r="J23" s="59">
        <v>51663</v>
      </c>
      <c r="K23" s="59">
        <v>48031</v>
      </c>
      <c r="L23" s="60">
        <v>58353</v>
      </c>
      <c r="M23" s="60">
        <v>208809</v>
      </c>
      <c r="N23" s="59">
        <v>315193</v>
      </c>
      <c r="O23" s="59">
        <v>26450</v>
      </c>
      <c r="P23" s="60">
        <v>141516</v>
      </c>
      <c r="Q23" s="60">
        <v>25483</v>
      </c>
      <c r="R23" s="59">
        <v>193449</v>
      </c>
      <c r="S23" s="59">
        <v>104354</v>
      </c>
      <c r="T23" s="60">
        <v>31949</v>
      </c>
      <c r="U23" s="60">
        <v>39438</v>
      </c>
      <c r="V23" s="59">
        <v>175741</v>
      </c>
      <c r="W23" s="59">
        <v>736046</v>
      </c>
      <c r="X23" s="60">
        <v>850000</v>
      </c>
      <c r="Y23" s="59">
        <v>-113954</v>
      </c>
      <c r="Z23" s="61">
        <v>-13.41</v>
      </c>
      <c r="AA23" s="62">
        <v>850000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9089448</v>
      </c>
      <c r="D40" s="344">
        <f t="shared" si="9"/>
        <v>0</v>
      </c>
      <c r="E40" s="343">
        <f t="shared" si="9"/>
        <v>11194218</v>
      </c>
      <c r="F40" s="345">
        <f t="shared" si="9"/>
        <v>11939050</v>
      </c>
      <c r="G40" s="345">
        <f t="shared" si="9"/>
        <v>112759</v>
      </c>
      <c r="H40" s="343">
        <f t="shared" si="9"/>
        <v>609510</v>
      </c>
      <c r="I40" s="343">
        <f t="shared" si="9"/>
        <v>803502</v>
      </c>
      <c r="J40" s="345">
        <f t="shared" si="9"/>
        <v>1525771</v>
      </c>
      <c r="K40" s="345">
        <f t="shared" si="9"/>
        <v>668200</v>
      </c>
      <c r="L40" s="343">
        <f t="shared" si="9"/>
        <v>821876</v>
      </c>
      <c r="M40" s="343">
        <f t="shared" si="9"/>
        <v>992669</v>
      </c>
      <c r="N40" s="345">
        <f t="shared" si="9"/>
        <v>2482745</v>
      </c>
      <c r="O40" s="345">
        <f t="shared" si="9"/>
        <v>767196</v>
      </c>
      <c r="P40" s="343">
        <f t="shared" si="9"/>
        <v>954201</v>
      </c>
      <c r="Q40" s="343">
        <f t="shared" si="9"/>
        <v>941035</v>
      </c>
      <c r="R40" s="345">
        <f t="shared" si="9"/>
        <v>2662432</v>
      </c>
      <c r="S40" s="345">
        <f t="shared" si="9"/>
        <v>1016274</v>
      </c>
      <c r="T40" s="343">
        <f t="shared" si="9"/>
        <v>796546</v>
      </c>
      <c r="U40" s="343">
        <f t="shared" si="9"/>
        <v>1494414</v>
      </c>
      <c r="V40" s="345">
        <f t="shared" si="9"/>
        <v>3307234</v>
      </c>
      <c r="W40" s="345">
        <f t="shared" si="9"/>
        <v>9978182</v>
      </c>
      <c r="X40" s="343">
        <f t="shared" si="9"/>
        <v>11939050</v>
      </c>
      <c r="Y40" s="345">
        <f t="shared" si="9"/>
        <v>-1960868</v>
      </c>
      <c r="Z40" s="336">
        <f>+IF(X40&lt;&gt;0,+(Y40/X40)*100,0)</f>
        <v>-16.423986833123237</v>
      </c>
      <c r="AA40" s="350">
        <f>SUM(AA41:AA49)</f>
        <v>11939050</v>
      </c>
    </row>
    <row r="41" spans="1:27" ht="13.5">
      <c r="A41" s="361" t="s">
        <v>247</v>
      </c>
      <c r="B41" s="142"/>
      <c r="C41" s="362">
        <v>3895030</v>
      </c>
      <c r="D41" s="363"/>
      <c r="E41" s="362">
        <v>4120168</v>
      </c>
      <c r="F41" s="364">
        <v>4523750</v>
      </c>
      <c r="G41" s="364">
        <v>20410</v>
      </c>
      <c r="H41" s="362">
        <v>295841</v>
      </c>
      <c r="I41" s="362">
        <v>327035</v>
      </c>
      <c r="J41" s="364">
        <v>643286</v>
      </c>
      <c r="K41" s="364">
        <v>257681</v>
      </c>
      <c r="L41" s="362">
        <v>284315</v>
      </c>
      <c r="M41" s="362">
        <v>288549</v>
      </c>
      <c r="N41" s="364">
        <v>830545</v>
      </c>
      <c r="O41" s="364">
        <v>189389</v>
      </c>
      <c r="P41" s="362">
        <v>271804</v>
      </c>
      <c r="Q41" s="362">
        <v>302759</v>
      </c>
      <c r="R41" s="364">
        <v>763952</v>
      </c>
      <c r="S41" s="364">
        <v>224033</v>
      </c>
      <c r="T41" s="362">
        <v>240171</v>
      </c>
      <c r="U41" s="362">
        <v>399804</v>
      </c>
      <c r="V41" s="364">
        <v>864008</v>
      </c>
      <c r="W41" s="364">
        <v>3101791</v>
      </c>
      <c r="X41" s="362">
        <v>4523750</v>
      </c>
      <c r="Y41" s="364">
        <v>-1421959</v>
      </c>
      <c r="Z41" s="365">
        <v>-31.43</v>
      </c>
      <c r="AA41" s="366">
        <v>4523750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228322</v>
      </c>
      <c r="D44" s="368"/>
      <c r="E44" s="54">
        <v>177735</v>
      </c>
      <c r="F44" s="53">
        <v>177735</v>
      </c>
      <c r="G44" s="53"/>
      <c r="H44" s="54">
        <v>2877</v>
      </c>
      <c r="I44" s="54">
        <v>570</v>
      </c>
      <c r="J44" s="53">
        <v>3447</v>
      </c>
      <c r="K44" s="53">
        <v>1896</v>
      </c>
      <c r="L44" s="54">
        <v>40</v>
      </c>
      <c r="M44" s="54">
        <v>28605</v>
      </c>
      <c r="N44" s="53">
        <v>30541</v>
      </c>
      <c r="O44" s="53"/>
      <c r="P44" s="54">
        <v>400</v>
      </c>
      <c r="Q44" s="54">
        <v>311</v>
      </c>
      <c r="R44" s="53">
        <v>711</v>
      </c>
      <c r="S44" s="53">
        <v>200</v>
      </c>
      <c r="T44" s="54">
        <v>1640</v>
      </c>
      <c r="U44" s="54">
        <v>42663</v>
      </c>
      <c r="V44" s="53">
        <v>44503</v>
      </c>
      <c r="W44" s="53">
        <v>79202</v>
      </c>
      <c r="X44" s="54">
        <v>177735</v>
      </c>
      <c r="Y44" s="53">
        <v>-98533</v>
      </c>
      <c r="Z44" s="94">
        <v>-55.44</v>
      </c>
      <c r="AA44" s="95">
        <v>177735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4902269</v>
      </c>
      <c r="D47" s="368"/>
      <c r="E47" s="54">
        <v>6807275</v>
      </c>
      <c r="F47" s="53">
        <v>7148525</v>
      </c>
      <c r="G47" s="53">
        <v>80706</v>
      </c>
      <c r="H47" s="54">
        <v>302837</v>
      </c>
      <c r="I47" s="54">
        <v>468898</v>
      </c>
      <c r="J47" s="53">
        <v>852441</v>
      </c>
      <c r="K47" s="53">
        <v>405966</v>
      </c>
      <c r="L47" s="54">
        <v>530513</v>
      </c>
      <c r="M47" s="54">
        <v>672212</v>
      </c>
      <c r="N47" s="53">
        <v>1608691</v>
      </c>
      <c r="O47" s="53">
        <v>569759</v>
      </c>
      <c r="P47" s="54">
        <v>678566</v>
      </c>
      <c r="Q47" s="54">
        <v>625540</v>
      </c>
      <c r="R47" s="53">
        <v>1873865</v>
      </c>
      <c r="S47" s="53">
        <v>775333</v>
      </c>
      <c r="T47" s="54">
        <v>534499</v>
      </c>
      <c r="U47" s="54">
        <v>1047830</v>
      </c>
      <c r="V47" s="53">
        <v>2357662</v>
      </c>
      <c r="W47" s="53">
        <v>6692659</v>
      </c>
      <c r="X47" s="54">
        <v>7148525</v>
      </c>
      <c r="Y47" s="53">
        <v>-455866</v>
      </c>
      <c r="Z47" s="94">
        <v>-6.38</v>
      </c>
      <c r="AA47" s="95">
        <v>7148525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63827</v>
      </c>
      <c r="D49" s="368"/>
      <c r="E49" s="54">
        <v>89040</v>
      </c>
      <c r="F49" s="53">
        <v>89040</v>
      </c>
      <c r="G49" s="53">
        <v>11643</v>
      </c>
      <c r="H49" s="54">
        <v>7955</v>
      </c>
      <c r="I49" s="54">
        <v>6999</v>
      </c>
      <c r="J49" s="53">
        <v>26597</v>
      </c>
      <c r="K49" s="53">
        <v>2657</v>
      </c>
      <c r="L49" s="54">
        <v>7008</v>
      </c>
      <c r="M49" s="54">
        <v>3303</v>
      </c>
      <c r="N49" s="53">
        <v>12968</v>
      </c>
      <c r="O49" s="53">
        <v>8048</v>
      </c>
      <c r="P49" s="54">
        <v>3431</v>
      </c>
      <c r="Q49" s="54">
        <v>12425</v>
      </c>
      <c r="R49" s="53">
        <v>23904</v>
      </c>
      <c r="S49" s="53">
        <v>16708</v>
      </c>
      <c r="T49" s="54">
        <v>20236</v>
      </c>
      <c r="U49" s="54">
        <v>4117</v>
      </c>
      <c r="V49" s="53">
        <v>41061</v>
      </c>
      <c r="W49" s="53">
        <v>104530</v>
      </c>
      <c r="X49" s="54">
        <v>89040</v>
      </c>
      <c r="Y49" s="53">
        <v>15490</v>
      </c>
      <c r="Z49" s="94">
        <v>17.4</v>
      </c>
      <c r="AA49" s="95">
        <v>89040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17849287</v>
      </c>
      <c r="D60" s="346">
        <f t="shared" si="14"/>
        <v>0</v>
      </c>
      <c r="E60" s="219">
        <f t="shared" si="14"/>
        <v>21405218</v>
      </c>
      <c r="F60" s="264">
        <f t="shared" si="14"/>
        <v>19965528</v>
      </c>
      <c r="G60" s="264">
        <f t="shared" si="14"/>
        <v>162858</v>
      </c>
      <c r="H60" s="219">
        <f t="shared" si="14"/>
        <v>1287274</v>
      </c>
      <c r="I60" s="219">
        <f t="shared" si="14"/>
        <v>1587361</v>
      </c>
      <c r="J60" s="264">
        <f t="shared" si="14"/>
        <v>3037493</v>
      </c>
      <c r="K60" s="264">
        <f t="shared" si="14"/>
        <v>1281076</v>
      </c>
      <c r="L60" s="219">
        <f t="shared" si="14"/>
        <v>1514019</v>
      </c>
      <c r="M60" s="219">
        <f t="shared" si="14"/>
        <v>2407088</v>
      </c>
      <c r="N60" s="264">
        <f t="shared" si="14"/>
        <v>5202183</v>
      </c>
      <c r="O60" s="264">
        <f t="shared" si="14"/>
        <v>1264200</v>
      </c>
      <c r="P60" s="219">
        <f t="shared" si="14"/>
        <v>1515400</v>
      </c>
      <c r="Q60" s="219">
        <f t="shared" si="14"/>
        <v>1549132</v>
      </c>
      <c r="R60" s="264">
        <f t="shared" si="14"/>
        <v>4328732</v>
      </c>
      <c r="S60" s="264">
        <f t="shared" si="14"/>
        <v>1537963</v>
      </c>
      <c r="T60" s="219">
        <f t="shared" si="14"/>
        <v>1357468</v>
      </c>
      <c r="U60" s="219">
        <f t="shared" si="14"/>
        <v>2326242</v>
      </c>
      <c r="V60" s="264">
        <f t="shared" si="14"/>
        <v>5221673</v>
      </c>
      <c r="W60" s="264">
        <f t="shared" si="14"/>
        <v>17790081</v>
      </c>
      <c r="X60" s="219">
        <f t="shared" si="14"/>
        <v>19965528</v>
      </c>
      <c r="Y60" s="264">
        <f t="shared" si="14"/>
        <v>-2175447</v>
      </c>
      <c r="Z60" s="337">
        <f>+IF(X60&lt;&gt;0,+(Y60/X60)*100,0)</f>
        <v>-10.896015372095343</v>
      </c>
      <c r="AA60" s="232">
        <f>+AA57+AA54+AA51+AA40+AA37+AA34+AA22+AA5</f>
        <v>19965528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211152938</v>
      </c>
      <c r="D5" s="153">
        <f>SUM(D6:D8)</f>
        <v>0</v>
      </c>
      <c r="E5" s="154">
        <f t="shared" si="0"/>
        <v>197420318</v>
      </c>
      <c r="F5" s="100">
        <f t="shared" si="0"/>
        <v>206251667</v>
      </c>
      <c r="G5" s="100">
        <f t="shared" si="0"/>
        <v>50599981</v>
      </c>
      <c r="H5" s="100">
        <f t="shared" si="0"/>
        <v>7581708</v>
      </c>
      <c r="I5" s="100">
        <f t="shared" si="0"/>
        <v>5638020</v>
      </c>
      <c r="J5" s="100">
        <f t="shared" si="0"/>
        <v>63819709</v>
      </c>
      <c r="K5" s="100">
        <f t="shared" si="0"/>
        <v>9281030</v>
      </c>
      <c r="L5" s="100">
        <f t="shared" si="0"/>
        <v>6829785</v>
      </c>
      <c r="M5" s="100">
        <f t="shared" si="0"/>
        <v>32728545</v>
      </c>
      <c r="N5" s="100">
        <f t="shared" si="0"/>
        <v>48839360</v>
      </c>
      <c r="O5" s="100">
        <f t="shared" si="0"/>
        <v>4987430</v>
      </c>
      <c r="P5" s="100">
        <f t="shared" si="0"/>
        <v>8833816</v>
      </c>
      <c r="Q5" s="100">
        <f t="shared" si="0"/>
        <v>27442573</v>
      </c>
      <c r="R5" s="100">
        <f t="shared" si="0"/>
        <v>41263819</v>
      </c>
      <c r="S5" s="100">
        <f t="shared" si="0"/>
        <v>15157042</v>
      </c>
      <c r="T5" s="100">
        <f t="shared" si="0"/>
        <v>14361233</v>
      </c>
      <c r="U5" s="100">
        <f t="shared" si="0"/>
        <v>17388064</v>
      </c>
      <c r="V5" s="100">
        <f t="shared" si="0"/>
        <v>46906339</v>
      </c>
      <c r="W5" s="100">
        <f t="shared" si="0"/>
        <v>200829227</v>
      </c>
      <c r="X5" s="100">
        <f t="shared" si="0"/>
        <v>206251667</v>
      </c>
      <c r="Y5" s="100">
        <f t="shared" si="0"/>
        <v>-5422440</v>
      </c>
      <c r="Z5" s="137">
        <f>+IF(X5&lt;&gt;0,+(Y5/X5)*100,0)</f>
        <v>-2.629040569160588</v>
      </c>
      <c r="AA5" s="153">
        <f>SUM(AA6:AA8)</f>
        <v>206251667</v>
      </c>
    </row>
    <row r="6" spans="1:27" ht="13.5">
      <c r="A6" s="138" t="s">
        <v>75</v>
      </c>
      <c r="B6" s="136"/>
      <c r="C6" s="155">
        <v>5414407</v>
      </c>
      <c r="D6" s="155"/>
      <c r="E6" s="156">
        <v>3528000</v>
      </c>
      <c r="F6" s="60">
        <v>4031189</v>
      </c>
      <c r="G6" s="60"/>
      <c r="H6" s="60">
        <v>201901</v>
      </c>
      <c r="I6" s="60">
        <v>37129</v>
      </c>
      <c r="J6" s="60">
        <v>239030</v>
      </c>
      <c r="K6" s="60">
        <v>150512</v>
      </c>
      <c r="L6" s="60">
        <v>36470</v>
      </c>
      <c r="M6" s="60">
        <v>13733</v>
      </c>
      <c r="N6" s="60">
        <v>200715</v>
      </c>
      <c r="O6" s="60">
        <v>3590501</v>
      </c>
      <c r="P6" s="60">
        <v>145795</v>
      </c>
      <c r="Q6" s="60">
        <v>63087</v>
      </c>
      <c r="R6" s="60">
        <v>3799383</v>
      </c>
      <c r="S6" s="60">
        <v>143101</v>
      </c>
      <c r="T6" s="60">
        <v>79577</v>
      </c>
      <c r="U6" s="60">
        <v>67904</v>
      </c>
      <c r="V6" s="60">
        <v>290582</v>
      </c>
      <c r="W6" s="60">
        <v>4529710</v>
      </c>
      <c r="X6" s="60">
        <v>4031189</v>
      </c>
      <c r="Y6" s="60">
        <v>498521</v>
      </c>
      <c r="Z6" s="140">
        <v>12.37</v>
      </c>
      <c r="AA6" s="155">
        <v>4031189</v>
      </c>
    </row>
    <row r="7" spans="1:27" ht="13.5">
      <c r="A7" s="138" t="s">
        <v>76</v>
      </c>
      <c r="B7" s="136"/>
      <c r="C7" s="157">
        <v>178119722</v>
      </c>
      <c r="D7" s="157"/>
      <c r="E7" s="158">
        <v>189276818</v>
      </c>
      <c r="F7" s="159">
        <v>192317320</v>
      </c>
      <c r="G7" s="159">
        <v>50433798</v>
      </c>
      <c r="H7" s="159">
        <v>7015888</v>
      </c>
      <c r="I7" s="159">
        <v>5384484</v>
      </c>
      <c r="J7" s="159">
        <v>62834170</v>
      </c>
      <c r="K7" s="159">
        <v>8928605</v>
      </c>
      <c r="L7" s="159">
        <v>6433048</v>
      </c>
      <c r="M7" s="159">
        <v>32229432</v>
      </c>
      <c r="N7" s="159">
        <v>47591085</v>
      </c>
      <c r="O7" s="159">
        <v>1177081</v>
      </c>
      <c r="P7" s="159">
        <v>8349125</v>
      </c>
      <c r="Q7" s="159">
        <v>27105994</v>
      </c>
      <c r="R7" s="159">
        <v>36632200</v>
      </c>
      <c r="S7" s="159">
        <v>14760642</v>
      </c>
      <c r="T7" s="159">
        <v>13821176</v>
      </c>
      <c r="U7" s="159">
        <v>16881995</v>
      </c>
      <c r="V7" s="159">
        <v>45463813</v>
      </c>
      <c r="W7" s="159">
        <v>192521268</v>
      </c>
      <c r="X7" s="159">
        <v>192317320</v>
      </c>
      <c r="Y7" s="159">
        <v>203948</v>
      </c>
      <c r="Z7" s="141">
        <v>0.11</v>
      </c>
      <c r="AA7" s="157">
        <v>192317320</v>
      </c>
    </row>
    <row r="8" spans="1:27" ht="13.5">
      <c r="A8" s="138" t="s">
        <v>77</v>
      </c>
      <c r="B8" s="136"/>
      <c r="C8" s="155">
        <v>27618809</v>
      </c>
      <c r="D8" s="155"/>
      <c r="E8" s="156">
        <v>4615500</v>
      </c>
      <c r="F8" s="60">
        <v>9903158</v>
      </c>
      <c r="G8" s="60">
        <v>166183</v>
      </c>
      <c r="H8" s="60">
        <v>363919</v>
      </c>
      <c r="I8" s="60">
        <v>216407</v>
      </c>
      <c r="J8" s="60">
        <v>746509</v>
      </c>
      <c r="K8" s="60">
        <v>201913</v>
      </c>
      <c r="L8" s="60">
        <v>360267</v>
      </c>
      <c r="M8" s="60">
        <v>485380</v>
      </c>
      <c r="N8" s="60">
        <v>1047560</v>
      </c>
      <c r="O8" s="60">
        <v>219848</v>
      </c>
      <c r="P8" s="60">
        <v>338896</v>
      </c>
      <c r="Q8" s="60">
        <v>273492</v>
      </c>
      <c r="R8" s="60">
        <v>832236</v>
      </c>
      <c r="S8" s="60">
        <v>253299</v>
      </c>
      <c r="T8" s="60">
        <v>460480</v>
      </c>
      <c r="U8" s="60">
        <v>438165</v>
      </c>
      <c r="V8" s="60">
        <v>1151944</v>
      </c>
      <c r="W8" s="60">
        <v>3778249</v>
      </c>
      <c r="X8" s="60">
        <v>9903158</v>
      </c>
      <c r="Y8" s="60">
        <v>-6124909</v>
      </c>
      <c r="Z8" s="140">
        <v>-61.85</v>
      </c>
      <c r="AA8" s="155">
        <v>9903158</v>
      </c>
    </row>
    <row r="9" spans="1:27" ht="13.5">
      <c r="A9" s="135" t="s">
        <v>78</v>
      </c>
      <c r="B9" s="136"/>
      <c r="C9" s="153">
        <f aca="true" t="shared" si="1" ref="C9:Y9">SUM(C10:C14)</f>
        <v>11626678</v>
      </c>
      <c r="D9" s="153">
        <f>SUM(D10:D14)</f>
        <v>0</v>
      </c>
      <c r="E9" s="154">
        <f t="shared" si="1"/>
        <v>14670000</v>
      </c>
      <c r="F9" s="100">
        <f t="shared" si="1"/>
        <v>19770000</v>
      </c>
      <c r="G9" s="100">
        <f t="shared" si="1"/>
        <v>2944103</v>
      </c>
      <c r="H9" s="100">
        <f t="shared" si="1"/>
        <v>1877483</v>
      </c>
      <c r="I9" s="100">
        <f t="shared" si="1"/>
        <v>-250103</v>
      </c>
      <c r="J9" s="100">
        <f t="shared" si="1"/>
        <v>4571483</v>
      </c>
      <c r="K9" s="100">
        <f t="shared" si="1"/>
        <v>281880</v>
      </c>
      <c r="L9" s="100">
        <f t="shared" si="1"/>
        <v>2989791</v>
      </c>
      <c r="M9" s="100">
        <f t="shared" si="1"/>
        <v>2103914</v>
      </c>
      <c r="N9" s="100">
        <f t="shared" si="1"/>
        <v>5375585</v>
      </c>
      <c r="O9" s="100">
        <f t="shared" si="1"/>
        <v>1295268</v>
      </c>
      <c r="P9" s="100">
        <f t="shared" si="1"/>
        <v>865803</v>
      </c>
      <c r="Q9" s="100">
        <f t="shared" si="1"/>
        <v>579614</v>
      </c>
      <c r="R9" s="100">
        <f t="shared" si="1"/>
        <v>2740685</v>
      </c>
      <c r="S9" s="100">
        <f t="shared" si="1"/>
        <v>1620488</v>
      </c>
      <c r="T9" s="100">
        <f t="shared" si="1"/>
        <v>910091</v>
      </c>
      <c r="U9" s="100">
        <f t="shared" si="1"/>
        <v>1216092</v>
      </c>
      <c r="V9" s="100">
        <f t="shared" si="1"/>
        <v>3746671</v>
      </c>
      <c r="W9" s="100">
        <f t="shared" si="1"/>
        <v>16434424</v>
      </c>
      <c r="X9" s="100">
        <f t="shared" si="1"/>
        <v>19770000</v>
      </c>
      <c r="Y9" s="100">
        <f t="shared" si="1"/>
        <v>-3335576</v>
      </c>
      <c r="Z9" s="137">
        <f>+IF(X9&lt;&gt;0,+(Y9/X9)*100,0)</f>
        <v>-16.871906929691452</v>
      </c>
      <c r="AA9" s="153">
        <f>SUM(AA10:AA14)</f>
        <v>19770000</v>
      </c>
    </row>
    <row r="10" spans="1:27" ht="13.5">
      <c r="A10" s="138" t="s">
        <v>79</v>
      </c>
      <c r="B10" s="136"/>
      <c r="C10" s="155">
        <v>6119809</v>
      </c>
      <c r="D10" s="155"/>
      <c r="E10" s="156">
        <v>6841000</v>
      </c>
      <c r="F10" s="60">
        <v>6915000</v>
      </c>
      <c r="G10" s="60">
        <v>1768585</v>
      </c>
      <c r="H10" s="60">
        <v>656543</v>
      </c>
      <c r="I10" s="60">
        <v>-1372009</v>
      </c>
      <c r="J10" s="60">
        <v>1053119</v>
      </c>
      <c r="K10" s="60">
        <v>-1214553</v>
      </c>
      <c r="L10" s="60">
        <v>1756102</v>
      </c>
      <c r="M10" s="60">
        <v>1074093</v>
      </c>
      <c r="N10" s="60">
        <v>1615642</v>
      </c>
      <c r="O10" s="60">
        <v>500239</v>
      </c>
      <c r="P10" s="60">
        <v>267136</v>
      </c>
      <c r="Q10" s="60">
        <v>30798</v>
      </c>
      <c r="R10" s="60">
        <v>798173</v>
      </c>
      <c r="S10" s="60">
        <v>1132290</v>
      </c>
      <c r="T10" s="60">
        <v>444382</v>
      </c>
      <c r="U10" s="60">
        <v>210657</v>
      </c>
      <c r="V10" s="60">
        <v>1787329</v>
      </c>
      <c r="W10" s="60">
        <v>5254263</v>
      </c>
      <c r="X10" s="60">
        <v>6915000</v>
      </c>
      <c r="Y10" s="60">
        <v>-1660737</v>
      </c>
      <c r="Z10" s="140">
        <v>-24.02</v>
      </c>
      <c r="AA10" s="155">
        <v>6915000</v>
      </c>
    </row>
    <row r="11" spans="1:27" ht="13.5">
      <c r="A11" s="138" t="s">
        <v>80</v>
      </c>
      <c r="B11" s="136"/>
      <c r="C11" s="155">
        <v>-52628</v>
      </c>
      <c r="D11" s="155"/>
      <c r="E11" s="156">
        <v>-278000</v>
      </c>
      <c r="F11" s="60">
        <v>-261000</v>
      </c>
      <c r="G11" s="60">
        <v>3553</v>
      </c>
      <c r="H11" s="60">
        <v>-14024</v>
      </c>
      <c r="I11" s="60">
        <v>-25309</v>
      </c>
      <c r="J11" s="60">
        <v>-35780</v>
      </c>
      <c r="K11" s="60">
        <v>-19818</v>
      </c>
      <c r="L11" s="60">
        <v>-16892</v>
      </c>
      <c r="M11" s="60">
        <v>-20123</v>
      </c>
      <c r="N11" s="60">
        <v>-56833</v>
      </c>
      <c r="O11" s="60">
        <v>-23362</v>
      </c>
      <c r="P11" s="60">
        <v>-34330</v>
      </c>
      <c r="Q11" s="60">
        <v>-58383</v>
      </c>
      <c r="R11" s="60">
        <v>-116075</v>
      </c>
      <c r="S11" s="60">
        <v>-46965</v>
      </c>
      <c r="T11" s="60">
        <v>-35687</v>
      </c>
      <c r="U11" s="60">
        <v>-40663</v>
      </c>
      <c r="V11" s="60">
        <v>-123315</v>
      </c>
      <c r="W11" s="60">
        <v>-332003</v>
      </c>
      <c r="X11" s="60">
        <v>-261000</v>
      </c>
      <c r="Y11" s="60">
        <v>-71003</v>
      </c>
      <c r="Z11" s="140">
        <v>27.2</v>
      </c>
      <c r="AA11" s="155">
        <v>-261000</v>
      </c>
    </row>
    <row r="12" spans="1:27" ht="13.5">
      <c r="A12" s="138" t="s">
        <v>81</v>
      </c>
      <c r="B12" s="136"/>
      <c r="C12" s="155">
        <v>5559497</v>
      </c>
      <c r="D12" s="155"/>
      <c r="E12" s="156">
        <v>8107000</v>
      </c>
      <c r="F12" s="60">
        <v>13116000</v>
      </c>
      <c r="G12" s="60">
        <v>1171965</v>
      </c>
      <c r="H12" s="60">
        <v>1234964</v>
      </c>
      <c r="I12" s="60">
        <v>1147215</v>
      </c>
      <c r="J12" s="60">
        <v>3554144</v>
      </c>
      <c r="K12" s="60">
        <v>1516251</v>
      </c>
      <c r="L12" s="60">
        <v>1250581</v>
      </c>
      <c r="M12" s="60">
        <v>1049944</v>
      </c>
      <c r="N12" s="60">
        <v>3816776</v>
      </c>
      <c r="O12" s="60">
        <v>818391</v>
      </c>
      <c r="P12" s="60">
        <v>632997</v>
      </c>
      <c r="Q12" s="60">
        <v>607199</v>
      </c>
      <c r="R12" s="60">
        <v>2058587</v>
      </c>
      <c r="S12" s="60">
        <v>535163</v>
      </c>
      <c r="T12" s="60">
        <v>501396</v>
      </c>
      <c r="U12" s="60">
        <v>1046098</v>
      </c>
      <c r="V12" s="60">
        <v>2082657</v>
      </c>
      <c r="W12" s="60">
        <v>11512164</v>
      </c>
      <c r="X12" s="60">
        <v>13116000</v>
      </c>
      <c r="Y12" s="60">
        <v>-1603836</v>
      </c>
      <c r="Z12" s="140">
        <v>-12.23</v>
      </c>
      <c r="AA12" s="155">
        <v>13116000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7182752</v>
      </c>
      <c r="D15" s="153">
        <f>SUM(D16:D18)</f>
        <v>0</v>
      </c>
      <c r="E15" s="154">
        <f t="shared" si="2"/>
        <v>7812000</v>
      </c>
      <c r="F15" s="100">
        <f t="shared" si="2"/>
        <v>7927591</v>
      </c>
      <c r="G15" s="100">
        <f t="shared" si="2"/>
        <v>584687</v>
      </c>
      <c r="H15" s="100">
        <f t="shared" si="2"/>
        <v>621888</v>
      </c>
      <c r="I15" s="100">
        <f t="shared" si="2"/>
        <v>748524</v>
      </c>
      <c r="J15" s="100">
        <f t="shared" si="2"/>
        <v>1955099</v>
      </c>
      <c r="K15" s="100">
        <f t="shared" si="2"/>
        <v>749607</v>
      </c>
      <c r="L15" s="100">
        <f t="shared" si="2"/>
        <v>581820</v>
      </c>
      <c r="M15" s="100">
        <f t="shared" si="2"/>
        <v>635816</v>
      </c>
      <c r="N15" s="100">
        <f t="shared" si="2"/>
        <v>1967243</v>
      </c>
      <c r="O15" s="100">
        <f t="shared" si="2"/>
        <v>616256</v>
      </c>
      <c r="P15" s="100">
        <f t="shared" si="2"/>
        <v>587130</v>
      </c>
      <c r="Q15" s="100">
        <f t="shared" si="2"/>
        <v>1319799</v>
      </c>
      <c r="R15" s="100">
        <f t="shared" si="2"/>
        <v>2523185</v>
      </c>
      <c r="S15" s="100">
        <f t="shared" si="2"/>
        <v>922728</v>
      </c>
      <c r="T15" s="100">
        <f t="shared" si="2"/>
        <v>760061</v>
      </c>
      <c r="U15" s="100">
        <f t="shared" si="2"/>
        <v>771415</v>
      </c>
      <c r="V15" s="100">
        <f t="shared" si="2"/>
        <v>2454204</v>
      </c>
      <c r="W15" s="100">
        <f t="shared" si="2"/>
        <v>8899731</v>
      </c>
      <c r="X15" s="100">
        <f t="shared" si="2"/>
        <v>7927591</v>
      </c>
      <c r="Y15" s="100">
        <f t="shared" si="2"/>
        <v>972140</v>
      </c>
      <c r="Z15" s="137">
        <f>+IF(X15&lt;&gt;0,+(Y15/X15)*100,0)</f>
        <v>12.262741607128824</v>
      </c>
      <c r="AA15" s="153">
        <f>SUM(AA16:AA18)</f>
        <v>7927591</v>
      </c>
    </row>
    <row r="16" spans="1:27" ht="13.5">
      <c r="A16" s="138" t="s">
        <v>85</v>
      </c>
      <c r="B16" s="136"/>
      <c r="C16" s="155">
        <v>2279116</v>
      </c>
      <c r="D16" s="155"/>
      <c r="E16" s="156">
        <v>2922000</v>
      </c>
      <c r="F16" s="60">
        <v>2746591</v>
      </c>
      <c r="G16" s="60">
        <v>76446</v>
      </c>
      <c r="H16" s="60">
        <v>250510</v>
      </c>
      <c r="I16" s="60">
        <v>185345</v>
      </c>
      <c r="J16" s="60">
        <v>512301</v>
      </c>
      <c r="K16" s="60">
        <v>340220</v>
      </c>
      <c r="L16" s="60">
        <v>157015</v>
      </c>
      <c r="M16" s="60">
        <v>231664</v>
      </c>
      <c r="N16" s="60">
        <v>728899</v>
      </c>
      <c r="O16" s="60">
        <v>95878</v>
      </c>
      <c r="P16" s="60">
        <v>242356</v>
      </c>
      <c r="Q16" s="60">
        <v>857870</v>
      </c>
      <c r="R16" s="60">
        <v>1196104</v>
      </c>
      <c r="S16" s="60">
        <v>582584</v>
      </c>
      <c r="T16" s="60">
        <v>213553</v>
      </c>
      <c r="U16" s="60">
        <v>324721</v>
      </c>
      <c r="V16" s="60">
        <v>1120858</v>
      </c>
      <c r="W16" s="60">
        <v>3558162</v>
      </c>
      <c r="X16" s="60">
        <v>2746591</v>
      </c>
      <c r="Y16" s="60">
        <v>811571</v>
      </c>
      <c r="Z16" s="140">
        <v>29.55</v>
      </c>
      <c r="AA16" s="155">
        <v>2746591</v>
      </c>
    </row>
    <row r="17" spans="1:27" ht="13.5">
      <c r="A17" s="138" t="s">
        <v>86</v>
      </c>
      <c r="B17" s="136"/>
      <c r="C17" s="155">
        <v>4903636</v>
      </c>
      <c r="D17" s="155"/>
      <c r="E17" s="156">
        <v>4890000</v>
      </c>
      <c r="F17" s="60">
        <v>5181000</v>
      </c>
      <c r="G17" s="60">
        <v>508241</v>
      </c>
      <c r="H17" s="60">
        <v>371378</v>
      </c>
      <c r="I17" s="60">
        <v>563179</v>
      </c>
      <c r="J17" s="60">
        <v>1442798</v>
      </c>
      <c r="K17" s="60">
        <v>409387</v>
      </c>
      <c r="L17" s="60">
        <v>424805</v>
      </c>
      <c r="M17" s="60">
        <v>404152</v>
      </c>
      <c r="N17" s="60">
        <v>1238344</v>
      </c>
      <c r="O17" s="60">
        <v>520378</v>
      </c>
      <c r="P17" s="60">
        <v>344774</v>
      </c>
      <c r="Q17" s="60">
        <v>461929</v>
      </c>
      <c r="R17" s="60">
        <v>1327081</v>
      </c>
      <c r="S17" s="60">
        <v>340144</v>
      </c>
      <c r="T17" s="60">
        <v>546508</v>
      </c>
      <c r="U17" s="60">
        <v>446694</v>
      </c>
      <c r="V17" s="60">
        <v>1333346</v>
      </c>
      <c r="W17" s="60">
        <v>5341569</v>
      </c>
      <c r="X17" s="60">
        <v>5181000</v>
      </c>
      <c r="Y17" s="60">
        <v>160569</v>
      </c>
      <c r="Z17" s="140">
        <v>3.1</v>
      </c>
      <c r="AA17" s="155">
        <v>5181000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147315334</v>
      </c>
      <c r="D19" s="153">
        <f>SUM(D20:D23)</f>
        <v>0</v>
      </c>
      <c r="E19" s="154">
        <f t="shared" si="3"/>
        <v>164937989</v>
      </c>
      <c r="F19" s="100">
        <f t="shared" si="3"/>
        <v>163892404</v>
      </c>
      <c r="G19" s="100">
        <f t="shared" si="3"/>
        <v>15329172</v>
      </c>
      <c r="H19" s="100">
        <f t="shared" si="3"/>
        <v>14647574</v>
      </c>
      <c r="I19" s="100">
        <f t="shared" si="3"/>
        <v>12443220</v>
      </c>
      <c r="J19" s="100">
        <f t="shared" si="3"/>
        <v>42419966</v>
      </c>
      <c r="K19" s="100">
        <f t="shared" si="3"/>
        <v>12570979</v>
      </c>
      <c r="L19" s="100">
        <f t="shared" si="3"/>
        <v>12801189</v>
      </c>
      <c r="M19" s="100">
        <f t="shared" si="3"/>
        <v>13717805</v>
      </c>
      <c r="N19" s="100">
        <f t="shared" si="3"/>
        <v>39089973</v>
      </c>
      <c r="O19" s="100">
        <f t="shared" si="3"/>
        <v>13413489</v>
      </c>
      <c r="P19" s="100">
        <f t="shared" si="3"/>
        <v>12563136</v>
      </c>
      <c r="Q19" s="100">
        <f t="shared" si="3"/>
        <v>12464978</v>
      </c>
      <c r="R19" s="100">
        <f t="shared" si="3"/>
        <v>38441603</v>
      </c>
      <c r="S19" s="100">
        <f t="shared" si="3"/>
        <v>13907281</v>
      </c>
      <c r="T19" s="100">
        <f t="shared" si="3"/>
        <v>12374200</v>
      </c>
      <c r="U19" s="100">
        <f t="shared" si="3"/>
        <v>13896049</v>
      </c>
      <c r="V19" s="100">
        <f t="shared" si="3"/>
        <v>40177530</v>
      </c>
      <c r="W19" s="100">
        <f t="shared" si="3"/>
        <v>160129072</v>
      </c>
      <c r="X19" s="100">
        <f t="shared" si="3"/>
        <v>163892404</v>
      </c>
      <c r="Y19" s="100">
        <f t="shared" si="3"/>
        <v>-3763332</v>
      </c>
      <c r="Z19" s="137">
        <f>+IF(X19&lt;&gt;0,+(Y19/X19)*100,0)</f>
        <v>-2.296221123219353</v>
      </c>
      <c r="AA19" s="153">
        <f>SUM(AA20:AA23)</f>
        <v>163892404</v>
      </c>
    </row>
    <row r="20" spans="1:27" ht="13.5">
      <c r="A20" s="138" t="s">
        <v>89</v>
      </c>
      <c r="B20" s="136"/>
      <c r="C20" s="155">
        <v>65153362</v>
      </c>
      <c r="D20" s="155"/>
      <c r="E20" s="156">
        <v>70857278</v>
      </c>
      <c r="F20" s="60">
        <v>74333509</v>
      </c>
      <c r="G20" s="60">
        <v>7727542</v>
      </c>
      <c r="H20" s="60">
        <v>6551906</v>
      </c>
      <c r="I20" s="60">
        <v>5997178</v>
      </c>
      <c r="J20" s="60">
        <v>20276626</v>
      </c>
      <c r="K20" s="60">
        <v>5625533</v>
      </c>
      <c r="L20" s="60">
        <v>5301415</v>
      </c>
      <c r="M20" s="60">
        <v>6779355</v>
      </c>
      <c r="N20" s="60">
        <v>17706303</v>
      </c>
      <c r="O20" s="60">
        <v>5468317</v>
      </c>
      <c r="P20" s="60">
        <v>5225885</v>
      </c>
      <c r="Q20" s="60">
        <v>5083324</v>
      </c>
      <c r="R20" s="60">
        <v>15777526</v>
      </c>
      <c r="S20" s="60">
        <v>5415044</v>
      </c>
      <c r="T20" s="60">
        <v>5742003</v>
      </c>
      <c r="U20" s="60">
        <v>6932692</v>
      </c>
      <c r="V20" s="60">
        <v>18089739</v>
      </c>
      <c r="W20" s="60">
        <v>71850194</v>
      </c>
      <c r="X20" s="60">
        <v>74333509</v>
      </c>
      <c r="Y20" s="60">
        <v>-2483315</v>
      </c>
      <c r="Z20" s="140">
        <v>-3.34</v>
      </c>
      <c r="AA20" s="155">
        <v>74333509</v>
      </c>
    </row>
    <row r="21" spans="1:27" ht="13.5">
      <c r="A21" s="138" t="s">
        <v>90</v>
      </c>
      <c r="B21" s="136"/>
      <c r="C21" s="155">
        <v>37408626</v>
      </c>
      <c r="D21" s="155"/>
      <c r="E21" s="156">
        <v>47694844</v>
      </c>
      <c r="F21" s="60">
        <v>40336905</v>
      </c>
      <c r="G21" s="60">
        <v>3769603</v>
      </c>
      <c r="H21" s="60">
        <v>3378131</v>
      </c>
      <c r="I21" s="60">
        <v>2503152</v>
      </c>
      <c r="J21" s="60">
        <v>9650886</v>
      </c>
      <c r="K21" s="60">
        <v>3123152</v>
      </c>
      <c r="L21" s="60">
        <v>3315927</v>
      </c>
      <c r="M21" s="60">
        <v>3118974</v>
      </c>
      <c r="N21" s="60">
        <v>9558053</v>
      </c>
      <c r="O21" s="60">
        <v>3939827</v>
      </c>
      <c r="P21" s="60">
        <v>3341885</v>
      </c>
      <c r="Q21" s="60">
        <v>3334399</v>
      </c>
      <c r="R21" s="60">
        <v>10616111</v>
      </c>
      <c r="S21" s="60">
        <v>3278511</v>
      </c>
      <c r="T21" s="60">
        <v>3310961</v>
      </c>
      <c r="U21" s="60">
        <v>3098037</v>
      </c>
      <c r="V21" s="60">
        <v>9687509</v>
      </c>
      <c r="W21" s="60">
        <v>39512559</v>
      </c>
      <c r="X21" s="60">
        <v>40336905</v>
      </c>
      <c r="Y21" s="60">
        <v>-824346</v>
      </c>
      <c r="Z21" s="140">
        <v>-2.04</v>
      </c>
      <c r="AA21" s="155">
        <v>40336905</v>
      </c>
    </row>
    <row r="22" spans="1:27" ht="13.5">
      <c r="A22" s="138" t="s">
        <v>91</v>
      </c>
      <c r="B22" s="136"/>
      <c r="C22" s="157">
        <v>21563660</v>
      </c>
      <c r="D22" s="157"/>
      <c r="E22" s="158">
        <v>21926567</v>
      </c>
      <c r="F22" s="159">
        <v>23349990</v>
      </c>
      <c r="G22" s="159">
        <v>1655543</v>
      </c>
      <c r="H22" s="159">
        <v>2552169</v>
      </c>
      <c r="I22" s="159">
        <v>1791404</v>
      </c>
      <c r="J22" s="159">
        <v>5999116</v>
      </c>
      <c r="K22" s="159">
        <v>1944362</v>
      </c>
      <c r="L22" s="159">
        <v>1931761</v>
      </c>
      <c r="M22" s="159">
        <v>1734569</v>
      </c>
      <c r="N22" s="159">
        <v>5610692</v>
      </c>
      <c r="O22" s="159">
        <v>1880869</v>
      </c>
      <c r="P22" s="159">
        <v>1852092</v>
      </c>
      <c r="Q22" s="159">
        <v>1912749</v>
      </c>
      <c r="R22" s="159">
        <v>5645710</v>
      </c>
      <c r="S22" s="159">
        <v>3116350</v>
      </c>
      <c r="T22" s="159">
        <v>1030404</v>
      </c>
      <c r="U22" s="159">
        <v>1847633</v>
      </c>
      <c r="V22" s="159">
        <v>5994387</v>
      </c>
      <c r="W22" s="159">
        <v>23249905</v>
      </c>
      <c r="X22" s="159">
        <v>23349990</v>
      </c>
      <c r="Y22" s="159">
        <v>-100085</v>
      </c>
      <c r="Z22" s="141">
        <v>-0.43</v>
      </c>
      <c r="AA22" s="157">
        <v>23349990</v>
      </c>
    </row>
    <row r="23" spans="1:27" ht="13.5">
      <c r="A23" s="138" t="s">
        <v>92</v>
      </c>
      <c r="B23" s="136"/>
      <c r="C23" s="155">
        <v>23189686</v>
      </c>
      <c r="D23" s="155"/>
      <c r="E23" s="156">
        <v>24459300</v>
      </c>
      <c r="F23" s="60">
        <v>25872000</v>
      </c>
      <c r="G23" s="60">
        <v>2176484</v>
      </c>
      <c r="H23" s="60">
        <v>2165368</v>
      </c>
      <c r="I23" s="60">
        <v>2151486</v>
      </c>
      <c r="J23" s="60">
        <v>6493338</v>
      </c>
      <c r="K23" s="60">
        <v>1877932</v>
      </c>
      <c r="L23" s="60">
        <v>2252086</v>
      </c>
      <c r="M23" s="60">
        <v>2084907</v>
      </c>
      <c r="N23" s="60">
        <v>6214925</v>
      </c>
      <c r="O23" s="60">
        <v>2124476</v>
      </c>
      <c r="P23" s="60">
        <v>2143274</v>
      </c>
      <c r="Q23" s="60">
        <v>2134506</v>
      </c>
      <c r="R23" s="60">
        <v>6402256</v>
      </c>
      <c r="S23" s="60">
        <v>2097376</v>
      </c>
      <c r="T23" s="60">
        <v>2290832</v>
      </c>
      <c r="U23" s="60">
        <v>2017687</v>
      </c>
      <c r="V23" s="60">
        <v>6405895</v>
      </c>
      <c r="W23" s="60">
        <v>25516414</v>
      </c>
      <c r="X23" s="60">
        <v>25872000</v>
      </c>
      <c r="Y23" s="60">
        <v>-355586</v>
      </c>
      <c r="Z23" s="140">
        <v>-1.37</v>
      </c>
      <c r="AA23" s="155">
        <v>25872000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377277702</v>
      </c>
      <c r="D25" s="168">
        <f>+D5+D9+D15+D19+D24</f>
        <v>0</v>
      </c>
      <c r="E25" s="169">
        <f t="shared" si="4"/>
        <v>384840307</v>
      </c>
      <c r="F25" s="73">
        <f t="shared" si="4"/>
        <v>397841662</v>
      </c>
      <c r="G25" s="73">
        <f t="shared" si="4"/>
        <v>69457943</v>
      </c>
      <c r="H25" s="73">
        <f t="shared" si="4"/>
        <v>24728653</v>
      </c>
      <c r="I25" s="73">
        <f t="shared" si="4"/>
        <v>18579661</v>
      </c>
      <c r="J25" s="73">
        <f t="shared" si="4"/>
        <v>112766257</v>
      </c>
      <c r="K25" s="73">
        <f t="shared" si="4"/>
        <v>22883496</v>
      </c>
      <c r="L25" s="73">
        <f t="shared" si="4"/>
        <v>23202585</v>
      </c>
      <c r="M25" s="73">
        <f t="shared" si="4"/>
        <v>49186080</v>
      </c>
      <c r="N25" s="73">
        <f t="shared" si="4"/>
        <v>95272161</v>
      </c>
      <c r="O25" s="73">
        <f t="shared" si="4"/>
        <v>20312443</v>
      </c>
      <c r="P25" s="73">
        <f t="shared" si="4"/>
        <v>22849885</v>
      </c>
      <c r="Q25" s="73">
        <f t="shared" si="4"/>
        <v>41806964</v>
      </c>
      <c r="R25" s="73">
        <f t="shared" si="4"/>
        <v>84969292</v>
      </c>
      <c r="S25" s="73">
        <f t="shared" si="4"/>
        <v>31607539</v>
      </c>
      <c r="T25" s="73">
        <f t="shared" si="4"/>
        <v>28405585</v>
      </c>
      <c r="U25" s="73">
        <f t="shared" si="4"/>
        <v>33271620</v>
      </c>
      <c r="V25" s="73">
        <f t="shared" si="4"/>
        <v>93284744</v>
      </c>
      <c r="W25" s="73">
        <f t="shared" si="4"/>
        <v>386292454</v>
      </c>
      <c r="X25" s="73">
        <f t="shared" si="4"/>
        <v>397841662</v>
      </c>
      <c r="Y25" s="73">
        <f t="shared" si="4"/>
        <v>-11549208</v>
      </c>
      <c r="Z25" s="170">
        <f>+IF(X25&lt;&gt;0,+(Y25/X25)*100,0)</f>
        <v>-2.902965954329841</v>
      </c>
      <c r="AA25" s="168">
        <f>+AA5+AA9+AA15+AA19+AA24</f>
        <v>397841662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183498572</v>
      </c>
      <c r="D28" s="153">
        <f>SUM(D29:D31)</f>
        <v>0</v>
      </c>
      <c r="E28" s="154">
        <f t="shared" si="5"/>
        <v>123221257</v>
      </c>
      <c r="F28" s="100">
        <f t="shared" si="5"/>
        <v>258788921</v>
      </c>
      <c r="G28" s="100">
        <f t="shared" si="5"/>
        <v>5824778</v>
      </c>
      <c r="H28" s="100">
        <f t="shared" si="5"/>
        <v>6922873</v>
      </c>
      <c r="I28" s="100">
        <f t="shared" si="5"/>
        <v>7196237</v>
      </c>
      <c r="J28" s="100">
        <f t="shared" si="5"/>
        <v>19943888</v>
      </c>
      <c r="K28" s="100">
        <f t="shared" si="5"/>
        <v>7596556</v>
      </c>
      <c r="L28" s="100">
        <f t="shared" si="5"/>
        <v>7846512</v>
      </c>
      <c r="M28" s="100">
        <f t="shared" si="5"/>
        <v>7795794</v>
      </c>
      <c r="N28" s="100">
        <f t="shared" si="5"/>
        <v>23238862</v>
      </c>
      <c r="O28" s="100">
        <f t="shared" si="5"/>
        <v>19204134</v>
      </c>
      <c r="P28" s="100">
        <f t="shared" si="5"/>
        <v>7488663</v>
      </c>
      <c r="Q28" s="100">
        <f t="shared" si="5"/>
        <v>10713959</v>
      </c>
      <c r="R28" s="100">
        <f t="shared" si="5"/>
        <v>37406756</v>
      </c>
      <c r="S28" s="100">
        <f t="shared" si="5"/>
        <v>13579051</v>
      </c>
      <c r="T28" s="100">
        <f t="shared" si="5"/>
        <v>10988618</v>
      </c>
      <c r="U28" s="100">
        <f t="shared" si="5"/>
        <v>10794039</v>
      </c>
      <c r="V28" s="100">
        <f t="shared" si="5"/>
        <v>35361708</v>
      </c>
      <c r="W28" s="100">
        <f t="shared" si="5"/>
        <v>115951214</v>
      </c>
      <c r="X28" s="100">
        <f t="shared" si="5"/>
        <v>258788921</v>
      </c>
      <c r="Y28" s="100">
        <f t="shared" si="5"/>
        <v>-142837707</v>
      </c>
      <c r="Z28" s="137">
        <f>+IF(X28&lt;&gt;0,+(Y28/X28)*100,0)</f>
        <v>-55.19467620485964</v>
      </c>
      <c r="AA28" s="153">
        <f>SUM(AA29:AA31)</f>
        <v>258788921</v>
      </c>
    </row>
    <row r="29" spans="1:27" ht="13.5">
      <c r="A29" s="138" t="s">
        <v>75</v>
      </c>
      <c r="B29" s="136"/>
      <c r="C29" s="155">
        <v>18882090</v>
      </c>
      <c r="D29" s="155"/>
      <c r="E29" s="156">
        <v>24825729</v>
      </c>
      <c r="F29" s="60">
        <v>26199792</v>
      </c>
      <c r="G29" s="60">
        <v>1623981</v>
      </c>
      <c r="H29" s="60">
        <v>1803071</v>
      </c>
      <c r="I29" s="60">
        <v>1608120</v>
      </c>
      <c r="J29" s="60">
        <v>5035172</v>
      </c>
      <c r="K29" s="60">
        <v>1997686</v>
      </c>
      <c r="L29" s="60">
        <v>1931328</v>
      </c>
      <c r="M29" s="60">
        <v>1952212</v>
      </c>
      <c r="N29" s="60">
        <v>5881226</v>
      </c>
      <c r="O29" s="60">
        <v>1672911</v>
      </c>
      <c r="P29" s="60">
        <v>2277070</v>
      </c>
      <c r="Q29" s="60">
        <v>1859979</v>
      </c>
      <c r="R29" s="60">
        <v>5809960</v>
      </c>
      <c r="S29" s="60">
        <v>1924442</v>
      </c>
      <c r="T29" s="60">
        <v>2281149</v>
      </c>
      <c r="U29" s="60">
        <v>1984190</v>
      </c>
      <c r="V29" s="60">
        <v>6189781</v>
      </c>
      <c r="W29" s="60">
        <v>22916139</v>
      </c>
      <c r="X29" s="60">
        <v>26199792</v>
      </c>
      <c r="Y29" s="60">
        <v>-3283653</v>
      </c>
      <c r="Z29" s="140">
        <v>-12.53</v>
      </c>
      <c r="AA29" s="155">
        <v>26199792</v>
      </c>
    </row>
    <row r="30" spans="1:27" ht="13.5">
      <c r="A30" s="138" t="s">
        <v>76</v>
      </c>
      <c r="B30" s="136"/>
      <c r="C30" s="157">
        <v>31232103</v>
      </c>
      <c r="D30" s="157"/>
      <c r="E30" s="158">
        <v>45387518</v>
      </c>
      <c r="F30" s="159">
        <v>71437558</v>
      </c>
      <c r="G30" s="159">
        <v>1574320</v>
      </c>
      <c r="H30" s="159">
        <v>1660316</v>
      </c>
      <c r="I30" s="159">
        <v>2443511</v>
      </c>
      <c r="J30" s="159">
        <v>5678147</v>
      </c>
      <c r="K30" s="159">
        <v>2176854</v>
      </c>
      <c r="L30" s="159">
        <v>2653657</v>
      </c>
      <c r="M30" s="159">
        <v>2193654</v>
      </c>
      <c r="N30" s="159">
        <v>7024165</v>
      </c>
      <c r="O30" s="159">
        <v>14666300</v>
      </c>
      <c r="P30" s="159">
        <v>2420103</v>
      </c>
      <c r="Q30" s="159">
        <v>5365609</v>
      </c>
      <c r="R30" s="159">
        <v>22452012</v>
      </c>
      <c r="S30" s="159">
        <v>8291446</v>
      </c>
      <c r="T30" s="159">
        <v>5286160</v>
      </c>
      <c r="U30" s="159">
        <v>4448393</v>
      </c>
      <c r="V30" s="159">
        <v>18025999</v>
      </c>
      <c r="W30" s="159">
        <v>53180323</v>
      </c>
      <c r="X30" s="159">
        <v>71437558</v>
      </c>
      <c r="Y30" s="159">
        <v>-18257235</v>
      </c>
      <c r="Z30" s="141">
        <v>-25.56</v>
      </c>
      <c r="AA30" s="157">
        <v>71437558</v>
      </c>
    </row>
    <row r="31" spans="1:27" ht="13.5">
      <c r="A31" s="138" t="s">
        <v>77</v>
      </c>
      <c r="B31" s="136"/>
      <c r="C31" s="155">
        <v>133384379</v>
      </c>
      <c r="D31" s="155"/>
      <c r="E31" s="156">
        <v>53008010</v>
      </c>
      <c r="F31" s="60">
        <v>161151571</v>
      </c>
      <c r="G31" s="60">
        <v>2626477</v>
      </c>
      <c r="H31" s="60">
        <v>3459486</v>
      </c>
      <c r="I31" s="60">
        <v>3144606</v>
      </c>
      <c r="J31" s="60">
        <v>9230569</v>
      </c>
      <c r="K31" s="60">
        <v>3422016</v>
      </c>
      <c r="L31" s="60">
        <v>3261527</v>
      </c>
      <c r="M31" s="60">
        <v>3649928</v>
      </c>
      <c r="N31" s="60">
        <v>10333471</v>
      </c>
      <c r="O31" s="60">
        <v>2864923</v>
      </c>
      <c r="P31" s="60">
        <v>2791490</v>
      </c>
      <c r="Q31" s="60">
        <v>3488371</v>
      </c>
      <c r="R31" s="60">
        <v>9144784</v>
      </c>
      <c r="S31" s="60">
        <v>3363163</v>
      </c>
      <c r="T31" s="60">
        <v>3421309</v>
      </c>
      <c r="U31" s="60">
        <v>4361456</v>
      </c>
      <c r="V31" s="60">
        <v>11145928</v>
      </c>
      <c r="W31" s="60">
        <v>39854752</v>
      </c>
      <c r="X31" s="60">
        <v>161151571</v>
      </c>
      <c r="Y31" s="60">
        <v>-121296819</v>
      </c>
      <c r="Z31" s="140">
        <v>-75.27</v>
      </c>
      <c r="AA31" s="155">
        <v>161151571</v>
      </c>
    </row>
    <row r="32" spans="1:27" ht="13.5">
      <c r="A32" s="135" t="s">
        <v>78</v>
      </c>
      <c r="B32" s="136"/>
      <c r="C32" s="153">
        <f aca="true" t="shared" si="6" ref="C32:Y32">SUM(C33:C37)</f>
        <v>27307786</v>
      </c>
      <c r="D32" s="153">
        <f>SUM(D33:D37)</f>
        <v>0</v>
      </c>
      <c r="E32" s="154">
        <f t="shared" si="6"/>
        <v>31418303</v>
      </c>
      <c r="F32" s="100">
        <f t="shared" si="6"/>
        <v>33578011</v>
      </c>
      <c r="G32" s="100">
        <f t="shared" si="6"/>
        <v>1983460</v>
      </c>
      <c r="H32" s="100">
        <f t="shared" si="6"/>
        <v>2440068</v>
      </c>
      <c r="I32" s="100">
        <f t="shared" si="6"/>
        <v>2584517</v>
      </c>
      <c r="J32" s="100">
        <f t="shared" si="6"/>
        <v>7008045</v>
      </c>
      <c r="K32" s="100">
        <f t="shared" si="6"/>
        <v>2561828</v>
      </c>
      <c r="L32" s="100">
        <f t="shared" si="6"/>
        <v>2764987</v>
      </c>
      <c r="M32" s="100">
        <f t="shared" si="6"/>
        <v>2788267</v>
      </c>
      <c r="N32" s="100">
        <f t="shared" si="6"/>
        <v>8115082</v>
      </c>
      <c r="O32" s="100">
        <f t="shared" si="6"/>
        <v>2408553</v>
      </c>
      <c r="P32" s="100">
        <f t="shared" si="6"/>
        <v>2756099</v>
      </c>
      <c r="Q32" s="100">
        <f t="shared" si="6"/>
        <v>2510190</v>
      </c>
      <c r="R32" s="100">
        <f t="shared" si="6"/>
        <v>7674842</v>
      </c>
      <c r="S32" s="100">
        <f t="shared" si="6"/>
        <v>2576494</v>
      </c>
      <c r="T32" s="100">
        <f t="shared" si="6"/>
        <v>2099057</v>
      </c>
      <c r="U32" s="100">
        <f t="shared" si="6"/>
        <v>2518011</v>
      </c>
      <c r="V32" s="100">
        <f t="shared" si="6"/>
        <v>7193562</v>
      </c>
      <c r="W32" s="100">
        <f t="shared" si="6"/>
        <v>29991531</v>
      </c>
      <c r="X32" s="100">
        <f t="shared" si="6"/>
        <v>33578011</v>
      </c>
      <c r="Y32" s="100">
        <f t="shared" si="6"/>
        <v>-3586480</v>
      </c>
      <c r="Z32" s="137">
        <f>+IF(X32&lt;&gt;0,+(Y32/X32)*100,0)</f>
        <v>-10.681037658841674</v>
      </c>
      <c r="AA32" s="153">
        <f>SUM(AA33:AA37)</f>
        <v>33578011</v>
      </c>
    </row>
    <row r="33" spans="1:27" ht="13.5">
      <c r="A33" s="138" t="s">
        <v>79</v>
      </c>
      <c r="B33" s="136"/>
      <c r="C33" s="155">
        <v>6000947</v>
      </c>
      <c r="D33" s="155"/>
      <c r="E33" s="156">
        <v>4630825</v>
      </c>
      <c r="F33" s="60">
        <v>6186694</v>
      </c>
      <c r="G33" s="60">
        <v>397556</v>
      </c>
      <c r="H33" s="60">
        <v>390809</v>
      </c>
      <c r="I33" s="60">
        <v>452496</v>
      </c>
      <c r="J33" s="60">
        <v>1240861</v>
      </c>
      <c r="K33" s="60">
        <v>432048</v>
      </c>
      <c r="L33" s="60">
        <v>520973</v>
      </c>
      <c r="M33" s="60">
        <v>472576</v>
      </c>
      <c r="N33" s="60">
        <v>1425597</v>
      </c>
      <c r="O33" s="60">
        <v>406830</v>
      </c>
      <c r="P33" s="60">
        <v>450659</v>
      </c>
      <c r="Q33" s="60">
        <v>446657</v>
      </c>
      <c r="R33" s="60">
        <v>1304146</v>
      </c>
      <c r="S33" s="60">
        <v>444436</v>
      </c>
      <c r="T33" s="60">
        <v>203980</v>
      </c>
      <c r="U33" s="60">
        <v>486374</v>
      </c>
      <c r="V33" s="60">
        <v>1134790</v>
      </c>
      <c r="W33" s="60">
        <v>5105394</v>
      </c>
      <c r="X33" s="60">
        <v>6186694</v>
      </c>
      <c r="Y33" s="60">
        <v>-1081300</v>
      </c>
      <c r="Z33" s="140">
        <v>-17.48</v>
      </c>
      <c r="AA33" s="155">
        <v>6186694</v>
      </c>
    </row>
    <row r="34" spans="1:27" ht="13.5">
      <c r="A34" s="138" t="s">
        <v>80</v>
      </c>
      <c r="B34" s="136"/>
      <c r="C34" s="155">
        <v>6459643</v>
      </c>
      <c r="D34" s="155"/>
      <c r="E34" s="156">
        <v>7874380</v>
      </c>
      <c r="F34" s="60">
        <v>7428306</v>
      </c>
      <c r="G34" s="60">
        <v>357497</v>
      </c>
      <c r="H34" s="60">
        <v>411218</v>
      </c>
      <c r="I34" s="60">
        <v>487760</v>
      </c>
      <c r="J34" s="60">
        <v>1256475</v>
      </c>
      <c r="K34" s="60">
        <v>474921</v>
      </c>
      <c r="L34" s="60">
        <v>549691</v>
      </c>
      <c r="M34" s="60">
        <v>749403</v>
      </c>
      <c r="N34" s="60">
        <v>1774015</v>
      </c>
      <c r="O34" s="60">
        <v>508989</v>
      </c>
      <c r="P34" s="60">
        <v>620946</v>
      </c>
      <c r="Q34" s="60">
        <v>503538</v>
      </c>
      <c r="R34" s="60">
        <v>1633473</v>
      </c>
      <c r="S34" s="60">
        <v>565105</v>
      </c>
      <c r="T34" s="60">
        <v>517601</v>
      </c>
      <c r="U34" s="60">
        <v>574352</v>
      </c>
      <c r="V34" s="60">
        <v>1657058</v>
      </c>
      <c r="W34" s="60">
        <v>6321021</v>
      </c>
      <c r="X34" s="60">
        <v>7428306</v>
      </c>
      <c r="Y34" s="60">
        <v>-1107285</v>
      </c>
      <c r="Z34" s="140">
        <v>-14.91</v>
      </c>
      <c r="AA34" s="155">
        <v>7428306</v>
      </c>
    </row>
    <row r="35" spans="1:27" ht="13.5">
      <c r="A35" s="138" t="s">
        <v>81</v>
      </c>
      <c r="B35" s="136"/>
      <c r="C35" s="155">
        <v>11362284</v>
      </c>
      <c r="D35" s="155"/>
      <c r="E35" s="156">
        <v>14660453</v>
      </c>
      <c r="F35" s="60">
        <v>15499071</v>
      </c>
      <c r="G35" s="60">
        <v>896601</v>
      </c>
      <c r="H35" s="60">
        <v>1309286</v>
      </c>
      <c r="I35" s="60">
        <v>1294592</v>
      </c>
      <c r="J35" s="60">
        <v>3500479</v>
      </c>
      <c r="K35" s="60">
        <v>1276060</v>
      </c>
      <c r="L35" s="60">
        <v>1331792</v>
      </c>
      <c r="M35" s="60">
        <v>1263728</v>
      </c>
      <c r="N35" s="60">
        <v>3871580</v>
      </c>
      <c r="O35" s="60">
        <v>1237517</v>
      </c>
      <c r="P35" s="60">
        <v>1394011</v>
      </c>
      <c r="Q35" s="60">
        <v>1199859</v>
      </c>
      <c r="R35" s="60">
        <v>3831387</v>
      </c>
      <c r="S35" s="60">
        <v>1264983</v>
      </c>
      <c r="T35" s="60">
        <v>1051654</v>
      </c>
      <c r="U35" s="60">
        <v>1150300</v>
      </c>
      <c r="V35" s="60">
        <v>3466937</v>
      </c>
      <c r="W35" s="60">
        <v>14670383</v>
      </c>
      <c r="X35" s="60">
        <v>15499071</v>
      </c>
      <c r="Y35" s="60">
        <v>-828688</v>
      </c>
      <c r="Z35" s="140">
        <v>-5.35</v>
      </c>
      <c r="AA35" s="155">
        <v>15499071</v>
      </c>
    </row>
    <row r="36" spans="1:27" ht="13.5">
      <c r="A36" s="138" t="s">
        <v>82</v>
      </c>
      <c r="B36" s="136"/>
      <c r="C36" s="155">
        <v>3484912</v>
      </c>
      <c r="D36" s="155"/>
      <c r="E36" s="156">
        <v>4252645</v>
      </c>
      <c r="F36" s="60">
        <v>4463940</v>
      </c>
      <c r="G36" s="60">
        <v>331806</v>
      </c>
      <c r="H36" s="60">
        <v>328755</v>
      </c>
      <c r="I36" s="60">
        <v>349669</v>
      </c>
      <c r="J36" s="60">
        <v>1010230</v>
      </c>
      <c r="K36" s="60">
        <v>378799</v>
      </c>
      <c r="L36" s="60">
        <v>362531</v>
      </c>
      <c r="M36" s="60">
        <v>302560</v>
      </c>
      <c r="N36" s="60">
        <v>1043890</v>
      </c>
      <c r="O36" s="60">
        <v>255217</v>
      </c>
      <c r="P36" s="60">
        <v>290483</v>
      </c>
      <c r="Q36" s="60">
        <v>360136</v>
      </c>
      <c r="R36" s="60">
        <v>905836</v>
      </c>
      <c r="S36" s="60">
        <v>301970</v>
      </c>
      <c r="T36" s="60">
        <v>325822</v>
      </c>
      <c r="U36" s="60">
        <v>306985</v>
      </c>
      <c r="V36" s="60">
        <v>934777</v>
      </c>
      <c r="W36" s="60">
        <v>3894733</v>
      </c>
      <c r="X36" s="60">
        <v>4463940</v>
      </c>
      <c r="Y36" s="60">
        <v>-569207</v>
      </c>
      <c r="Z36" s="140">
        <v>-12.75</v>
      </c>
      <c r="AA36" s="155">
        <v>4463940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32143733</v>
      </c>
      <c r="D38" s="153">
        <f>SUM(D39:D41)</f>
        <v>0</v>
      </c>
      <c r="E38" s="154">
        <f t="shared" si="7"/>
        <v>36642253</v>
      </c>
      <c r="F38" s="100">
        <f t="shared" si="7"/>
        <v>36747673</v>
      </c>
      <c r="G38" s="100">
        <f t="shared" si="7"/>
        <v>1671592</v>
      </c>
      <c r="H38" s="100">
        <f t="shared" si="7"/>
        <v>2255135</v>
      </c>
      <c r="I38" s="100">
        <f t="shared" si="7"/>
        <v>2523893</v>
      </c>
      <c r="J38" s="100">
        <f t="shared" si="7"/>
        <v>6450620</v>
      </c>
      <c r="K38" s="100">
        <f t="shared" si="7"/>
        <v>3189735</v>
      </c>
      <c r="L38" s="100">
        <f t="shared" si="7"/>
        <v>2438625</v>
      </c>
      <c r="M38" s="100">
        <f t="shared" si="7"/>
        <v>3975389</v>
      </c>
      <c r="N38" s="100">
        <f t="shared" si="7"/>
        <v>9603749</v>
      </c>
      <c r="O38" s="100">
        <f t="shared" si="7"/>
        <v>2551700</v>
      </c>
      <c r="P38" s="100">
        <f t="shared" si="7"/>
        <v>2069536</v>
      </c>
      <c r="Q38" s="100">
        <f t="shared" si="7"/>
        <v>3179615</v>
      </c>
      <c r="R38" s="100">
        <f t="shared" si="7"/>
        <v>7800851</v>
      </c>
      <c r="S38" s="100">
        <f t="shared" si="7"/>
        <v>2447887</v>
      </c>
      <c r="T38" s="100">
        <f t="shared" si="7"/>
        <v>2282338</v>
      </c>
      <c r="U38" s="100">
        <f t="shared" si="7"/>
        <v>3264619</v>
      </c>
      <c r="V38" s="100">
        <f t="shared" si="7"/>
        <v>7994844</v>
      </c>
      <c r="W38" s="100">
        <f t="shared" si="7"/>
        <v>31850064</v>
      </c>
      <c r="X38" s="100">
        <f t="shared" si="7"/>
        <v>36747673</v>
      </c>
      <c r="Y38" s="100">
        <f t="shared" si="7"/>
        <v>-4897609</v>
      </c>
      <c r="Z38" s="137">
        <f>+IF(X38&lt;&gt;0,+(Y38/X38)*100,0)</f>
        <v>-13.327671115392803</v>
      </c>
      <c r="AA38" s="153">
        <f>SUM(AA39:AA41)</f>
        <v>36747673</v>
      </c>
    </row>
    <row r="39" spans="1:27" ht="13.5">
      <c r="A39" s="138" t="s">
        <v>85</v>
      </c>
      <c r="B39" s="136"/>
      <c r="C39" s="155">
        <v>7954618</v>
      </c>
      <c r="D39" s="155"/>
      <c r="E39" s="156">
        <v>8032090</v>
      </c>
      <c r="F39" s="60">
        <v>8762682</v>
      </c>
      <c r="G39" s="60">
        <v>518475</v>
      </c>
      <c r="H39" s="60">
        <v>538631</v>
      </c>
      <c r="I39" s="60">
        <v>510418</v>
      </c>
      <c r="J39" s="60">
        <v>1567524</v>
      </c>
      <c r="K39" s="60">
        <v>684233</v>
      </c>
      <c r="L39" s="60">
        <v>577099</v>
      </c>
      <c r="M39" s="60">
        <v>738915</v>
      </c>
      <c r="N39" s="60">
        <v>2000247</v>
      </c>
      <c r="O39" s="60">
        <v>610110</v>
      </c>
      <c r="P39" s="60">
        <v>567078</v>
      </c>
      <c r="Q39" s="60">
        <v>714260</v>
      </c>
      <c r="R39" s="60">
        <v>1891448</v>
      </c>
      <c r="S39" s="60">
        <v>661835</v>
      </c>
      <c r="T39" s="60">
        <v>629918</v>
      </c>
      <c r="U39" s="60">
        <v>748203</v>
      </c>
      <c r="V39" s="60">
        <v>2039956</v>
      </c>
      <c r="W39" s="60">
        <v>7499175</v>
      </c>
      <c r="X39" s="60">
        <v>8762682</v>
      </c>
      <c r="Y39" s="60">
        <v>-1263507</v>
      </c>
      <c r="Z39" s="140">
        <v>-14.42</v>
      </c>
      <c r="AA39" s="155">
        <v>8762682</v>
      </c>
    </row>
    <row r="40" spans="1:27" ht="13.5">
      <c r="A40" s="138" t="s">
        <v>86</v>
      </c>
      <c r="B40" s="136"/>
      <c r="C40" s="155">
        <v>24165037</v>
      </c>
      <c r="D40" s="155"/>
      <c r="E40" s="156">
        <v>28559959</v>
      </c>
      <c r="F40" s="60">
        <v>27933991</v>
      </c>
      <c r="G40" s="60">
        <v>1153065</v>
      </c>
      <c r="H40" s="60">
        <v>1709618</v>
      </c>
      <c r="I40" s="60">
        <v>2012348</v>
      </c>
      <c r="J40" s="60">
        <v>4875031</v>
      </c>
      <c r="K40" s="60">
        <v>2505475</v>
      </c>
      <c r="L40" s="60">
        <v>1855509</v>
      </c>
      <c r="M40" s="60">
        <v>3233646</v>
      </c>
      <c r="N40" s="60">
        <v>7594630</v>
      </c>
      <c r="O40" s="60">
        <v>1940062</v>
      </c>
      <c r="P40" s="60">
        <v>1500854</v>
      </c>
      <c r="Q40" s="60">
        <v>2463579</v>
      </c>
      <c r="R40" s="60">
        <v>5904495</v>
      </c>
      <c r="S40" s="60">
        <v>1786025</v>
      </c>
      <c r="T40" s="60">
        <v>1652392</v>
      </c>
      <c r="U40" s="60">
        <v>2505055</v>
      </c>
      <c r="V40" s="60">
        <v>5943472</v>
      </c>
      <c r="W40" s="60">
        <v>24317628</v>
      </c>
      <c r="X40" s="60">
        <v>27933991</v>
      </c>
      <c r="Y40" s="60">
        <v>-3616363</v>
      </c>
      <c r="Z40" s="140">
        <v>-12.95</v>
      </c>
      <c r="AA40" s="155">
        <v>27933991</v>
      </c>
    </row>
    <row r="41" spans="1:27" ht="13.5">
      <c r="A41" s="138" t="s">
        <v>87</v>
      </c>
      <c r="B41" s="136"/>
      <c r="C41" s="155">
        <v>24078</v>
      </c>
      <c r="D41" s="155"/>
      <c r="E41" s="156">
        <v>50204</v>
      </c>
      <c r="F41" s="60">
        <v>51000</v>
      </c>
      <c r="G41" s="60">
        <v>52</v>
      </c>
      <c r="H41" s="60">
        <v>6886</v>
      </c>
      <c r="I41" s="60">
        <v>1127</v>
      </c>
      <c r="J41" s="60">
        <v>8065</v>
      </c>
      <c r="K41" s="60">
        <v>27</v>
      </c>
      <c r="L41" s="60">
        <v>6017</v>
      </c>
      <c r="M41" s="60">
        <v>2828</v>
      </c>
      <c r="N41" s="60">
        <v>8872</v>
      </c>
      <c r="O41" s="60">
        <v>1528</v>
      </c>
      <c r="P41" s="60">
        <v>1604</v>
      </c>
      <c r="Q41" s="60">
        <v>1776</v>
      </c>
      <c r="R41" s="60">
        <v>4908</v>
      </c>
      <c r="S41" s="60">
        <v>27</v>
      </c>
      <c r="T41" s="60">
        <v>28</v>
      </c>
      <c r="U41" s="60">
        <v>11361</v>
      </c>
      <c r="V41" s="60">
        <v>11416</v>
      </c>
      <c r="W41" s="60">
        <v>33261</v>
      </c>
      <c r="X41" s="60">
        <v>51000</v>
      </c>
      <c r="Y41" s="60">
        <v>-17739</v>
      </c>
      <c r="Z41" s="140">
        <v>-34.78</v>
      </c>
      <c r="AA41" s="155">
        <v>51000</v>
      </c>
    </row>
    <row r="42" spans="1:27" ht="13.5">
      <c r="A42" s="135" t="s">
        <v>88</v>
      </c>
      <c r="B42" s="142"/>
      <c r="C42" s="153">
        <f aca="true" t="shared" si="8" ref="C42:Y42">SUM(C43:C46)</f>
        <v>122106563</v>
      </c>
      <c r="D42" s="153">
        <f>SUM(D43:D46)</f>
        <v>0</v>
      </c>
      <c r="E42" s="154">
        <f t="shared" si="8"/>
        <v>137310390</v>
      </c>
      <c r="F42" s="100">
        <f t="shared" si="8"/>
        <v>142260148</v>
      </c>
      <c r="G42" s="100">
        <f t="shared" si="8"/>
        <v>4542388</v>
      </c>
      <c r="H42" s="100">
        <f t="shared" si="8"/>
        <v>10983737</v>
      </c>
      <c r="I42" s="100">
        <f t="shared" si="8"/>
        <v>12014887</v>
      </c>
      <c r="J42" s="100">
        <f t="shared" si="8"/>
        <v>27541012</v>
      </c>
      <c r="K42" s="100">
        <f t="shared" si="8"/>
        <v>10546228</v>
      </c>
      <c r="L42" s="100">
        <f t="shared" si="8"/>
        <v>9465795</v>
      </c>
      <c r="M42" s="100">
        <f t="shared" si="8"/>
        <v>12316067</v>
      </c>
      <c r="N42" s="100">
        <f t="shared" si="8"/>
        <v>32328090</v>
      </c>
      <c r="O42" s="100">
        <f t="shared" si="8"/>
        <v>8213145</v>
      </c>
      <c r="P42" s="100">
        <f t="shared" si="8"/>
        <v>9182442</v>
      </c>
      <c r="Q42" s="100">
        <f t="shared" si="8"/>
        <v>14177697</v>
      </c>
      <c r="R42" s="100">
        <f t="shared" si="8"/>
        <v>31573284</v>
      </c>
      <c r="S42" s="100">
        <f t="shared" si="8"/>
        <v>10922464</v>
      </c>
      <c r="T42" s="100">
        <f t="shared" si="8"/>
        <v>10447752</v>
      </c>
      <c r="U42" s="100">
        <f t="shared" si="8"/>
        <v>13002310</v>
      </c>
      <c r="V42" s="100">
        <f t="shared" si="8"/>
        <v>34372526</v>
      </c>
      <c r="W42" s="100">
        <f t="shared" si="8"/>
        <v>125814912</v>
      </c>
      <c r="X42" s="100">
        <f t="shared" si="8"/>
        <v>142260148</v>
      </c>
      <c r="Y42" s="100">
        <f t="shared" si="8"/>
        <v>-16445236</v>
      </c>
      <c r="Z42" s="137">
        <f>+IF(X42&lt;&gt;0,+(Y42/X42)*100,0)</f>
        <v>-11.559973914831017</v>
      </c>
      <c r="AA42" s="153">
        <f>SUM(AA43:AA46)</f>
        <v>142260148</v>
      </c>
    </row>
    <row r="43" spans="1:27" ht="13.5">
      <c r="A43" s="138" t="s">
        <v>89</v>
      </c>
      <c r="B43" s="136"/>
      <c r="C43" s="155">
        <v>48429444</v>
      </c>
      <c r="D43" s="155"/>
      <c r="E43" s="156">
        <v>59620376</v>
      </c>
      <c r="F43" s="60">
        <v>53328481</v>
      </c>
      <c r="G43" s="60">
        <v>1282401</v>
      </c>
      <c r="H43" s="60">
        <v>6394808</v>
      </c>
      <c r="I43" s="60">
        <v>5636848</v>
      </c>
      <c r="J43" s="60">
        <v>13314057</v>
      </c>
      <c r="K43" s="60">
        <v>4344586</v>
      </c>
      <c r="L43" s="60">
        <v>4260474</v>
      </c>
      <c r="M43" s="60">
        <v>3896995</v>
      </c>
      <c r="N43" s="60">
        <v>12502055</v>
      </c>
      <c r="O43" s="60">
        <v>4242650</v>
      </c>
      <c r="P43" s="60">
        <v>2260165</v>
      </c>
      <c r="Q43" s="60">
        <v>4222831</v>
      </c>
      <c r="R43" s="60">
        <v>10725646</v>
      </c>
      <c r="S43" s="60">
        <v>3295789</v>
      </c>
      <c r="T43" s="60">
        <v>3534215</v>
      </c>
      <c r="U43" s="60">
        <v>4315603</v>
      </c>
      <c r="V43" s="60">
        <v>11145607</v>
      </c>
      <c r="W43" s="60">
        <v>47687365</v>
      </c>
      <c r="X43" s="60">
        <v>53328481</v>
      </c>
      <c r="Y43" s="60">
        <v>-5641116</v>
      </c>
      <c r="Z43" s="140">
        <v>-10.58</v>
      </c>
      <c r="AA43" s="155">
        <v>53328481</v>
      </c>
    </row>
    <row r="44" spans="1:27" ht="13.5">
      <c r="A44" s="138" t="s">
        <v>90</v>
      </c>
      <c r="B44" s="136"/>
      <c r="C44" s="155">
        <v>32073715</v>
      </c>
      <c r="D44" s="155"/>
      <c r="E44" s="156">
        <v>34674711</v>
      </c>
      <c r="F44" s="60">
        <v>37959697</v>
      </c>
      <c r="G44" s="60">
        <v>1235137</v>
      </c>
      <c r="H44" s="60">
        <v>1913691</v>
      </c>
      <c r="I44" s="60">
        <v>3355510</v>
      </c>
      <c r="J44" s="60">
        <v>6504338</v>
      </c>
      <c r="K44" s="60">
        <v>2807021</v>
      </c>
      <c r="L44" s="60">
        <v>2486746</v>
      </c>
      <c r="M44" s="60">
        <v>4731245</v>
      </c>
      <c r="N44" s="60">
        <v>10025012</v>
      </c>
      <c r="O44" s="60">
        <v>1547104</v>
      </c>
      <c r="P44" s="60">
        <v>3111568</v>
      </c>
      <c r="Q44" s="60">
        <v>4979222</v>
      </c>
      <c r="R44" s="60">
        <v>9637894</v>
      </c>
      <c r="S44" s="60">
        <v>3094158</v>
      </c>
      <c r="T44" s="60">
        <v>2771504</v>
      </c>
      <c r="U44" s="60">
        <v>3789434</v>
      </c>
      <c r="V44" s="60">
        <v>9655096</v>
      </c>
      <c r="W44" s="60">
        <v>35822340</v>
      </c>
      <c r="X44" s="60">
        <v>37959697</v>
      </c>
      <c r="Y44" s="60">
        <v>-2137357</v>
      </c>
      <c r="Z44" s="140">
        <v>-5.63</v>
      </c>
      <c r="AA44" s="155">
        <v>37959697</v>
      </c>
    </row>
    <row r="45" spans="1:27" ht="13.5">
      <c r="A45" s="138" t="s">
        <v>91</v>
      </c>
      <c r="B45" s="136"/>
      <c r="C45" s="157">
        <v>19357565</v>
      </c>
      <c r="D45" s="157"/>
      <c r="E45" s="158">
        <v>22891722</v>
      </c>
      <c r="F45" s="159">
        <v>26243925</v>
      </c>
      <c r="G45" s="159">
        <v>877382</v>
      </c>
      <c r="H45" s="159">
        <v>1271083</v>
      </c>
      <c r="I45" s="159">
        <v>1672765</v>
      </c>
      <c r="J45" s="159">
        <v>3821230</v>
      </c>
      <c r="K45" s="159">
        <v>1592492</v>
      </c>
      <c r="L45" s="159">
        <v>1251212</v>
      </c>
      <c r="M45" s="159">
        <v>1455698</v>
      </c>
      <c r="N45" s="159">
        <v>4299402</v>
      </c>
      <c r="O45" s="159">
        <v>1404818</v>
      </c>
      <c r="P45" s="159">
        <v>1750002</v>
      </c>
      <c r="Q45" s="159">
        <v>2544083</v>
      </c>
      <c r="R45" s="159">
        <v>5698903</v>
      </c>
      <c r="S45" s="159">
        <v>1987048</v>
      </c>
      <c r="T45" s="159">
        <v>1889353</v>
      </c>
      <c r="U45" s="159">
        <v>2479530</v>
      </c>
      <c r="V45" s="159">
        <v>6355931</v>
      </c>
      <c r="W45" s="159">
        <v>20175466</v>
      </c>
      <c r="X45" s="159">
        <v>26243925</v>
      </c>
      <c r="Y45" s="159">
        <v>-6068459</v>
      </c>
      <c r="Z45" s="141">
        <v>-23.12</v>
      </c>
      <c r="AA45" s="157">
        <v>26243925</v>
      </c>
    </row>
    <row r="46" spans="1:27" ht="13.5">
      <c r="A46" s="138" t="s">
        <v>92</v>
      </c>
      <c r="B46" s="136"/>
      <c r="C46" s="155">
        <v>22245839</v>
      </c>
      <c r="D46" s="155"/>
      <c r="E46" s="156">
        <v>20123581</v>
      </c>
      <c r="F46" s="60">
        <v>24728045</v>
      </c>
      <c r="G46" s="60">
        <v>1147468</v>
      </c>
      <c r="H46" s="60">
        <v>1404155</v>
      </c>
      <c r="I46" s="60">
        <v>1349764</v>
      </c>
      <c r="J46" s="60">
        <v>3901387</v>
      </c>
      <c r="K46" s="60">
        <v>1802129</v>
      </c>
      <c r="L46" s="60">
        <v>1467363</v>
      </c>
      <c r="M46" s="60">
        <v>2232129</v>
      </c>
      <c r="N46" s="60">
        <v>5501621</v>
      </c>
      <c r="O46" s="60">
        <v>1018573</v>
      </c>
      <c r="P46" s="60">
        <v>2060707</v>
      </c>
      <c r="Q46" s="60">
        <v>2431561</v>
      </c>
      <c r="R46" s="60">
        <v>5510841</v>
      </c>
      <c r="S46" s="60">
        <v>2545469</v>
      </c>
      <c r="T46" s="60">
        <v>2252680</v>
      </c>
      <c r="U46" s="60">
        <v>2417743</v>
      </c>
      <c r="V46" s="60">
        <v>7215892</v>
      </c>
      <c r="W46" s="60">
        <v>22129741</v>
      </c>
      <c r="X46" s="60">
        <v>24728045</v>
      </c>
      <c r="Y46" s="60">
        <v>-2598304</v>
      </c>
      <c r="Z46" s="140">
        <v>-10.51</v>
      </c>
      <c r="AA46" s="155">
        <v>24728045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365056654</v>
      </c>
      <c r="D48" s="168">
        <f>+D28+D32+D38+D42+D47</f>
        <v>0</v>
      </c>
      <c r="E48" s="169">
        <f t="shared" si="9"/>
        <v>328592203</v>
      </c>
      <c r="F48" s="73">
        <f t="shared" si="9"/>
        <v>471374753</v>
      </c>
      <c r="G48" s="73">
        <f t="shared" si="9"/>
        <v>14022218</v>
      </c>
      <c r="H48" s="73">
        <f t="shared" si="9"/>
        <v>22601813</v>
      </c>
      <c r="I48" s="73">
        <f t="shared" si="9"/>
        <v>24319534</v>
      </c>
      <c r="J48" s="73">
        <f t="shared" si="9"/>
        <v>60943565</v>
      </c>
      <c r="K48" s="73">
        <f t="shared" si="9"/>
        <v>23894347</v>
      </c>
      <c r="L48" s="73">
        <f t="shared" si="9"/>
        <v>22515919</v>
      </c>
      <c r="M48" s="73">
        <f t="shared" si="9"/>
        <v>26875517</v>
      </c>
      <c r="N48" s="73">
        <f t="shared" si="9"/>
        <v>73285783</v>
      </c>
      <c r="O48" s="73">
        <f t="shared" si="9"/>
        <v>32377532</v>
      </c>
      <c r="P48" s="73">
        <f t="shared" si="9"/>
        <v>21496740</v>
      </c>
      <c r="Q48" s="73">
        <f t="shared" si="9"/>
        <v>30581461</v>
      </c>
      <c r="R48" s="73">
        <f t="shared" si="9"/>
        <v>84455733</v>
      </c>
      <c r="S48" s="73">
        <f t="shared" si="9"/>
        <v>29525896</v>
      </c>
      <c r="T48" s="73">
        <f t="shared" si="9"/>
        <v>25817765</v>
      </c>
      <c r="U48" s="73">
        <f t="shared" si="9"/>
        <v>29578979</v>
      </c>
      <c r="V48" s="73">
        <f t="shared" si="9"/>
        <v>84922640</v>
      </c>
      <c r="W48" s="73">
        <f t="shared" si="9"/>
        <v>303607721</v>
      </c>
      <c r="X48" s="73">
        <f t="shared" si="9"/>
        <v>471374753</v>
      </c>
      <c r="Y48" s="73">
        <f t="shared" si="9"/>
        <v>-167767032</v>
      </c>
      <c r="Z48" s="170">
        <f>+IF(X48&lt;&gt;0,+(Y48/X48)*100,0)</f>
        <v>-35.591009262220716</v>
      </c>
      <c r="AA48" s="168">
        <f>+AA28+AA32+AA38+AA42+AA47</f>
        <v>471374753</v>
      </c>
    </row>
    <row r="49" spans="1:27" ht="13.5">
      <c r="A49" s="148" t="s">
        <v>49</v>
      </c>
      <c r="B49" s="149"/>
      <c r="C49" s="171">
        <f aca="true" t="shared" si="10" ref="C49:Y49">+C25-C48</f>
        <v>12221048</v>
      </c>
      <c r="D49" s="171">
        <f>+D25-D48</f>
        <v>0</v>
      </c>
      <c r="E49" s="172">
        <f t="shared" si="10"/>
        <v>56248104</v>
      </c>
      <c r="F49" s="173">
        <f t="shared" si="10"/>
        <v>-73533091</v>
      </c>
      <c r="G49" s="173">
        <f t="shared" si="10"/>
        <v>55435725</v>
      </c>
      <c r="H49" s="173">
        <f t="shared" si="10"/>
        <v>2126840</v>
      </c>
      <c r="I49" s="173">
        <f t="shared" si="10"/>
        <v>-5739873</v>
      </c>
      <c r="J49" s="173">
        <f t="shared" si="10"/>
        <v>51822692</v>
      </c>
      <c r="K49" s="173">
        <f t="shared" si="10"/>
        <v>-1010851</v>
      </c>
      <c r="L49" s="173">
        <f t="shared" si="10"/>
        <v>686666</v>
      </c>
      <c r="M49" s="173">
        <f t="shared" si="10"/>
        <v>22310563</v>
      </c>
      <c r="N49" s="173">
        <f t="shared" si="10"/>
        <v>21986378</v>
      </c>
      <c r="O49" s="173">
        <f t="shared" si="10"/>
        <v>-12065089</v>
      </c>
      <c r="P49" s="173">
        <f t="shared" si="10"/>
        <v>1353145</v>
      </c>
      <c r="Q49" s="173">
        <f t="shared" si="10"/>
        <v>11225503</v>
      </c>
      <c r="R49" s="173">
        <f t="shared" si="10"/>
        <v>513559</v>
      </c>
      <c r="S49" s="173">
        <f t="shared" si="10"/>
        <v>2081643</v>
      </c>
      <c r="T49" s="173">
        <f t="shared" si="10"/>
        <v>2587820</v>
      </c>
      <c r="U49" s="173">
        <f t="shared" si="10"/>
        <v>3692641</v>
      </c>
      <c r="V49" s="173">
        <f t="shared" si="10"/>
        <v>8362104</v>
      </c>
      <c r="W49" s="173">
        <f t="shared" si="10"/>
        <v>82684733</v>
      </c>
      <c r="X49" s="173">
        <f>IF(F25=F48,0,X25-X48)</f>
        <v>-73533091</v>
      </c>
      <c r="Y49" s="173">
        <f t="shared" si="10"/>
        <v>156217824</v>
      </c>
      <c r="Z49" s="174">
        <f>+IF(X49&lt;&gt;0,+(Y49/X49)*100,0)</f>
        <v>-212.44561037152647</v>
      </c>
      <c r="AA49" s="171">
        <f>+AA25-AA48</f>
        <v>-73533091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45437323</v>
      </c>
      <c r="D5" s="155">
        <v>0</v>
      </c>
      <c r="E5" s="156">
        <v>55892333</v>
      </c>
      <c r="F5" s="60">
        <v>57047829</v>
      </c>
      <c r="G5" s="60">
        <v>26562957</v>
      </c>
      <c r="H5" s="60">
        <v>2039994</v>
      </c>
      <c r="I5" s="60">
        <v>2639126</v>
      </c>
      <c r="J5" s="60">
        <v>31242077</v>
      </c>
      <c r="K5" s="60">
        <v>2730039</v>
      </c>
      <c r="L5" s="60">
        <v>2667048</v>
      </c>
      <c r="M5" s="60">
        <v>2874801</v>
      </c>
      <c r="N5" s="60">
        <v>8271888</v>
      </c>
      <c r="O5" s="60">
        <v>2310431</v>
      </c>
      <c r="P5" s="60">
        <v>2785434</v>
      </c>
      <c r="Q5" s="60">
        <v>2849424</v>
      </c>
      <c r="R5" s="60">
        <v>7945289</v>
      </c>
      <c r="S5" s="60">
        <v>2791558</v>
      </c>
      <c r="T5" s="60">
        <v>2938380</v>
      </c>
      <c r="U5" s="60">
        <v>2830086</v>
      </c>
      <c r="V5" s="60">
        <v>8560024</v>
      </c>
      <c r="W5" s="60">
        <v>56019278</v>
      </c>
      <c r="X5" s="60">
        <v>57047829</v>
      </c>
      <c r="Y5" s="60">
        <v>-1028551</v>
      </c>
      <c r="Z5" s="140">
        <v>-1.8</v>
      </c>
      <c r="AA5" s="155">
        <v>57047829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62211730</v>
      </c>
      <c r="D7" s="155">
        <v>0</v>
      </c>
      <c r="E7" s="156">
        <v>68369708</v>
      </c>
      <c r="F7" s="60">
        <v>71844939</v>
      </c>
      <c r="G7" s="60">
        <v>7578729</v>
      </c>
      <c r="H7" s="60">
        <v>6402793</v>
      </c>
      <c r="I7" s="60">
        <v>5838244</v>
      </c>
      <c r="J7" s="60">
        <v>19819766</v>
      </c>
      <c r="K7" s="60">
        <v>5462931</v>
      </c>
      <c r="L7" s="60">
        <v>5301324</v>
      </c>
      <c r="M7" s="60">
        <v>6465955</v>
      </c>
      <c r="N7" s="60">
        <v>17230210</v>
      </c>
      <c r="O7" s="60">
        <v>5314580</v>
      </c>
      <c r="P7" s="60">
        <v>5069413</v>
      </c>
      <c r="Q7" s="60">
        <v>4924937</v>
      </c>
      <c r="R7" s="60">
        <v>15308930</v>
      </c>
      <c r="S7" s="60">
        <v>5262310</v>
      </c>
      <c r="T7" s="60">
        <v>5741328</v>
      </c>
      <c r="U7" s="60">
        <v>6653818</v>
      </c>
      <c r="V7" s="60">
        <v>17657456</v>
      </c>
      <c r="W7" s="60">
        <v>70016362</v>
      </c>
      <c r="X7" s="60">
        <v>71844939</v>
      </c>
      <c r="Y7" s="60">
        <v>-1828577</v>
      </c>
      <c r="Z7" s="140">
        <v>-2.55</v>
      </c>
      <c r="AA7" s="155">
        <v>71844939</v>
      </c>
    </row>
    <row r="8" spans="1:27" ht="13.5">
      <c r="A8" s="183" t="s">
        <v>104</v>
      </c>
      <c r="B8" s="182"/>
      <c r="C8" s="155">
        <v>35113602</v>
      </c>
      <c r="D8" s="155">
        <v>0</v>
      </c>
      <c r="E8" s="156">
        <v>44390444</v>
      </c>
      <c r="F8" s="60">
        <v>37033505</v>
      </c>
      <c r="G8" s="60">
        <v>3603166</v>
      </c>
      <c r="H8" s="60">
        <v>3202921</v>
      </c>
      <c r="I8" s="60">
        <v>2325737</v>
      </c>
      <c r="J8" s="60">
        <v>9131824</v>
      </c>
      <c r="K8" s="60">
        <v>2938113</v>
      </c>
      <c r="L8" s="60">
        <v>3130603</v>
      </c>
      <c r="M8" s="60">
        <v>2927074</v>
      </c>
      <c r="N8" s="60">
        <v>8995790</v>
      </c>
      <c r="O8" s="60">
        <v>3746541</v>
      </c>
      <c r="P8" s="60">
        <v>3134288</v>
      </c>
      <c r="Q8" s="60">
        <v>3123149</v>
      </c>
      <c r="R8" s="60">
        <v>10003978</v>
      </c>
      <c r="S8" s="60">
        <v>3068792</v>
      </c>
      <c r="T8" s="60">
        <v>3097114</v>
      </c>
      <c r="U8" s="60">
        <v>2885517</v>
      </c>
      <c r="V8" s="60">
        <v>9051423</v>
      </c>
      <c r="W8" s="60">
        <v>37183015</v>
      </c>
      <c r="X8" s="60">
        <v>37033505</v>
      </c>
      <c r="Y8" s="60">
        <v>149510</v>
      </c>
      <c r="Z8" s="140">
        <v>0.4</v>
      </c>
      <c r="AA8" s="155">
        <v>37033505</v>
      </c>
    </row>
    <row r="9" spans="1:27" ht="13.5">
      <c r="A9" s="183" t="s">
        <v>105</v>
      </c>
      <c r="B9" s="182"/>
      <c r="C9" s="155">
        <v>18025288</v>
      </c>
      <c r="D9" s="155">
        <v>0</v>
      </c>
      <c r="E9" s="156">
        <v>16726142</v>
      </c>
      <c r="F9" s="60">
        <v>18345405</v>
      </c>
      <c r="G9" s="60">
        <v>1380966</v>
      </c>
      <c r="H9" s="60">
        <v>2265621</v>
      </c>
      <c r="I9" s="60">
        <v>1502604</v>
      </c>
      <c r="J9" s="60">
        <v>5149191</v>
      </c>
      <c r="K9" s="60">
        <v>1644617</v>
      </c>
      <c r="L9" s="60">
        <v>1631827</v>
      </c>
      <c r="M9" s="60">
        <v>1425497</v>
      </c>
      <c r="N9" s="60">
        <v>4701941</v>
      </c>
      <c r="O9" s="60">
        <v>1570129</v>
      </c>
      <c r="P9" s="60">
        <v>1521477</v>
      </c>
      <c r="Q9" s="60">
        <v>1577344</v>
      </c>
      <c r="R9" s="60">
        <v>4668950</v>
      </c>
      <c r="S9" s="60">
        <v>2782475</v>
      </c>
      <c r="T9" s="60">
        <v>690925</v>
      </c>
      <c r="U9" s="60">
        <v>1511278</v>
      </c>
      <c r="V9" s="60">
        <v>4984678</v>
      </c>
      <c r="W9" s="60">
        <v>19504760</v>
      </c>
      <c r="X9" s="60">
        <v>18345405</v>
      </c>
      <c r="Y9" s="60">
        <v>1159355</v>
      </c>
      <c r="Z9" s="140">
        <v>6.32</v>
      </c>
      <c r="AA9" s="155">
        <v>18345405</v>
      </c>
    </row>
    <row r="10" spans="1:27" ht="13.5">
      <c r="A10" s="183" t="s">
        <v>106</v>
      </c>
      <c r="B10" s="182"/>
      <c r="C10" s="155">
        <v>18459864</v>
      </c>
      <c r="D10" s="155">
        <v>0</v>
      </c>
      <c r="E10" s="156">
        <v>17944740</v>
      </c>
      <c r="F10" s="54">
        <v>19862760</v>
      </c>
      <c r="G10" s="54">
        <v>1815953</v>
      </c>
      <c r="H10" s="54">
        <v>1792692</v>
      </c>
      <c r="I10" s="54">
        <v>1775671</v>
      </c>
      <c r="J10" s="54">
        <v>5384316</v>
      </c>
      <c r="K10" s="54">
        <v>1751106</v>
      </c>
      <c r="L10" s="54">
        <v>1865219</v>
      </c>
      <c r="M10" s="54">
        <v>1688460</v>
      </c>
      <c r="N10" s="54">
        <v>5304785</v>
      </c>
      <c r="O10" s="54">
        <v>1726269</v>
      </c>
      <c r="P10" s="54">
        <v>1724911</v>
      </c>
      <c r="Q10" s="54">
        <v>1710267</v>
      </c>
      <c r="R10" s="54">
        <v>5161447</v>
      </c>
      <c r="S10" s="54">
        <v>1676267</v>
      </c>
      <c r="T10" s="54">
        <v>1604186</v>
      </c>
      <c r="U10" s="54">
        <v>1593792</v>
      </c>
      <c r="V10" s="54">
        <v>4874245</v>
      </c>
      <c r="W10" s="54">
        <v>20724793</v>
      </c>
      <c r="X10" s="54">
        <v>19862760</v>
      </c>
      <c r="Y10" s="54">
        <v>862033</v>
      </c>
      <c r="Z10" s="184">
        <v>4.34</v>
      </c>
      <c r="AA10" s="130">
        <v>19862760</v>
      </c>
    </row>
    <row r="11" spans="1:27" ht="13.5">
      <c r="A11" s="183" t="s">
        <v>107</v>
      </c>
      <c r="B11" s="185"/>
      <c r="C11" s="155">
        <v>-1816629</v>
      </c>
      <c r="D11" s="155">
        <v>0</v>
      </c>
      <c r="E11" s="156">
        <v>-1872000</v>
      </c>
      <c r="F11" s="60">
        <v>-1432000</v>
      </c>
      <c r="G11" s="60">
        <v>100584</v>
      </c>
      <c r="H11" s="60">
        <v>-210541</v>
      </c>
      <c r="I11" s="60">
        <v>-62086</v>
      </c>
      <c r="J11" s="60">
        <v>-172043</v>
      </c>
      <c r="K11" s="60">
        <v>-202761</v>
      </c>
      <c r="L11" s="60">
        <v>-31229</v>
      </c>
      <c r="M11" s="60">
        <v>-65862</v>
      </c>
      <c r="N11" s="60">
        <v>-299852</v>
      </c>
      <c r="O11" s="60">
        <v>-118401</v>
      </c>
      <c r="P11" s="60">
        <v>-558870</v>
      </c>
      <c r="Q11" s="60">
        <v>-176717</v>
      </c>
      <c r="R11" s="60">
        <v>-853988</v>
      </c>
      <c r="S11" s="60">
        <v>-237633</v>
      </c>
      <c r="T11" s="60">
        <v>-50807</v>
      </c>
      <c r="U11" s="60">
        <v>-175311</v>
      </c>
      <c r="V11" s="60">
        <v>-463751</v>
      </c>
      <c r="W11" s="60">
        <v>-1789634</v>
      </c>
      <c r="X11" s="60">
        <v>-1432000</v>
      </c>
      <c r="Y11" s="60">
        <v>-357634</v>
      </c>
      <c r="Z11" s="140">
        <v>24.97</v>
      </c>
      <c r="AA11" s="155">
        <v>-1432000</v>
      </c>
    </row>
    <row r="12" spans="1:27" ht="13.5">
      <c r="A12" s="183" t="s">
        <v>108</v>
      </c>
      <c r="B12" s="185"/>
      <c r="C12" s="155">
        <v>2717236</v>
      </c>
      <c r="D12" s="155">
        <v>0</v>
      </c>
      <c r="E12" s="156">
        <v>2749500</v>
      </c>
      <c r="F12" s="60">
        <v>1441000</v>
      </c>
      <c r="G12" s="60">
        <v>78117</v>
      </c>
      <c r="H12" s="60">
        <v>126176</v>
      </c>
      <c r="I12" s="60">
        <v>100090</v>
      </c>
      <c r="J12" s="60">
        <v>304383</v>
      </c>
      <c r="K12" s="60">
        <v>92663</v>
      </c>
      <c r="L12" s="60">
        <v>97974</v>
      </c>
      <c r="M12" s="60">
        <v>303115</v>
      </c>
      <c r="N12" s="60">
        <v>493752</v>
      </c>
      <c r="O12" s="60">
        <v>94318</v>
      </c>
      <c r="P12" s="60">
        <v>115727</v>
      </c>
      <c r="Q12" s="60">
        <v>112142</v>
      </c>
      <c r="R12" s="60">
        <v>322187</v>
      </c>
      <c r="S12" s="60">
        <v>95066</v>
      </c>
      <c r="T12" s="60">
        <v>282249</v>
      </c>
      <c r="U12" s="60">
        <v>253341</v>
      </c>
      <c r="V12" s="60">
        <v>630656</v>
      </c>
      <c r="W12" s="60">
        <v>1750978</v>
      </c>
      <c r="X12" s="60">
        <v>1441000</v>
      </c>
      <c r="Y12" s="60">
        <v>309978</v>
      </c>
      <c r="Z12" s="140">
        <v>21.51</v>
      </c>
      <c r="AA12" s="155">
        <v>1441000</v>
      </c>
    </row>
    <row r="13" spans="1:27" ht="13.5">
      <c r="A13" s="181" t="s">
        <v>109</v>
      </c>
      <c r="B13" s="185"/>
      <c r="C13" s="155">
        <v>2407250</v>
      </c>
      <c r="D13" s="155">
        <v>0</v>
      </c>
      <c r="E13" s="156">
        <v>2200000</v>
      </c>
      <c r="F13" s="60">
        <v>2200000</v>
      </c>
      <c r="G13" s="60">
        <v>106955</v>
      </c>
      <c r="H13" s="60">
        <v>155315</v>
      </c>
      <c r="I13" s="60">
        <v>166173</v>
      </c>
      <c r="J13" s="60">
        <v>428443</v>
      </c>
      <c r="K13" s="60">
        <v>148953</v>
      </c>
      <c r="L13" s="60">
        <v>173930</v>
      </c>
      <c r="M13" s="60">
        <v>308444</v>
      </c>
      <c r="N13" s="60">
        <v>631327</v>
      </c>
      <c r="O13" s="60">
        <v>219640</v>
      </c>
      <c r="P13" s="60">
        <v>253658</v>
      </c>
      <c r="Q13" s="60">
        <v>425979</v>
      </c>
      <c r="R13" s="60">
        <v>899277</v>
      </c>
      <c r="S13" s="60">
        <v>255019</v>
      </c>
      <c r="T13" s="60">
        <v>235024</v>
      </c>
      <c r="U13" s="60">
        <v>454888</v>
      </c>
      <c r="V13" s="60">
        <v>944931</v>
      </c>
      <c r="W13" s="60">
        <v>2903978</v>
      </c>
      <c r="X13" s="60">
        <v>2200000</v>
      </c>
      <c r="Y13" s="60">
        <v>703978</v>
      </c>
      <c r="Z13" s="140">
        <v>32</v>
      </c>
      <c r="AA13" s="155">
        <v>2200000</v>
      </c>
    </row>
    <row r="14" spans="1:27" ht="13.5">
      <c r="A14" s="181" t="s">
        <v>110</v>
      </c>
      <c r="B14" s="185"/>
      <c r="C14" s="155">
        <v>7616931</v>
      </c>
      <c r="D14" s="155">
        <v>0</v>
      </c>
      <c r="E14" s="156">
        <v>4000000</v>
      </c>
      <c r="F14" s="60">
        <v>8000000</v>
      </c>
      <c r="G14" s="60">
        <v>703929</v>
      </c>
      <c r="H14" s="60">
        <v>726809</v>
      </c>
      <c r="I14" s="60">
        <v>744145</v>
      </c>
      <c r="J14" s="60">
        <v>2174883</v>
      </c>
      <c r="K14" s="60">
        <v>746552</v>
      </c>
      <c r="L14" s="60">
        <v>861832</v>
      </c>
      <c r="M14" s="60">
        <v>683317</v>
      </c>
      <c r="N14" s="60">
        <v>2291701</v>
      </c>
      <c r="O14" s="60">
        <v>814183</v>
      </c>
      <c r="P14" s="60">
        <v>916182</v>
      </c>
      <c r="Q14" s="60">
        <v>874674</v>
      </c>
      <c r="R14" s="60">
        <v>2605039</v>
      </c>
      <c r="S14" s="60">
        <v>786865</v>
      </c>
      <c r="T14" s="60">
        <v>799363</v>
      </c>
      <c r="U14" s="60">
        <v>753524</v>
      </c>
      <c r="V14" s="60">
        <v>2339752</v>
      </c>
      <c r="W14" s="60">
        <v>9411375</v>
      </c>
      <c r="X14" s="60">
        <v>8000000</v>
      </c>
      <c r="Y14" s="60">
        <v>1411375</v>
      </c>
      <c r="Z14" s="140">
        <v>17.64</v>
      </c>
      <c r="AA14" s="155">
        <v>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5465859</v>
      </c>
      <c r="D16" s="155">
        <v>0</v>
      </c>
      <c r="E16" s="156">
        <v>8019000</v>
      </c>
      <c r="F16" s="60">
        <v>13032000</v>
      </c>
      <c r="G16" s="60">
        <v>1164543</v>
      </c>
      <c r="H16" s="60">
        <v>1231381</v>
      </c>
      <c r="I16" s="60">
        <v>1142283</v>
      </c>
      <c r="J16" s="60">
        <v>3538207</v>
      </c>
      <c r="K16" s="60">
        <v>1499794</v>
      </c>
      <c r="L16" s="60">
        <v>1245511</v>
      </c>
      <c r="M16" s="60">
        <v>1047967</v>
      </c>
      <c r="N16" s="60">
        <v>3793272</v>
      </c>
      <c r="O16" s="60">
        <v>808540</v>
      </c>
      <c r="P16" s="60">
        <v>616815</v>
      </c>
      <c r="Q16" s="60">
        <v>600712</v>
      </c>
      <c r="R16" s="60">
        <v>2026067</v>
      </c>
      <c r="S16" s="60">
        <v>524777</v>
      </c>
      <c r="T16" s="60">
        <v>486232</v>
      </c>
      <c r="U16" s="60">
        <v>1006753</v>
      </c>
      <c r="V16" s="60">
        <v>2017762</v>
      </c>
      <c r="W16" s="60">
        <v>11375308</v>
      </c>
      <c r="X16" s="60">
        <v>13032000</v>
      </c>
      <c r="Y16" s="60">
        <v>-1656692</v>
      </c>
      <c r="Z16" s="140">
        <v>-12.71</v>
      </c>
      <c r="AA16" s="155">
        <v>13032000</v>
      </c>
    </row>
    <row r="17" spans="1:27" ht="13.5">
      <c r="A17" s="181" t="s">
        <v>113</v>
      </c>
      <c r="B17" s="185"/>
      <c r="C17" s="155">
        <v>2625957</v>
      </c>
      <c r="D17" s="155">
        <v>0</v>
      </c>
      <c r="E17" s="156">
        <v>2508000</v>
      </c>
      <c r="F17" s="60">
        <v>2570000</v>
      </c>
      <c r="G17" s="60">
        <v>242114</v>
      </c>
      <c r="H17" s="60">
        <v>218882</v>
      </c>
      <c r="I17" s="60">
        <v>240713</v>
      </c>
      <c r="J17" s="60">
        <v>701709</v>
      </c>
      <c r="K17" s="60">
        <v>212977</v>
      </c>
      <c r="L17" s="60">
        <v>198884</v>
      </c>
      <c r="M17" s="60">
        <v>171170</v>
      </c>
      <c r="N17" s="60">
        <v>583031</v>
      </c>
      <c r="O17" s="60">
        <v>242494</v>
      </c>
      <c r="P17" s="60">
        <v>255912</v>
      </c>
      <c r="Q17" s="60">
        <v>242685</v>
      </c>
      <c r="R17" s="60">
        <v>741091</v>
      </c>
      <c r="S17" s="60">
        <v>178405</v>
      </c>
      <c r="T17" s="60">
        <v>220678</v>
      </c>
      <c r="U17" s="60">
        <v>214150</v>
      </c>
      <c r="V17" s="60">
        <v>613233</v>
      </c>
      <c r="W17" s="60">
        <v>2639064</v>
      </c>
      <c r="X17" s="60">
        <v>2570000</v>
      </c>
      <c r="Y17" s="60">
        <v>69064</v>
      </c>
      <c r="Z17" s="140">
        <v>2.69</v>
      </c>
      <c r="AA17" s="155">
        <v>2570000</v>
      </c>
    </row>
    <row r="18" spans="1:27" ht="13.5">
      <c r="A18" s="183" t="s">
        <v>114</v>
      </c>
      <c r="B18" s="182"/>
      <c r="C18" s="155">
        <v>1956810</v>
      </c>
      <c r="D18" s="155">
        <v>0</v>
      </c>
      <c r="E18" s="156">
        <v>2100000</v>
      </c>
      <c r="F18" s="60">
        <v>2200000</v>
      </c>
      <c r="G18" s="60">
        <v>155728</v>
      </c>
      <c r="H18" s="60">
        <v>193930</v>
      </c>
      <c r="I18" s="60">
        <v>164409</v>
      </c>
      <c r="J18" s="60">
        <v>514067</v>
      </c>
      <c r="K18" s="60">
        <v>219541</v>
      </c>
      <c r="L18" s="60">
        <v>188629</v>
      </c>
      <c r="M18" s="60">
        <v>184610</v>
      </c>
      <c r="N18" s="60">
        <v>592780</v>
      </c>
      <c r="O18" s="60">
        <v>200153</v>
      </c>
      <c r="P18" s="60">
        <v>199612</v>
      </c>
      <c r="Q18" s="60">
        <v>184990</v>
      </c>
      <c r="R18" s="60">
        <v>584755</v>
      </c>
      <c r="S18" s="60">
        <v>148762</v>
      </c>
      <c r="T18" s="60">
        <v>175948</v>
      </c>
      <c r="U18" s="60">
        <v>172734</v>
      </c>
      <c r="V18" s="60">
        <v>497444</v>
      </c>
      <c r="W18" s="60">
        <v>2189046</v>
      </c>
      <c r="X18" s="60">
        <v>2200000</v>
      </c>
      <c r="Y18" s="60">
        <v>-10954</v>
      </c>
      <c r="Z18" s="140">
        <v>-0.5</v>
      </c>
      <c r="AA18" s="155">
        <v>2200000</v>
      </c>
    </row>
    <row r="19" spans="1:27" ht="13.5">
      <c r="A19" s="181" t="s">
        <v>34</v>
      </c>
      <c r="B19" s="185"/>
      <c r="C19" s="155">
        <v>74010197</v>
      </c>
      <c r="D19" s="155">
        <v>0</v>
      </c>
      <c r="E19" s="156">
        <v>86840000</v>
      </c>
      <c r="F19" s="60">
        <v>111878889</v>
      </c>
      <c r="G19" s="60">
        <v>25586000</v>
      </c>
      <c r="H19" s="60">
        <v>1178445</v>
      </c>
      <c r="I19" s="60">
        <v>-829017</v>
      </c>
      <c r="J19" s="60">
        <v>25935428</v>
      </c>
      <c r="K19" s="60">
        <v>-404155</v>
      </c>
      <c r="L19" s="60">
        <v>2143421</v>
      </c>
      <c r="M19" s="60">
        <v>20001479</v>
      </c>
      <c r="N19" s="60">
        <v>21740745</v>
      </c>
      <c r="O19" s="60">
        <v>898639</v>
      </c>
      <c r="P19" s="60">
        <v>14510583</v>
      </c>
      <c r="Q19" s="60">
        <v>19309381</v>
      </c>
      <c r="R19" s="60">
        <v>34718603</v>
      </c>
      <c r="S19" s="60">
        <v>8139376</v>
      </c>
      <c r="T19" s="60">
        <v>4524821</v>
      </c>
      <c r="U19" s="60">
        <v>3555525</v>
      </c>
      <c r="V19" s="60">
        <v>16219722</v>
      </c>
      <c r="W19" s="60">
        <v>98614498</v>
      </c>
      <c r="X19" s="60">
        <v>111878889</v>
      </c>
      <c r="Y19" s="60">
        <v>-13264391</v>
      </c>
      <c r="Z19" s="140">
        <v>-11.86</v>
      </c>
      <c r="AA19" s="155">
        <v>111878889</v>
      </c>
    </row>
    <row r="20" spans="1:27" ht="13.5">
      <c r="A20" s="181" t="s">
        <v>35</v>
      </c>
      <c r="B20" s="185"/>
      <c r="C20" s="155">
        <v>29930658</v>
      </c>
      <c r="D20" s="155">
        <v>0</v>
      </c>
      <c r="E20" s="156">
        <v>12121440</v>
      </c>
      <c r="F20" s="54">
        <v>10895000</v>
      </c>
      <c r="G20" s="54">
        <v>378202</v>
      </c>
      <c r="H20" s="54">
        <v>631304</v>
      </c>
      <c r="I20" s="54">
        <v>585502</v>
      </c>
      <c r="J20" s="54">
        <v>1595008</v>
      </c>
      <c r="K20" s="54">
        <v>455626</v>
      </c>
      <c r="L20" s="54">
        <v>445002</v>
      </c>
      <c r="M20" s="54">
        <v>604382</v>
      </c>
      <c r="N20" s="54">
        <v>1505010</v>
      </c>
      <c r="O20" s="54">
        <v>428053</v>
      </c>
      <c r="P20" s="54">
        <v>450953</v>
      </c>
      <c r="Q20" s="54">
        <v>2057849</v>
      </c>
      <c r="R20" s="54">
        <v>2936855</v>
      </c>
      <c r="S20" s="54">
        <v>903608</v>
      </c>
      <c r="T20" s="54">
        <v>568613</v>
      </c>
      <c r="U20" s="54">
        <v>1279748</v>
      </c>
      <c r="V20" s="54">
        <v>2751969</v>
      </c>
      <c r="W20" s="54">
        <v>8788842</v>
      </c>
      <c r="X20" s="54">
        <v>10895000</v>
      </c>
      <c r="Y20" s="54">
        <v>-2106158</v>
      </c>
      <c r="Z20" s="184">
        <v>-19.33</v>
      </c>
      <c r="AA20" s="130">
        <v>10895000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205000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205000</v>
      </c>
      <c r="Y21" s="60">
        <v>-205000</v>
      </c>
      <c r="Z21" s="140">
        <v>-100</v>
      </c>
      <c r="AA21" s="155">
        <v>205000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304162076</v>
      </c>
      <c r="D22" s="188">
        <f>SUM(D5:D21)</f>
        <v>0</v>
      </c>
      <c r="E22" s="189">
        <f t="shared" si="0"/>
        <v>321989307</v>
      </c>
      <c r="F22" s="190">
        <f t="shared" si="0"/>
        <v>355124327</v>
      </c>
      <c r="G22" s="190">
        <f t="shared" si="0"/>
        <v>69457943</v>
      </c>
      <c r="H22" s="190">
        <f t="shared" si="0"/>
        <v>19955722</v>
      </c>
      <c r="I22" s="190">
        <f t="shared" si="0"/>
        <v>16333594</v>
      </c>
      <c r="J22" s="190">
        <f t="shared" si="0"/>
        <v>105747259</v>
      </c>
      <c r="K22" s="190">
        <f t="shared" si="0"/>
        <v>17295996</v>
      </c>
      <c r="L22" s="190">
        <f t="shared" si="0"/>
        <v>19919975</v>
      </c>
      <c r="M22" s="190">
        <f t="shared" si="0"/>
        <v>38620409</v>
      </c>
      <c r="N22" s="190">
        <f t="shared" si="0"/>
        <v>75836380</v>
      </c>
      <c r="O22" s="190">
        <f t="shared" si="0"/>
        <v>18255569</v>
      </c>
      <c r="P22" s="190">
        <f t="shared" si="0"/>
        <v>30996095</v>
      </c>
      <c r="Q22" s="190">
        <f t="shared" si="0"/>
        <v>37816816</v>
      </c>
      <c r="R22" s="190">
        <f t="shared" si="0"/>
        <v>87068480</v>
      </c>
      <c r="S22" s="190">
        <f t="shared" si="0"/>
        <v>26375647</v>
      </c>
      <c r="T22" s="190">
        <f t="shared" si="0"/>
        <v>21314054</v>
      </c>
      <c r="U22" s="190">
        <f t="shared" si="0"/>
        <v>22989843</v>
      </c>
      <c r="V22" s="190">
        <f t="shared" si="0"/>
        <v>70679544</v>
      </c>
      <c r="W22" s="190">
        <f t="shared" si="0"/>
        <v>339331663</v>
      </c>
      <c r="X22" s="190">
        <f t="shared" si="0"/>
        <v>355124327</v>
      </c>
      <c r="Y22" s="190">
        <f t="shared" si="0"/>
        <v>-15792664</v>
      </c>
      <c r="Z22" s="191">
        <f>+IF(X22&lt;&gt;0,+(Y22/X22)*100,0)</f>
        <v>-4.447080303794563</v>
      </c>
      <c r="AA22" s="188">
        <f>SUM(AA5:AA21)</f>
        <v>355124327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107707322</v>
      </c>
      <c r="D25" s="155">
        <v>0</v>
      </c>
      <c r="E25" s="156">
        <v>126083432</v>
      </c>
      <c r="F25" s="60">
        <v>126956777</v>
      </c>
      <c r="G25" s="60">
        <v>9387963</v>
      </c>
      <c r="H25" s="60">
        <v>9510425</v>
      </c>
      <c r="I25" s="60">
        <v>9523165</v>
      </c>
      <c r="J25" s="60">
        <v>28421553</v>
      </c>
      <c r="K25" s="60">
        <v>9485582</v>
      </c>
      <c r="L25" s="60">
        <v>10703590</v>
      </c>
      <c r="M25" s="60">
        <v>9837159</v>
      </c>
      <c r="N25" s="60">
        <v>30026331</v>
      </c>
      <c r="O25" s="60">
        <v>9442127</v>
      </c>
      <c r="P25" s="60">
        <v>9423776</v>
      </c>
      <c r="Q25" s="60">
        <v>9481442</v>
      </c>
      <c r="R25" s="60">
        <v>28347345</v>
      </c>
      <c r="S25" s="60">
        <v>10152197</v>
      </c>
      <c r="T25" s="60">
        <v>10239548</v>
      </c>
      <c r="U25" s="60">
        <v>9580341</v>
      </c>
      <c r="V25" s="60">
        <v>29972086</v>
      </c>
      <c r="W25" s="60">
        <v>116767315</v>
      </c>
      <c r="X25" s="60">
        <v>126956777</v>
      </c>
      <c r="Y25" s="60">
        <v>-10189462</v>
      </c>
      <c r="Z25" s="140">
        <v>-8.03</v>
      </c>
      <c r="AA25" s="155">
        <v>126956777</v>
      </c>
    </row>
    <row r="26" spans="1:27" ht="13.5">
      <c r="A26" s="183" t="s">
        <v>38</v>
      </c>
      <c r="B26" s="182"/>
      <c r="C26" s="155">
        <v>7410014</v>
      </c>
      <c r="D26" s="155">
        <v>0</v>
      </c>
      <c r="E26" s="156">
        <v>8501744</v>
      </c>
      <c r="F26" s="60">
        <v>8353505</v>
      </c>
      <c r="G26" s="60">
        <v>731598</v>
      </c>
      <c r="H26" s="60">
        <v>504836</v>
      </c>
      <c r="I26" s="60">
        <v>618217</v>
      </c>
      <c r="J26" s="60">
        <v>1854651</v>
      </c>
      <c r="K26" s="60">
        <v>618217</v>
      </c>
      <c r="L26" s="60">
        <v>618217</v>
      </c>
      <c r="M26" s="60">
        <v>618217</v>
      </c>
      <c r="N26" s="60">
        <v>1854651</v>
      </c>
      <c r="O26" s="60">
        <v>618217</v>
      </c>
      <c r="P26" s="60">
        <v>1151272</v>
      </c>
      <c r="Q26" s="60">
        <v>684462</v>
      </c>
      <c r="R26" s="60">
        <v>2453951</v>
      </c>
      <c r="S26" s="60">
        <v>684462</v>
      </c>
      <c r="T26" s="60">
        <v>684462</v>
      </c>
      <c r="U26" s="60">
        <v>684462</v>
      </c>
      <c r="V26" s="60">
        <v>2053386</v>
      </c>
      <c r="W26" s="60">
        <v>8216639</v>
      </c>
      <c r="X26" s="60">
        <v>8353505</v>
      </c>
      <c r="Y26" s="60">
        <v>-136866</v>
      </c>
      <c r="Z26" s="140">
        <v>-1.64</v>
      </c>
      <c r="AA26" s="155">
        <v>8353505</v>
      </c>
    </row>
    <row r="27" spans="1:27" ht="13.5">
      <c r="A27" s="183" t="s">
        <v>118</v>
      </c>
      <c r="B27" s="182"/>
      <c r="C27" s="155">
        <v>22703382</v>
      </c>
      <c r="D27" s="155">
        <v>0</v>
      </c>
      <c r="E27" s="156">
        <v>13029417</v>
      </c>
      <c r="F27" s="60">
        <v>24955860</v>
      </c>
      <c r="G27" s="60">
        <v>1085782</v>
      </c>
      <c r="H27" s="60">
        <v>1085785</v>
      </c>
      <c r="I27" s="60">
        <v>1085785</v>
      </c>
      <c r="J27" s="60">
        <v>3257352</v>
      </c>
      <c r="K27" s="60">
        <v>1085785</v>
      </c>
      <c r="L27" s="60">
        <v>1085785</v>
      </c>
      <c r="M27" s="60">
        <v>1085785</v>
      </c>
      <c r="N27" s="60">
        <v>3257355</v>
      </c>
      <c r="O27" s="60">
        <v>1085785</v>
      </c>
      <c r="P27" s="60">
        <v>1779200</v>
      </c>
      <c r="Q27" s="60">
        <v>3052140</v>
      </c>
      <c r="R27" s="60">
        <v>5917125</v>
      </c>
      <c r="S27" s="60">
        <v>3052140</v>
      </c>
      <c r="T27" s="60">
        <v>3052140</v>
      </c>
      <c r="U27" s="60">
        <v>3052141</v>
      </c>
      <c r="V27" s="60">
        <v>9156421</v>
      </c>
      <c r="W27" s="60">
        <v>21588253</v>
      </c>
      <c r="X27" s="60">
        <v>24955860</v>
      </c>
      <c r="Y27" s="60">
        <v>-3367607</v>
      </c>
      <c r="Z27" s="140">
        <v>-13.49</v>
      </c>
      <c r="AA27" s="155">
        <v>24955860</v>
      </c>
    </row>
    <row r="28" spans="1:27" ht="13.5">
      <c r="A28" s="183" t="s">
        <v>39</v>
      </c>
      <c r="B28" s="182"/>
      <c r="C28" s="155">
        <v>98311206</v>
      </c>
      <c r="D28" s="155">
        <v>0</v>
      </c>
      <c r="E28" s="156">
        <v>19940571</v>
      </c>
      <c r="F28" s="60">
        <v>132769478</v>
      </c>
      <c r="G28" s="60">
        <v>0</v>
      </c>
      <c r="H28" s="60">
        <v>0</v>
      </c>
      <c r="I28" s="60">
        <v>0</v>
      </c>
      <c r="J28" s="60">
        <v>0</v>
      </c>
      <c r="K28" s="60">
        <v>3058733</v>
      </c>
      <c r="L28" s="60">
        <v>0</v>
      </c>
      <c r="M28" s="60">
        <v>1531792</v>
      </c>
      <c r="N28" s="60">
        <v>4590525</v>
      </c>
      <c r="O28" s="60">
        <v>0</v>
      </c>
      <c r="P28" s="60">
        <v>0</v>
      </c>
      <c r="Q28" s="60">
        <v>2273723</v>
      </c>
      <c r="R28" s="60">
        <v>2273723</v>
      </c>
      <c r="S28" s="60">
        <v>757985</v>
      </c>
      <c r="T28" s="60">
        <v>0</v>
      </c>
      <c r="U28" s="60">
        <v>0</v>
      </c>
      <c r="V28" s="60">
        <v>757985</v>
      </c>
      <c r="W28" s="60">
        <v>7622233</v>
      </c>
      <c r="X28" s="60">
        <v>132769478</v>
      </c>
      <c r="Y28" s="60">
        <v>-125147245</v>
      </c>
      <c r="Z28" s="140">
        <v>-94.26</v>
      </c>
      <c r="AA28" s="155">
        <v>132769478</v>
      </c>
    </row>
    <row r="29" spans="1:27" ht="13.5">
      <c r="A29" s="183" t="s">
        <v>40</v>
      </c>
      <c r="B29" s="182"/>
      <c r="C29" s="155">
        <v>12779822</v>
      </c>
      <c r="D29" s="155">
        <v>0</v>
      </c>
      <c r="E29" s="156">
        <v>13730846</v>
      </c>
      <c r="F29" s="60">
        <v>12940083</v>
      </c>
      <c r="G29" s="60">
        <v>190167</v>
      </c>
      <c r="H29" s="60">
        <v>0</v>
      </c>
      <c r="I29" s="60">
        <v>2447512</v>
      </c>
      <c r="J29" s="60">
        <v>2637679</v>
      </c>
      <c r="K29" s="60">
        <v>0</v>
      </c>
      <c r="L29" s="60">
        <v>0</v>
      </c>
      <c r="M29" s="60">
        <v>3206848</v>
      </c>
      <c r="N29" s="60">
        <v>3206848</v>
      </c>
      <c r="O29" s="60">
        <v>182930</v>
      </c>
      <c r="P29" s="60">
        <v>0</v>
      </c>
      <c r="Q29" s="60">
        <v>2385703</v>
      </c>
      <c r="R29" s="60">
        <v>2568633</v>
      </c>
      <c r="S29" s="60">
        <v>0</v>
      </c>
      <c r="T29" s="60">
        <v>0</v>
      </c>
      <c r="U29" s="60">
        <v>3048821</v>
      </c>
      <c r="V29" s="60">
        <v>3048821</v>
      </c>
      <c r="W29" s="60">
        <v>11461981</v>
      </c>
      <c r="X29" s="60">
        <v>12940083</v>
      </c>
      <c r="Y29" s="60">
        <v>-1478102</v>
      </c>
      <c r="Z29" s="140">
        <v>-11.42</v>
      </c>
      <c r="AA29" s="155">
        <v>12940083</v>
      </c>
    </row>
    <row r="30" spans="1:27" ht="13.5">
      <c r="A30" s="183" t="s">
        <v>119</v>
      </c>
      <c r="B30" s="182"/>
      <c r="C30" s="155">
        <v>45334371</v>
      </c>
      <c r="D30" s="155">
        <v>0</v>
      </c>
      <c r="E30" s="156">
        <v>49824000</v>
      </c>
      <c r="F30" s="60">
        <v>49276690</v>
      </c>
      <c r="G30" s="60">
        <v>550484</v>
      </c>
      <c r="H30" s="60">
        <v>6365134</v>
      </c>
      <c r="I30" s="60">
        <v>5276082</v>
      </c>
      <c r="J30" s="60">
        <v>12191700</v>
      </c>
      <c r="K30" s="60">
        <v>3678575</v>
      </c>
      <c r="L30" s="60">
        <v>3979071</v>
      </c>
      <c r="M30" s="60">
        <v>3205730</v>
      </c>
      <c r="N30" s="60">
        <v>10863376</v>
      </c>
      <c r="O30" s="60">
        <v>3622461</v>
      </c>
      <c r="P30" s="60">
        <v>3908038</v>
      </c>
      <c r="Q30" s="60">
        <v>4101630</v>
      </c>
      <c r="R30" s="60">
        <v>11632129</v>
      </c>
      <c r="S30" s="60">
        <v>3495684</v>
      </c>
      <c r="T30" s="60">
        <v>3324003</v>
      </c>
      <c r="U30" s="60">
        <v>3512946</v>
      </c>
      <c r="V30" s="60">
        <v>10332633</v>
      </c>
      <c r="W30" s="60">
        <v>45019838</v>
      </c>
      <c r="X30" s="60">
        <v>49276690</v>
      </c>
      <c r="Y30" s="60">
        <v>-4256852</v>
      </c>
      <c r="Z30" s="140">
        <v>-8.64</v>
      </c>
      <c r="AA30" s="155">
        <v>49276690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14491472</v>
      </c>
      <c r="D32" s="155">
        <v>0</v>
      </c>
      <c r="E32" s="156">
        <v>18299829</v>
      </c>
      <c r="F32" s="60">
        <v>17831829</v>
      </c>
      <c r="G32" s="60">
        <v>497081</v>
      </c>
      <c r="H32" s="60">
        <v>1623852</v>
      </c>
      <c r="I32" s="60">
        <v>927250</v>
      </c>
      <c r="J32" s="60">
        <v>3048183</v>
      </c>
      <c r="K32" s="60">
        <v>1239499</v>
      </c>
      <c r="L32" s="60">
        <v>1082176</v>
      </c>
      <c r="M32" s="60">
        <v>1757405</v>
      </c>
      <c r="N32" s="60">
        <v>4079080</v>
      </c>
      <c r="O32" s="60">
        <v>956556</v>
      </c>
      <c r="P32" s="60">
        <v>970363</v>
      </c>
      <c r="Q32" s="60">
        <v>1041688</v>
      </c>
      <c r="R32" s="60">
        <v>2968607</v>
      </c>
      <c r="S32" s="60">
        <v>1200220</v>
      </c>
      <c r="T32" s="60">
        <v>1124352</v>
      </c>
      <c r="U32" s="60">
        <v>2115358</v>
      </c>
      <c r="V32" s="60">
        <v>4439930</v>
      </c>
      <c r="W32" s="60">
        <v>14535800</v>
      </c>
      <c r="X32" s="60">
        <v>17831829</v>
      </c>
      <c r="Y32" s="60">
        <v>-3296029</v>
      </c>
      <c r="Z32" s="140">
        <v>-18.48</v>
      </c>
      <c r="AA32" s="155">
        <v>17831829</v>
      </c>
    </row>
    <row r="33" spans="1:27" ht="13.5">
      <c r="A33" s="183" t="s">
        <v>42</v>
      </c>
      <c r="B33" s="182"/>
      <c r="C33" s="155">
        <v>782625</v>
      </c>
      <c r="D33" s="155">
        <v>0</v>
      </c>
      <c r="E33" s="156">
        <v>850000</v>
      </c>
      <c r="F33" s="60">
        <v>850000</v>
      </c>
      <c r="G33" s="60">
        <v>0</v>
      </c>
      <c r="H33" s="60">
        <v>0</v>
      </c>
      <c r="I33" s="60">
        <v>0</v>
      </c>
      <c r="J33" s="60">
        <v>0</v>
      </c>
      <c r="K33" s="60">
        <v>142219</v>
      </c>
      <c r="L33" s="60">
        <v>153678</v>
      </c>
      <c r="M33" s="60">
        <v>64878</v>
      </c>
      <c r="N33" s="60">
        <v>360775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375675</v>
      </c>
      <c r="U33" s="60">
        <v>0</v>
      </c>
      <c r="V33" s="60">
        <v>375675</v>
      </c>
      <c r="W33" s="60">
        <v>736450</v>
      </c>
      <c r="X33" s="60">
        <v>850000</v>
      </c>
      <c r="Y33" s="60">
        <v>-113550</v>
      </c>
      <c r="Z33" s="140">
        <v>-13.36</v>
      </c>
      <c r="AA33" s="155">
        <v>850000</v>
      </c>
    </row>
    <row r="34" spans="1:27" ht="13.5">
      <c r="A34" s="183" t="s">
        <v>43</v>
      </c>
      <c r="B34" s="182"/>
      <c r="C34" s="155">
        <v>54236070</v>
      </c>
      <c r="D34" s="155">
        <v>0</v>
      </c>
      <c r="E34" s="156">
        <v>78332364</v>
      </c>
      <c r="F34" s="60">
        <v>97440531</v>
      </c>
      <c r="G34" s="60">
        <v>1579143</v>
      </c>
      <c r="H34" s="60">
        <v>3511781</v>
      </c>
      <c r="I34" s="60">
        <v>4441523</v>
      </c>
      <c r="J34" s="60">
        <v>9532447</v>
      </c>
      <c r="K34" s="60">
        <v>4585737</v>
      </c>
      <c r="L34" s="60">
        <v>4893402</v>
      </c>
      <c r="M34" s="60">
        <v>5567703</v>
      </c>
      <c r="N34" s="60">
        <v>15046842</v>
      </c>
      <c r="O34" s="60">
        <v>16469456</v>
      </c>
      <c r="P34" s="60">
        <v>4264091</v>
      </c>
      <c r="Q34" s="60">
        <v>7560673</v>
      </c>
      <c r="R34" s="60">
        <v>28294220</v>
      </c>
      <c r="S34" s="60">
        <v>10183208</v>
      </c>
      <c r="T34" s="60">
        <v>7017585</v>
      </c>
      <c r="U34" s="60">
        <v>7584910</v>
      </c>
      <c r="V34" s="60">
        <v>24785703</v>
      </c>
      <c r="W34" s="60">
        <v>77659212</v>
      </c>
      <c r="X34" s="60">
        <v>97440531</v>
      </c>
      <c r="Y34" s="60">
        <v>-19781319</v>
      </c>
      <c r="Z34" s="140">
        <v>-20.3</v>
      </c>
      <c r="AA34" s="155">
        <v>97440531</v>
      </c>
    </row>
    <row r="35" spans="1:27" ht="13.5">
      <c r="A35" s="181" t="s">
        <v>122</v>
      </c>
      <c r="B35" s="185"/>
      <c r="C35" s="155">
        <v>1300370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365056654</v>
      </c>
      <c r="D36" s="188">
        <f>SUM(D25:D35)</f>
        <v>0</v>
      </c>
      <c r="E36" s="189">
        <f t="shared" si="1"/>
        <v>328592203</v>
      </c>
      <c r="F36" s="190">
        <f t="shared" si="1"/>
        <v>471374753</v>
      </c>
      <c r="G36" s="190">
        <f t="shared" si="1"/>
        <v>14022218</v>
      </c>
      <c r="H36" s="190">
        <f t="shared" si="1"/>
        <v>22601813</v>
      </c>
      <c r="I36" s="190">
        <f t="shared" si="1"/>
        <v>24319534</v>
      </c>
      <c r="J36" s="190">
        <f t="shared" si="1"/>
        <v>60943565</v>
      </c>
      <c r="K36" s="190">
        <f t="shared" si="1"/>
        <v>23894347</v>
      </c>
      <c r="L36" s="190">
        <f t="shared" si="1"/>
        <v>22515919</v>
      </c>
      <c r="M36" s="190">
        <f t="shared" si="1"/>
        <v>26875517</v>
      </c>
      <c r="N36" s="190">
        <f t="shared" si="1"/>
        <v>73285783</v>
      </c>
      <c r="O36" s="190">
        <f t="shared" si="1"/>
        <v>32377532</v>
      </c>
      <c r="P36" s="190">
        <f t="shared" si="1"/>
        <v>21496740</v>
      </c>
      <c r="Q36" s="190">
        <f t="shared" si="1"/>
        <v>30581461</v>
      </c>
      <c r="R36" s="190">
        <f t="shared" si="1"/>
        <v>84455733</v>
      </c>
      <c r="S36" s="190">
        <f t="shared" si="1"/>
        <v>29525896</v>
      </c>
      <c r="T36" s="190">
        <f t="shared" si="1"/>
        <v>25817765</v>
      </c>
      <c r="U36" s="190">
        <f t="shared" si="1"/>
        <v>29578979</v>
      </c>
      <c r="V36" s="190">
        <f t="shared" si="1"/>
        <v>84922640</v>
      </c>
      <c r="W36" s="190">
        <f t="shared" si="1"/>
        <v>303607721</v>
      </c>
      <c r="X36" s="190">
        <f t="shared" si="1"/>
        <v>471374753</v>
      </c>
      <c r="Y36" s="190">
        <f t="shared" si="1"/>
        <v>-167767032</v>
      </c>
      <c r="Z36" s="191">
        <f>+IF(X36&lt;&gt;0,+(Y36/X36)*100,0)</f>
        <v>-35.591009262220716</v>
      </c>
      <c r="AA36" s="188">
        <f>SUM(AA25:AA35)</f>
        <v>471374753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-60894578</v>
      </c>
      <c r="D38" s="199">
        <f>+D22-D36</f>
        <v>0</v>
      </c>
      <c r="E38" s="200">
        <f t="shared" si="2"/>
        <v>-6602896</v>
      </c>
      <c r="F38" s="106">
        <f t="shared" si="2"/>
        <v>-116250426</v>
      </c>
      <c r="G38" s="106">
        <f t="shared" si="2"/>
        <v>55435725</v>
      </c>
      <c r="H38" s="106">
        <f t="shared" si="2"/>
        <v>-2646091</v>
      </c>
      <c r="I38" s="106">
        <f t="shared" si="2"/>
        <v>-7985940</v>
      </c>
      <c r="J38" s="106">
        <f t="shared" si="2"/>
        <v>44803694</v>
      </c>
      <c r="K38" s="106">
        <f t="shared" si="2"/>
        <v>-6598351</v>
      </c>
      <c r="L38" s="106">
        <f t="shared" si="2"/>
        <v>-2595944</v>
      </c>
      <c r="M38" s="106">
        <f t="shared" si="2"/>
        <v>11744892</v>
      </c>
      <c r="N38" s="106">
        <f t="shared" si="2"/>
        <v>2550597</v>
      </c>
      <c r="O38" s="106">
        <f t="shared" si="2"/>
        <v>-14121963</v>
      </c>
      <c r="P38" s="106">
        <f t="shared" si="2"/>
        <v>9499355</v>
      </c>
      <c r="Q38" s="106">
        <f t="shared" si="2"/>
        <v>7235355</v>
      </c>
      <c r="R38" s="106">
        <f t="shared" si="2"/>
        <v>2612747</v>
      </c>
      <c r="S38" s="106">
        <f t="shared" si="2"/>
        <v>-3150249</v>
      </c>
      <c r="T38" s="106">
        <f t="shared" si="2"/>
        <v>-4503711</v>
      </c>
      <c r="U38" s="106">
        <f t="shared" si="2"/>
        <v>-6589136</v>
      </c>
      <c r="V38" s="106">
        <f t="shared" si="2"/>
        <v>-14243096</v>
      </c>
      <c r="W38" s="106">
        <f t="shared" si="2"/>
        <v>35723942</v>
      </c>
      <c r="X38" s="106">
        <f>IF(F22=F36,0,X22-X36)</f>
        <v>-116250426</v>
      </c>
      <c r="Y38" s="106">
        <f t="shared" si="2"/>
        <v>151974368</v>
      </c>
      <c r="Z38" s="201">
        <f>+IF(X38&lt;&gt;0,+(Y38/X38)*100,0)</f>
        <v>-130.7301600770048</v>
      </c>
      <c r="AA38" s="199">
        <f>+AA22-AA36</f>
        <v>-116250426</v>
      </c>
    </row>
    <row r="39" spans="1:27" ht="13.5">
      <c r="A39" s="181" t="s">
        <v>46</v>
      </c>
      <c r="B39" s="185"/>
      <c r="C39" s="155">
        <v>73115626</v>
      </c>
      <c r="D39" s="155">
        <v>0</v>
      </c>
      <c r="E39" s="156">
        <v>62851000</v>
      </c>
      <c r="F39" s="60">
        <v>42717335</v>
      </c>
      <c r="G39" s="60">
        <v>0</v>
      </c>
      <c r="H39" s="60">
        <v>4772931</v>
      </c>
      <c r="I39" s="60">
        <v>2246067</v>
      </c>
      <c r="J39" s="60">
        <v>7018998</v>
      </c>
      <c r="K39" s="60">
        <v>5587500</v>
      </c>
      <c r="L39" s="60">
        <v>3282610</v>
      </c>
      <c r="M39" s="60">
        <v>10565671</v>
      </c>
      <c r="N39" s="60">
        <v>19435781</v>
      </c>
      <c r="O39" s="60">
        <v>2056874</v>
      </c>
      <c r="P39" s="60">
        <v>-8146210</v>
      </c>
      <c r="Q39" s="60">
        <v>3990148</v>
      </c>
      <c r="R39" s="60">
        <v>-2099188</v>
      </c>
      <c r="S39" s="60">
        <v>5231892</v>
      </c>
      <c r="T39" s="60">
        <v>7091531</v>
      </c>
      <c r="U39" s="60">
        <v>10281777</v>
      </c>
      <c r="V39" s="60">
        <v>22605200</v>
      </c>
      <c r="W39" s="60">
        <v>46960791</v>
      </c>
      <c r="X39" s="60">
        <v>42717335</v>
      </c>
      <c r="Y39" s="60">
        <v>4243456</v>
      </c>
      <c r="Z39" s="140">
        <v>9.93</v>
      </c>
      <c r="AA39" s="155">
        <v>42717335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12221048</v>
      </c>
      <c r="D42" s="206">
        <f>SUM(D38:D41)</f>
        <v>0</v>
      </c>
      <c r="E42" s="207">
        <f t="shared" si="3"/>
        <v>56248104</v>
      </c>
      <c r="F42" s="88">
        <f t="shared" si="3"/>
        <v>-73533091</v>
      </c>
      <c r="G42" s="88">
        <f t="shared" si="3"/>
        <v>55435725</v>
      </c>
      <c r="H42" s="88">
        <f t="shared" si="3"/>
        <v>2126840</v>
      </c>
      <c r="I42" s="88">
        <f t="shared" si="3"/>
        <v>-5739873</v>
      </c>
      <c r="J42" s="88">
        <f t="shared" si="3"/>
        <v>51822692</v>
      </c>
      <c r="K42" s="88">
        <f t="shared" si="3"/>
        <v>-1010851</v>
      </c>
      <c r="L42" s="88">
        <f t="shared" si="3"/>
        <v>686666</v>
      </c>
      <c r="M42" s="88">
        <f t="shared" si="3"/>
        <v>22310563</v>
      </c>
      <c r="N42" s="88">
        <f t="shared" si="3"/>
        <v>21986378</v>
      </c>
      <c r="O42" s="88">
        <f t="shared" si="3"/>
        <v>-12065089</v>
      </c>
      <c r="P42" s="88">
        <f t="shared" si="3"/>
        <v>1353145</v>
      </c>
      <c r="Q42" s="88">
        <f t="shared" si="3"/>
        <v>11225503</v>
      </c>
      <c r="R42" s="88">
        <f t="shared" si="3"/>
        <v>513559</v>
      </c>
      <c r="S42" s="88">
        <f t="shared" si="3"/>
        <v>2081643</v>
      </c>
      <c r="T42" s="88">
        <f t="shared" si="3"/>
        <v>2587820</v>
      </c>
      <c r="U42" s="88">
        <f t="shared" si="3"/>
        <v>3692641</v>
      </c>
      <c r="V42" s="88">
        <f t="shared" si="3"/>
        <v>8362104</v>
      </c>
      <c r="W42" s="88">
        <f t="shared" si="3"/>
        <v>82684733</v>
      </c>
      <c r="X42" s="88">
        <f t="shared" si="3"/>
        <v>-73533091</v>
      </c>
      <c r="Y42" s="88">
        <f t="shared" si="3"/>
        <v>156217824</v>
      </c>
      <c r="Z42" s="208">
        <f>+IF(X42&lt;&gt;0,+(Y42/X42)*100,0)</f>
        <v>-212.44561037152647</v>
      </c>
      <c r="AA42" s="206">
        <f>SUM(AA38:AA41)</f>
        <v>-73533091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12221048</v>
      </c>
      <c r="D44" s="210">
        <f>+D42-D43</f>
        <v>0</v>
      </c>
      <c r="E44" s="211">
        <f t="shared" si="4"/>
        <v>56248104</v>
      </c>
      <c r="F44" s="77">
        <f t="shared" si="4"/>
        <v>-73533091</v>
      </c>
      <c r="G44" s="77">
        <f t="shared" si="4"/>
        <v>55435725</v>
      </c>
      <c r="H44" s="77">
        <f t="shared" si="4"/>
        <v>2126840</v>
      </c>
      <c r="I44" s="77">
        <f t="shared" si="4"/>
        <v>-5739873</v>
      </c>
      <c r="J44" s="77">
        <f t="shared" si="4"/>
        <v>51822692</v>
      </c>
      <c r="K44" s="77">
        <f t="shared" si="4"/>
        <v>-1010851</v>
      </c>
      <c r="L44" s="77">
        <f t="shared" si="4"/>
        <v>686666</v>
      </c>
      <c r="M44" s="77">
        <f t="shared" si="4"/>
        <v>22310563</v>
      </c>
      <c r="N44" s="77">
        <f t="shared" si="4"/>
        <v>21986378</v>
      </c>
      <c r="O44" s="77">
        <f t="shared" si="4"/>
        <v>-12065089</v>
      </c>
      <c r="P44" s="77">
        <f t="shared" si="4"/>
        <v>1353145</v>
      </c>
      <c r="Q44" s="77">
        <f t="shared" si="4"/>
        <v>11225503</v>
      </c>
      <c r="R44" s="77">
        <f t="shared" si="4"/>
        <v>513559</v>
      </c>
      <c r="S44" s="77">
        <f t="shared" si="4"/>
        <v>2081643</v>
      </c>
      <c r="T44" s="77">
        <f t="shared" si="4"/>
        <v>2587820</v>
      </c>
      <c r="U44" s="77">
        <f t="shared" si="4"/>
        <v>3692641</v>
      </c>
      <c r="V44" s="77">
        <f t="shared" si="4"/>
        <v>8362104</v>
      </c>
      <c r="W44" s="77">
        <f t="shared" si="4"/>
        <v>82684733</v>
      </c>
      <c r="X44" s="77">
        <f t="shared" si="4"/>
        <v>-73533091</v>
      </c>
      <c r="Y44" s="77">
        <f t="shared" si="4"/>
        <v>156217824</v>
      </c>
      <c r="Z44" s="212">
        <f>+IF(X44&lt;&gt;0,+(Y44/X44)*100,0)</f>
        <v>-212.44561037152647</v>
      </c>
      <c r="AA44" s="210">
        <f>+AA42-AA43</f>
        <v>-73533091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12221048</v>
      </c>
      <c r="D46" s="206">
        <f>SUM(D44:D45)</f>
        <v>0</v>
      </c>
      <c r="E46" s="207">
        <f t="shared" si="5"/>
        <v>56248104</v>
      </c>
      <c r="F46" s="88">
        <f t="shared" si="5"/>
        <v>-73533091</v>
      </c>
      <c r="G46" s="88">
        <f t="shared" si="5"/>
        <v>55435725</v>
      </c>
      <c r="H46" s="88">
        <f t="shared" si="5"/>
        <v>2126840</v>
      </c>
      <c r="I46" s="88">
        <f t="shared" si="5"/>
        <v>-5739873</v>
      </c>
      <c r="J46" s="88">
        <f t="shared" si="5"/>
        <v>51822692</v>
      </c>
      <c r="K46" s="88">
        <f t="shared" si="5"/>
        <v>-1010851</v>
      </c>
      <c r="L46" s="88">
        <f t="shared" si="5"/>
        <v>686666</v>
      </c>
      <c r="M46" s="88">
        <f t="shared" si="5"/>
        <v>22310563</v>
      </c>
      <c r="N46" s="88">
        <f t="shared" si="5"/>
        <v>21986378</v>
      </c>
      <c r="O46" s="88">
        <f t="shared" si="5"/>
        <v>-12065089</v>
      </c>
      <c r="P46" s="88">
        <f t="shared" si="5"/>
        <v>1353145</v>
      </c>
      <c r="Q46" s="88">
        <f t="shared" si="5"/>
        <v>11225503</v>
      </c>
      <c r="R46" s="88">
        <f t="shared" si="5"/>
        <v>513559</v>
      </c>
      <c r="S46" s="88">
        <f t="shared" si="5"/>
        <v>2081643</v>
      </c>
      <c r="T46" s="88">
        <f t="shared" si="5"/>
        <v>2587820</v>
      </c>
      <c r="U46" s="88">
        <f t="shared" si="5"/>
        <v>3692641</v>
      </c>
      <c r="V46" s="88">
        <f t="shared" si="5"/>
        <v>8362104</v>
      </c>
      <c r="W46" s="88">
        <f t="shared" si="5"/>
        <v>82684733</v>
      </c>
      <c r="X46" s="88">
        <f t="shared" si="5"/>
        <v>-73533091</v>
      </c>
      <c r="Y46" s="88">
        <f t="shared" si="5"/>
        <v>156217824</v>
      </c>
      <c r="Z46" s="208">
        <f>+IF(X46&lt;&gt;0,+(Y46/X46)*100,0)</f>
        <v>-212.44561037152647</v>
      </c>
      <c r="AA46" s="206">
        <f>SUM(AA44:AA45)</f>
        <v>-73533091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12221048</v>
      </c>
      <c r="D48" s="217">
        <f>SUM(D46:D47)</f>
        <v>0</v>
      </c>
      <c r="E48" s="218">
        <f t="shared" si="6"/>
        <v>56248104</v>
      </c>
      <c r="F48" s="219">
        <f t="shared" si="6"/>
        <v>-73533091</v>
      </c>
      <c r="G48" s="219">
        <f t="shared" si="6"/>
        <v>55435725</v>
      </c>
      <c r="H48" s="220">
        <f t="shared" si="6"/>
        <v>2126840</v>
      </c>
      <c r="I48" s="220">
        <f t="shared" si="6"/>
        <v>-5739873</v>
      </c>
      <c r="J48" s="220">
        <f t="shared" si="6"/>
        <v>51822692</v>
      </c>
      <c r="K48" s="220">
        <f t="shared" si="6"/>
        <v>-1010851</v>
      </c>
      <c r="L48" s="220">
        <f t="shared" si="6"/>
        <v>686666</v>
      </c>
      <c r="M48" s="219">
        <f t="shared" si="6"/>
        <v>22310563</v>
      </c>
      <c r="N48" s="219">
        <f t="shared" si="6"/>
        <v>21986378</v>
      </c>
      <c r="O48" s="220">
        <f t="shared" si="6"/>
        <v>-12065089</v>
      </c>
      <c r="P48" s="220">
        <f t="shared" si="6"/>
        <v>1353145</v>
      </c>
      <c r="Q48" s="220">
        <f t="shared" si="6"/>
        <v>11225503</v>
      </c>
      <c r="R48" s="220">
        <f t="shared" si="6"/>
        <v>513559</v>
      </c>
      <c r="S48" s="220">
        <f t="shared" si="6"/>
        <v>2081643</v>
      </c>
      <c r="T48" s="219">
        <f t="shared" si="6"/>
        <v>2587820</v>
      </c>
      <c r="U48" s="219">
        <f t="shared" si="6"/>
        <v>3692641</v>
      </c>
      <c r="V48" s="220">
        <f t="shared" si="6"/>
        <v>8362104</v>
      </c>
      <c r="W48" s="220">
        <f t="shared" si="6"/>
        <v>82684733</v>
      </c>
      <c r="X48" s="220">
        <f t="shared" si="6"/>
        <v>-73533091</v>
      </c>
      <c r="Y48" s="220">
        <f t="shared" si="6"/>
        <v>156217824</v>
      </c>
      <c r="Z48" s="221">
        <f>+IF(X48&lt;&gt;0,+(Y48/X48)*100,0)</f>
        <v>-212.44561037152647</v>
      </c>
      <c r="AA48" s="222">
        <f>SUM(AA46:AA47)</f>
        <v>-73533091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3359820</v>
      </c>
      <c r="D5" s="153">
        <f>SUM(D6:D8)</f>
        <v>0</v>
      </c>
      <c r="E5" s="154">
        <f t="shared" si="0"/>
        <v>3494062</v>
      </c>
      <c r="F5" s="100">
        <f t="shared" si="0"/>
        <v>5931991</v>
      </c>
      <c r="G5" s="100">
        <f t="shared" si="0"/>
        <v>0</v>
      </c>
      <c r="H5" s="100">
        <f t="shared" si="0"/>
        <v>72363</v>
      </c>
      <c r="I5" s="100">
        <f t="shared" si="0"/>
        <v>37224</v>
      </c>
      <c r="J5" s="100">
        <f t="shared" si="0"/>
        <v>109587</v>
      </c>
      <c r="K5" s="100">
        <f t="shared" si="0"/>
        <v>255541</v>
      </c>
      <c r="L5" s="100">
        <f t="shared" si="0"/>
        <v>468347</v>
      </c>
      <c r="M5" s="100">
        <f t="shared" si="0"/>
        <v>496783</v>
      </c>
      <c r="N5" s="100">
        <f t="shared" si="0"/>
        <v>1220671</v>
      </c>
      <c r="O5" s="100">
        <f t="shared" si="0"/>
        <v>382662</v>
      </c>
      <c r="P5" s="100">
        <f t="shared" si="0"/>
        <v>105583</v>
      </c>
      <c r="Q5" s="100">
        <f t="shared" si="0"/>
        <v>748911</v>
      </c>
      <c r="R5" s="100">
        <f t="shared" si="0"/>
        <v>1237156</v>
      </c>
      <c r="S5" s="100">
        <f t="shared" si="0"/>
        <v>169801</v>
      </c>
      <c r="T5" s="100">
        <f t="shared" si="0"/>
        <v>426598</v>
      </c>
      <c r="U5" s="100">
        <f t="shared" si="0"/>
        <v>1559902</v>
      </c>
      <c r="V5" s="100">
        <f t="shared" si="0"/>
        <v>2156301</v>
      </c>
      <c r="W5" s="100">
        <f t="shared" si="0"/>
        <v>4723715</v>
      </c>
      <c r="X5" s="100">
        <f t="shared" si="0"/>
        <v>5931991</v>
      </c>
      <c r="Y5" s="100">
        <f t="shared" si="0"/>
        <v>-1208276</v>
      </c>
      <c r="Z5" s="137">
        <f>+IF(X5&lt;&gt;0,+(Y5/X5)*100,0)</f>
        <v>-20.368810404466224</v>
      </c>
      <c r="AA5" s="153">
        <f>SUM(AA6:AA8)</f>
        <v>5931991</v>
      </c>
    </row>
    <row r="6" spans="1:27" ht="13.5">
      <c r="A6" s="138" t="s">
        <v>75</v>
      </c>
      <c r="B6" s="136"/>
      <c r="C6" s="155">
        <v>730833</v>
      </c>
      <c r="D6" s="155"/>
      <c r="E6" s="156">
        <v>1782812</v>
      </c>
      <c r="F6" s="60">
        <v>2152812</v>
      </c>
      <c r="G6" s="60"/>
      <c r="H6" s="60">
        <v>72363</v>
      </c>
      <c r="I6" s="60">
        <v>35693</v>
      </c>
      <c r="J6" s="60">
        <v>108056</v>
      </c>
      <c r="K6" s="60">
        <v>123478</v>
      </c>
      <c r="L6" s="60">
        <v>209305</v>
      </c>
      <c r="M6" s="60">
        <v>89867</v>
      </c>
      <c r="N6" s="60">
        <v>422650</v>
      </c>
      <c r="O6" s="60">
        <v>297551</v>
      </c>
      <c r="P6" s="60">
        <v>104218</v>
      </c>
      <c r="Q6" s="60">
        <v>435066</v>
      </c>
      <c r="R6" s="60">
        <v>836835</v>
      </c>
      <c r="S6" s="60">
        <v>-24445</v>
      </c>
      <c r="T6" s="60">
        <v>250018</v>
      </c>
      <c r="U6" s="60">
        <v>400577</v>
      </c>
      <c r="V6" s="60">
        <v>626150</v>
      </c>
      <c r="W6" s="60">
        <v>1993691</v>
      </c>
      <c r="X6" s="60">
        <v>2152812</v>
      </c>
      <c r="Y6" s="60">
        <v>-159121</v>
      </c>
      <c r="Z6" s="140">
        <v>-7.39</v>
      </c>
      <c r="AA6" s="62">
        <v>2152812</v>
      </c>
    </row>
    <row r="7" spans="1:27" ht="13.5">
      <c r="A7" s="138" t="s">
        <v>76</v>
      </c>
      <c r="B7" s="136"/>
      <c r="C7" s="157">
        <v>1607798</v>
      </c>
      <c r="D7" s="157"/>
      <c r="E7" s="158">
        <v>36550</v>
      </c>
      <c r="F7" s="159">
        <v>36550</v>
      </c>
      <c r="G7" s="159"/>
      <c r="H7" s="159"/>
      <c r="I7" s="159">
        <v>1531</v>
      </c>
      <c r="J7" s="159">
        <v>1531</v>
      </c>
      <c r="K7" s="159"/>
      <c r="L7" s="159"/>
      <c r="M7" s="159">
        <v>780</v>
      </c>
      <c r="N7" s="159">
        <v>780</v>
      </c>
      <c r="O7" s="159"/>
      <c r="P7" s="159"/>
      <c r="Q7" s="159">
        <v>12250</v>
      </c>
      <c r="R7" s="159">
        <v>12250</v>
      </c>
      <c r="S7" s="159"/>
      <c r="T7" s="159"/>
      <c r="U7" s="159">
        <v>1579</v>
      </c>
      <c r="V7" s="159">
        <v>1579</v>
      </c>
      <c r="W7" s="159">
        <v>16140</v>
      </c>
      <c r="X7" s="159">
        <v>36550</v>
      </c>
      <c r="Y7" s="159">
        <v>-20410</v>
      </c>
      <c r="Z7" s="141">
        <v>-55.84</v>
      </c>
      <c r="AA7" s="225">
        <v>36550</v>
      </c>
    </row>
    <row r="8" spans="1:27" ht="13.5">
      <c r="A8" s="138" t="s">
        <v>77</v>
      </c>
      <c r="B8" s="136"/>
      <c r="C8" s="155">
        <v>1021189</v>
      </c>
      <c r="D8" s="155"/>
      <c r="E8" s="156">
        <v>1674700</v>
      </c>
      <c r="F8" s="60">
        <v>3742629</v>
      </c>
      <c r="G8" s="60"/>
      <c r="H8" s="60"/>
      <c r="I8" s="60"/>
      <c r="J8" s="60"/>
      <c r="K8" s="60">
        <v>132063</v>
      </c>
      <c r="L8" s="60">
        <v>259042</v>
      </c>
      <c r="M8" s="60">
        <v>406136</v>
      </c>
      <c r="N8" s="60">
        <v>797241</v>
      </c>
      <c r="O8" s="60">
        <v>85111</v>
      </c>
      <c r="P8" s="60">
        <v>1365</v>
      </c>
      <c r="Q8" s="60">
        <v>301595</v>
      </c>
      <c r="R8" s="60">
        <v>388071</v>
      </c>
      <c r="S8" s="60">
        <v>194246</v>
      </c>
      <c r="T8" s="60">
        <v>176580</v>
      </c>
      <c r="U8" s="60">
        <v>1157746</v>
      </c>
      <c r="V8" s="60">
        <v>1528572</v>
      </c>
      <c r="W8" s="60">
        <v>2713884</v>
      </c>
      <c r="X8" s="60">
        <v>3742629</v>
      </c>
      <c r="Y8" s="60">
        <v>-1028745</v>
      </c>
      <c r="Z8" s="140">
        <v>-27.49</v>
      </c>
      <c r="AA8" s="62">
        <v>3742629</v>
      </c>
    </row>
    <row r="9" spans="1:27" ht="13.5">
      <c r="A9" s="135" t="s">
        <v>78</v>
      </c>
      <c r="B9" s="136"/>
      <c r="C9" s="153">
        <f aca="true" t="shared" si="1" ref="C9:Y9">SUM(C10:C14)</f>
        <v>33807601</v>
      </c>
      <c r="D9" s="153">
        <f>SUM(D10:D14)</f>
        <v>0</v>
      </c>
      <c r="E9" s="154">
        <f t="shared" si="1"/>
        <v>33871605</v>
      </c>
      <c r="F9" s="100">
        <f t="shared" si="1"/>
        <v>16956330</v>
      </c>
      <c r="G9" s="100">
        <f t="shared" si="1"/>
        <v>1219067</v>
      </c>
      <c r="H9" s="100">
        <f t="shared" si="1"/>
        <v>2285565</v>
      </c>
      <c r="I9" s="100">
        <f t="shared" si="1"/>
        <v>861841</v>
      </c>
      <c r="J9" s="100">
        <f t="shared" si="1"/>
        <v>4366473</v>
      </c>
      <c r="K9" s="100">
        <f t="shared" si="1"/>
        <v>4997423</v>
      </c>
      <c r="L9" s="100">
        <f t="shared" si="1"/>
        <v>2672063</v>
      </c>
      <c r="M9" s="100">
        <f t="shared" si="1"/>
        <v>5981398</v>
      </c>
      <c r="N9" s="100">
        <f t="shared" si="1"/>
        <v>13650884</v>
      </c>
      <c r="O9" s="100">
        <f t="shared" si="1"/>
        <v>-11958446</v>
      </c>
      <c r="P9" s="100">
        <f t="shared" si="1"/>
        <v>307302</v>
      </c>
      <c r="Q9" s="100">
        <f t="shared" si="1"/>
        <v>2159188</v>
      </c>
      <c r="R9" s="100">
        <f t="shared" si="1"/>
        <v>-9491956</v>
      </c>
      <c r="S9" s="100">
        <f t="shared" si="1"/>
        <v>1680573</v>
      </c>
      <c r="T9" s="100">
        <f t="shared" si="1"/>
        <v>2654546</v>
      </c>
      <c r="U9" s="100">
        <f t="shared" si="1"/>
        <v>6961229</v>
      </c>
      <c r="V9" s="100">
        <f t="shared" si="1"/>
        <v>11296348</v>
      </c>
      <c r="W9" s="100">
        <f t="shared" si="1"/>
        <v>19821749</v>
      </c>
      <c r="X9" s="100">
        <f t="shared" si="1"/>
        <v>16956330</v>
      </c>
      <c r="Y9" s="100">
        <f t="shared" si="1"/>
        <v>2865419</v>
      </c>
      <c r="Z9" s="137">
        <f>+IF(X9&lt;&gt;0,+(Y9/X9)*100,0)</f>
        <v>16.898815958406093</v>
      </c>
      <c r="AA9" s="102">
        <f>SUM(AA10:AA14)</f>
        <v>16956330</v>
      </c>
    </row>
    <row r="10" spans="1:27" ht="13.5">
      <c r="A10" s="138" t="s">
        <v>79</v>
      </c>
      <c r="B10" s="136"/>
      <c r="C10" s="155"/>
      <c r="D10" s="155"/>
      <c r="E10" s="156">
        <v>1100000</v>
      </c>
      <c r="F10" s="60">
        <v>1473000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90404</v>
      </c>
      <c r="Q10" s="60">
        <v>-30500</v>
      </c>
      <c r="R10" s="60">
        <v>59904</v>
      </c>
      <c r="S10" s="60">
        <v>47813</v>
      </c>
      <c r="T10" s="60">
        <v>41311</v>
      </c>
      <c r="U10" s="60">
        <v>242418</v>
      </c>
      <c r="V10" s="60">
        <v>331542</v>
      </c>
      <c r="W10" s="60">
        <v>391446</v>
      </c>
      <c r="X10" s="60">
        <v>1473000</v>
      </c>
      <c r="Y10" s="60">
        <v>-1081554</v>
      </c>
      <c r="Z10" s="140">
        <v>-73.43</v>
      </c>
      <c r="AA10" s="62">
        <v>1473000</v>
      </c>
    </row>
    <row r="11" spans="1:27" ht="13.5">
      <c r="A11" s="138" t="s">
        <v>80</v>
      </c>
      <c r="B11" s="136"/>
      <c r="C11" s="155">
        <v>694582</v>
      </c>
      <c r="D11" s="155"/>
      <c r="E11" s="156">
        <v>3269605</v>
      </c>
      <c r="F11" s="60">
        <v>3313330</v>
      </c>
      <c r="G11" s="60"/>
      <c r="H11" s="60"/>
      <c r="I11" s="60"/>
      <c r="J11" s="60"/>
      <c r="K11" s="60"/>
      <c r="L11" s="60"/>
      <c r="M11" s="60">
        <v>20000</v>
      </c>
      <c r="N11" s="60">
        <v>20000</v>
      </c>
      <c r="O11" s="60"/>
      <c r="P11" s="60"/>
      <c r="Q11" s="60"/>
      <c r="R11" s="60"/>
      <c r="S11" s="60">
        <v>462012</v>
      </c>
      <c r="T11" s="60">
        <v>363411</v>
      </c>
      <c r="U11" s="60">
        <v>2463997</v>
      </c>
      <c r="V11" s="60">
        <v>3289420</v>
      </c>
      <c r="W11" s="60">
        <v>3309420</v>
      </c>
      <c r="X11" s="60">
        <v>3313330</v>
      </c>
      <c r="Y11" s="60">
        <v>-3910</v>
      </c>
      <c r="Z11" s="140">
        <v>-0.12</v>
      </c>
      <c r="AA11" s="62">
        <v>3313330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33113019</v>
      </c>
      <c r="D13" s="155"/>
      <c r="E13" s="156">
        <v>29502000</v>
      </c>
      <c r="F13" s="60">
        <v>12170000</v>
      </c>
      <c r="G13" s="60">
        <v>1219067</v>
      </c>
      <c r="H13" s="60">
        <v>2285565</v>
      </c>
      <c r="I13" s="60">
        <v>861841</v>
      </c>
      <c r="J13" s="60">
        <v>4366473</v>
      </c>
      <c r="K13" s="60">
        <v>4997423</v>
      </c>
      <c r="L13" s="60">
        <v>2672063</v>
      </c>
      <c r="M13" s="60">
        <v>5961398</v>
      </c>
      <c r="N13" s="60">
        <v>13630884</v>
      </c>
      <c r="O13" s="60">
        <v>-11958446</v>
      </c>
      <c r="P13" s="60">
        <v>216898</v>
      </c>
      <c r="Q13" s="60">
        <v>2189688</v>
      </c>
      <c r="R13" s="60">
        <v>-9551860</v>
      </c>
      <c r="S13" s="60">
        <v>1170748</v>
      </c>
      <c r="T13" s="60">
        <v>2249824</v>
      </c>
      <c r="U13" s="60">
        <v>4254814</v>
      </c>
      <c r="V13" s="60">
        <v>7675386</v>
      </c>
      <c r="W13" s="60">
        <v>16120883</v>
      </c>
      <c r="X13" s="60">
        <v>12170000</v>
      </c>
      <c r="Y13" s="60">
        <v>3950883</v>
      </c>
      <c r="Z13" s="140">
        <v>32.46</v>
      </c>
      <c r="AA13" s="62">
        <v>12170000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12741034</v>
      </c>
      <c r="D15" s="153">
        <f>SUM(D16:D18)</f>
        <v>0</v>
      </c>
      <c r="E15" s="154">
        <f t="shared" si="2"/>
        <v>4398816</v>
      </c>
      <c r="F15" s="100">
        <f t="shared" si="2"/>
        <v>7789641</v>
      </c>
      <c r="G15" s="100">
        <f t="shared" si="2"/>
        <v>111832</v>
      </c>
      <c r="H15" s="100">
        <f t="shared" si="2"/>
        <v>149458</v>
      </c>
      <c r="I15" s="100">
        <f t="shared" si="2"/>
        <v>622840</v>
      </c>
      <c r="J15" s="100">
        <f t="shared" si="2"/>
        <v>884130</v>
      </c>
      <c r="K15" s="100">
        <f t="shared" si="2"/>
        <v>259898</v>
      </c>
      <c r="L15" s="100">
        <f t="shared" si="2"/>
        <v>560016</v>
      </c>
      <c r="M15" s="100">
        <f t="shared" si="2"/>
        <v>784051</v>
      </c>
      <c r="N15" s="100">
        <f t="shared" si="2"/>
        <v>1603965</v>
      </c>
      <c r="O15" s="100">
        <f t="shared" si="2"/>
        <v>350934</v>
      </c>
      <c r="P15" s="100">
        <f t="shared" si="2"/>
        <v>728582</v>
      </c>
      <c r="Q15" s="100">
        <f t="shared" si="2"/>
        <v>701274</v>
      </c>
      <c r="R15" s="100">
        <f t="shared" si="2"/>
        <v>1780790</v>
      </c>
      <c r="S15" s="100">
        <f t="shared" si="2"/>
        <v>1158917</v>
      </c>
      <c r="T15" s="100">
        <f t="shared" si="2"/>
        <v>1019554</v>
      </c>
      <c r="U15" s="100">
        <f t="shared" si="2"/>
        <v>948096</v>
      </c>
      <c r="V15" s="100">
        <f t="shared" si="2"/>
        <v>3126567</v>
      </c>
      <c r="W15" s="100">
        <f t="shared" si="2"/>
        <v>7395452</v>
      </c>
      <c r="X15" s="100">
        <f t="shared" si="2"/>
        <v>7789641</v>
      </c>
      <c r="Y15" s="100">
        <f t="shared" si="2"/>
        <v>-394189</v>
      </c>
      <c r="Z15" s="137">
        <f>+IF(X15&lt;&gt;0,+(Y15/X15)*100,0)</f>
        <v>-5.0604257628817555</v>
      </c>
      <c r="AA15" s="102">
        <f>SUM(AA16:AA18)</f>
        <v>7789641</v>
      </c>
    </row>
    <row r="16" spans="1:27" ht="13.5">
      <c r="A16" s="138" t="s">
        <v>85</v>
      </c>
      <c r="B16" s="136"/>
      <c r="C16" s="155">
        <v>4445255</v>
      </c>
      <c r="D16" s="155"/>
      <c r="E16" s="156"/>
      <c r="F16" s="60">
        <v>2686042</v>
      </c>
      <c r="G16" s="60"/>
      <c r="H16" s="60"/>
      <c r="I16" s="60">
        <v>193193</v>
      </c>
      <c r="J16" s="60">
        <v>193193</v>
      </c>
      <c r="K16" s="60">
        <v>45019</v>
      </c>
      <c r="L16" s="60"/>
      <c r="M16" s="60">
        <v>160303</v>
      </c>
      <c r="N16" s="60">
        <v>205322</v>
      </c>
      <c r="O16" s="60"/>
      <c r="P16" s="60">
        <v>388641</v>
      </c>
      <c r="Q16" s="60">
        <v>426066</v>
      </c>
      <c r="R16" s="60">
        <v>814707</v>
      </c>
      <c r="S16" s="60">
        <v>507216</v>
      </c>
      <c r="T16" s="60">
        <v>268629</v>
      </c>
      <c r="U16" s="60">
        <v>247729</v>
      </c>
      <c r="V16" s="60">
        <v>1023574</v>
      </c>
      <c r="W16" s="60">
        <v>2236796</v>
      </c>
      <c r="X16" s="60">
        <v>2686042</v>
      </c>
      <c r="Y16" s="60">
        <v>-449246</v>
      </c>
      <c r="Z16" s="140">
        <v>-16.73</v>
      </c>
      <c r="AA16" s="62">
        <v>2686042</v>
      </c>
    </row>
    <row r="17" spans="1:27" ht="13.5">
      <c r="A17" s="138" t="s">
        <v>86</v>
      </c>
      <c r="B17" s="136"/>
      <c r="C17" s="155">
        <v>8295779</v>
      </c>
      <c r="D17" s="155"/>
      <c r="E17" s="156">
        <v>4398816</v>
      </c>
      <c r="F17" s="60">
        <v>5103599</v>
      </c>
      <c r="G17" s="60">
        <v>111832</v>
      </c>
      <c r="H17" s="60">
        <v>149458</v>
      </c>
      <c r="I17" s="60">
        <v>429647</v>
      </c>
      <c r="J17" s="60">
        <v>690937</v>
      </c>
      <c r="K17" s="60">
        <v>214879</v>
      </c>
      <c r="L17" s="60">
        <v>560016</v>
      </c>
      <c r="M17" s="60">
        <v>623748</v>
      </c>
      <c r="N17" s="60">
        <v>1398643</v>
      </c>
      <c r="O17" s="60">
        <v>350934</v>
      </c>
      <c r="P17" s="60">
        <v>339941</v>
      </c>
      <c r="Q17" s="60">
        <v>275208</v>
      </c>
      <c r="R17" s="60">
        <v>966083</v>
      </c>
      <c r="S17" s="60">
        <v>651701</v>
      </c>
      <c r="T17" s="60">
        <v>750925</v>
      </c>
      <c r="U17" s="60">
        <v>700367</v>
      </c>
      <c r="V17" s="60">
        <v>2102993</v>
      </c>
      <c r="W17" s="60">
        <v>5158656</v>
      </c>
      <c r="X17" s="60">
        <v>5103599</v>
      </c>
      <c r="Y17" s="60">
        <v>55057</v>
      </c>
      <c r="Z17" s="140">
        <v>1.08</v>
      </c>
      <c r="AA17" s="62">
        <v>5103599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38391611</v>
      </c>
      <c r="D19" s="153">
        <f>SUM(D20:D23)</f>
        <v>0</v>
      </c>
      <c r="E19" s="154">
        <f t="shared" si="3"/>
        <v>31829850</v>
      </c>
      <c r="F19" s="100">
        <f t="shared" si="3"/>
        <v>39302275</v>
      </c>
      <c r="G19" s="100">
        <f t="shared" si="3"/>
        <v>102900</v>
      </c>
      <c r="H19" s="100">
        <f t="shared" si="3"/>
        <v>1208984</v>
      </c>
      <c r="I19" s="100">
        <f t="shared" si="3"/>
        <v>788014</v>
      </c>
      <c r="J19" s="100">
        <f t="shared" si="3"/>
        <v>2099898</v>
      </c>
      <c r="K19" s="100">
        <f t="shared" si="3"/>
        <v>955762</v>
      </c>
      <c r="L19" s="100">
        <f t="shared" si="3"/>
        <v>714963</v>
      </c>
      <c r="M19" s="100">
        <f t="shared" si="3"/>
        <v>4562673</v>
      </c>
      <c r="N19" s="100">
        <f t="shared" si="3"/>
        <v>6233398</v>
      </c>
      <c r="O19" s="100">
        <f t="shared" si="3"/>
        <v>926437</v>
      </c>
      <c r="P19" s="100">
        <f t="shared" si="3"/>
        <v>4677276</v>
      </c>
      <c r="Q19" s="100">
        <f t="shared" si="3"/>
        <v>1418845</v>
      </c>
      <c r="R19" s="100">
        <f t="shared" si="3"/>
        <v>7022558</v>
      </c>
      <c r="S19" s="100">
        <f t="shared" si="3"/>
        <v>1867827</v>
      </c>
      <c r="T19" s="100">
        <f t="shared" si="3"/>
        <v>5465299</v>
      </c>
      <c r="U19" s="100">
        <f t="shared" si="3"/>
        <v>5044499</v>
      </c>
      <c r="V19" s="100">
        <f t="shared" si="3"/>
        <v>12377625</v>
      </c>
      <c r="W19" s="100">
        <f t="shared" si="3"/>
        <v>27733479</v>
      </c>
      <c r="X19" s="100">
        <f t="shared" si="3"/>
        <v>39302275</v>
      </c>
      <c r="Y19" s="100">
        <f t="shared" si="3"/>
        <v>-11568796</v>
      </c>
      <c r="Z19" s="137">
        <f>+IF(X19&lt;&gt;0,+(Y19/X19)*100,0)</f>
        <v>-29.435435989392474</v>
      </c>
      <c r="AA19" s="102">
        <f>SUM(AA20:AA23)</f>
        <v>39302275</v>
      </c>
    </row>
    <row r="20" spans="1:27" ht="13.5">
      <c r="A20" s="138" t="s">
        <v>89</v>
      </c>
      <c r="B20" s="136"/>
      <c r="C20" s="155">
        <v>7888791</v>
      </c>
      <c r="D20" s="155"/>
      <c r="E20" s="156">
        <v>549000</v>
      </c>
      <c r="F20" s="60">
        <v>4937120</v>
      </c>
      <c r="G20" s="60"/>
      <c r="H20" s="60">
        <v>4710</v>
      </c>
      <c r="I20" s="60">
        <v>19580</v>
      </c>
      <c r="J20" s="60">
        <v>24290</v>
      </c>
      <c r="K20" s="60">
        <v>7295</v>
      </c>
      <c r="L20" s="60">
        <v>109077</v>
      </c>
      <c r="M20" s="60">
        <v>841780</v>
      </c>
      <c r="N20" s="60">
        <v>958152</v>
      </c>
      <c r="O20" s="60">
        <v>96414</v>
      </c>
      <c r="P20" s="60">
        <v>20116</v>
      </c>
      <c r="Q20" s="60">
        <v>225544</v>
      </c>
      <c r="R20" s="60">
        <v>342074</v>
      </c>
      <c r="S20" s="60">
        <v>202602</v>
      </c>
      <c r="T20" s="60">
        <v>917521</v>
      </c>
      <c r="U20" s="60">
        <v>290352</v>
      </c>
      <c r="V20" s="60">
        <v>1410475</v>
      </c>
      <c r="W20" s="60">
        <v>2734991</v>
      </c>
      <c r="X20" s="60">
        <v>4937120</v>
      </c>
      <c r="Y20" s="60">
        <v>-2202129</v>
      </c>
      <c r="Z20" s="140">
        <v>-44.6</v>
      </c>
      <c r="AA20" s="62">
        <v>4937120</v>
      </c>
    </row>
    <row r="21" spans="1:27" ht="13.5">
      <c r="A21" s="138" t="s">
        <v>90</v>
      </c>
      <c r="B21" s="136"/>
      <c r="C21" s="155">
        <v>9058739</v>
      </c>
      <c r="D21" s="155"/>
      <c r="E21" s="156">
        <v>7746200</v>
      </c>
      <c r="F21" s="60">
        <v>10747047</v>
      </c>
      <c r="G21" s="60"/>
      <c r="H21" s="60">
        <v>29656</v>
      </c>
      <c r="I21" s="60">
        <v>30686</v>
      </c>
      <c r="J21" s="60">
        <v>60342</v>
      </c>
      <c r="K21" s="60">
        <v>877750</v>
      </c>
      <c r="L21" s="60">
        <v>70825</v>
      </c>
      <c r="M21" s="60">
        <v>1670781</v>
      </c>
      <c r="N21" s="60">
        <v>2619356</v>
      </c>
      <c r="O21" s="60">
        <v>52248</v>
      </c>
      <c r="P21" s="60">
        <v>1081177</v>
      </c>
      <c r="Q21" s="60">
        <v>104520</v>
      </c>
      <c r="R21" s="60">
        <v>1237945</v>
      </c>
      <c r="S21" s="60">
        <v>147693</v>
      </c>
      <c r="T21" s="60">
        <v>1833391</v>
      </c>
      <c r="U21" s="60">
        <v>2226883</v>
      </c>
      <c r="V21" s="60">
        <v>4207967</v>
      </c>
      <c r="W21" s="60">
        <v>8125610</v>
      </c>
      <c r="X21" s="60">
        <v>10747047</v>
      </c>
      <c r="Y21" s="60">
        <v>-2621437</v>
      </c>
      <c r="Z21" s="140">
        <v>-24.39</v>
      </c>
      <c r="AA21" s="62">
        <v>10747047</v>
      </c>
    </row>
    <row r="22" spans="1:27" ht="13.5">
      <c r="A22" s="138" t="s">
        <v>91</v>
      </c>
      <c r="B22" s="136"/>
      <c r="C22" s="157">
        <v>21096954</v>
      </c>
      <c r="D22" s="157"/>
      <c r="E22" s="158">
        <v>23534650</v>
      </c>
      <c r="F22" s="159">
        <v>23618108</v>
      </c>
      <c r="G22" s="159">
        <v>102900</v>
      </c>
      <c r="H22" s="159">
        <v>1174618</v>
      </c>
      <c r="I22" s="159">
        <v>737748</v>
      </c>
      <c r="J22" s="159">
        <v>2015266</v>
      </c>
      <c r="K22" s="159">
        <v>70717</v>
      </c>
      <c r="L22" s="159">
        <v>535061</v>
      </c>
      <c r="M22" s="159">
        <v>2050112</v>
      </c>
      <c r="N22" s="159">
        <v>2655890</v>
      </c>
      <c r="O22" s="159">
        <v>777775</v>
      </c>
      <c r="P22" s="159">
        <v>3575983</v>
      </c>
      <c r="Q22" s="159">
        <v>1088781</v>
      </c>
      <c r="R22" s="159">
        <v>5442539</v>
      </c>
      <c r="S22" s="159">
        <v>1517532</v>
      </c>
      <c r="T22" s="159">
        <v>2714387</v>
      </c>
      <c r="U22" s="159">
        <v>2527264</v>
      </c>
      <c r="V22" s="159">
        <v>6759183</v>
      </c>
      <c r="W22" s="159">
        <v>16872878</v>
      </c>
      <c r="X22" s="159">
        <v>23618108</v>
      </c>
      <c r="Y22" s="159">
        <v>-6745230</v>
      </c>
      <c r="Z22" s="141">
        <v>-28.56</v>
      </c>
      <c r="AA22" s="225">
        <v>23618108</v>
      </c>
    </row>
    <row r="23" spans="1:27" ht="13.5">
      <c r="A23" s="138" t="s">
        <v>92</v>
      </c>
      <c r="B23" s="136"/>
      <c r="C23" s="155">
        <v>347127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88300066</v>
      </c>
      <c r="D25" s="217">
        <f>+D5+D9+D15+D19+D24</f>
        <v>0</v>
      </c>
      <c r="E25" s="230">
        <f t="shared" si="4"/>
        <v>73594333</v>
      </c>
      <c r="F25" s="219">
        <f t="shared" si="4"/>
        <v>69980237</v>
      </c>
      <c r="G25" s="219">
        <f t="shared" si="4"/>
        <v>1433799</v>
      </c>
      <c r="H25" s="219">
        <f t="shared" si="4"/>
        <v>3716370</v>
      </c>
      <c r="I25" s="219">
        <f t="shared" si="4"/>
        <v>2309919</v>
      </c>
      <c r="J25" s="219">
        <f t="shared" si="4"/>
        <v>7460088</v>
      </c>
      <c r="K25" s="219">
        <f t="shared" si="4"/>
        <v>6468624</v>
      </c>
      <c r="L25" s="219">
        <f t="shared" si="4"/>
        <v>4415389</v>
      </c>
      <c r="M25" s="219">
        <f t="shared" si="4"/>
        <v>11824905</v>
      </c>
      <c r="N25" s="219">
        <f t="shared" si="4"/>
        <v>22708918</v>
      </c>
      <c r="O25" s="219">
        <f t="shared" si="4"/>
        <v>-10298413</v>
      </c>
      <c r="P25" s="219">
        <f t="shared" si="4"/>
        <v>5818743</v>
      </c>
      <c r="Q25" s="219">
        <f t="shared" si="4"/>
        <v>5028218</v>
      </c>
      <c r="R25" s="219">
        <f t="shared" si="4"/>
        <v>548548</v>
      </c>
      <c r="S25" s="219">
        <f t="shared" si="4"/>
        <v>4877118</v>
      </c>
      <c r="T25" s="219">
        <f t="shared" si="4"/>
        <v>9565997</v>
      </c>
      <c r="U25" s="219">
        <f t="shared" si="4"/>
        <v>14513726</v>
      </c>
      <c r="V25" s="219">
        <f t="shared" si="4"/>
        <v>28956841</v>
      </c>
      <c r="W25" s="219">
        <f t="shared" si="4"/>
        <v>59674395</v>
      </c>
      <c r="X25" s="219">
        <f t="shared" si="4"/>
        <v>69980237</v>
      </c>
      <c r="Y25" s="219">
        <f t="shared" si="4"/>
        <v>-10305842</v>
      </c>
      <c r="Z25" s="231">
        <f>+IF(X25&lt;&gt;0,+(Y25/X25)*100,0)</f>
        <v>-14.726789221934187</v>
      </c>
      <c r="AA25" s="232">
        <f>+AA5+AA9+AA15+AA19+AA24</f>
        <v>69980237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35493874</v>
      </c>
      <c r="D28" s="155"/>
      <c r="E28" s="156">
        <v>28924561</v>
      </c>
      <c r="F28" s="60">
        <v>27479880</v>
      </c>
      <c r="G28" s="60">
        <v>214732</v>
      </c>
      <c r="H28" s="60">
        <v>1149778</v>
      </c>
      <c r="I28" s="60">
        <v>1183625</v>
      </c>
      <c r="J28" s="60">
        <v>2548135</v>
      </c>
      <c r="K28" s="60">
        <v>403108</v>
      </c>
      <c r="L28" s="60">
        <v>490638</v>
      </c>
      <c r="M28" s="60">
        <v>3383034</v>
      </c>
      <c r="N28" s="60">
        <v>4276780</v>
      </c>
      <c r="O28" s="60">
        <v>1132927</v>
      </c>
      <c r="P28" s="60">
        <v>4070196</v>
      </c>
      <c r="Q28" s="60">
        <v>1363989</v>
      </c>
      <c r="R28" s="60">
        <v>6567112</v>
      </c>
      <c r="S28" s="60">
        <v>2388359</v>
      </c>
      <c r="T28" s="60">
        <v>5220840</v>
      </c>
      <c r="U28" s="60">
        <v>6276112</v>
      </c>
      <c r="V28" s="60">
        <v>13885311</v>
      </c>
      <c r="W28" s="60">
        <v>27277338</v>
      </c>
      <c r="X28" s="60">
        <v>27479880</v>
      </c>
      <c r="Y28" s="60">
        <v>-202542</v>
      </c>
      <c r="Z28" s="140">
        <v>-0.74</v>
      </c>
      <c r="AA28" s="155">
        <v>27479880</v>
      </c>
    </row>
    <row r="29" spans="1:27" ht="13.5">
      <c r="A29" s="234" t="s">
        <v>134</v>
      </c>
      <c r="B29" s="136"/>
      <c r="C29" s="155">
        <v>33038106</v>
      </c>
      <c r="D29" s="155"/>
      <c r="E29" s="156">
        <v>29502000</v>
      </c>
      <c r="F29" s="60">
        <v>14670000</v>
      </c>
      <c r="G29" s="60">
        <v>1219067</v>
      </c>
      <c r="H29" s="60">
        <v>2285565</v>
      </c>
      <c r="I29" s="60">
        <v>1055034</v>
      </c>
      <c r="J29" s="60">
        <v>4559666</v>
      </c>
      <c r="K29" s="60">
        <v>5042442</v>
      </c>
      <c r="L29" s="60">
        <v>2672063</v>
      </c>
      <c r="M29" s="60">
        <v>6121701</v>
      </c>
      <c r="N29" s="60">
        <v>13836206</v>
      </c>
      <c r="O29" s="60">
        <v>-11958446</v>
      </c>
      <c r="P29" s="60">
        <v>605539</v>
      </c>
      <c r="Q29" s="60">
        <v>2615754</v>
      </c>
      <c r="R29" s="60">
        <v>-8737153</v>
      </c>
      <c r="S29" s="60">
        <v>1582229</v>
      </c>
      <c r="T29" s="60">
        <v>2422718</v>
      </c>
      <c r="U29" s="60">
        <v>4502543</v>
      </c>
      <c r="V29" s="60">
        <v>8507490</v>
      </c>
      <c r="W29" s="60">
        <v>18166209</v>
      </c>
      <c r="X29" s="60">
        <v>14670000</v>
      </c>
      <c r="Y29" s="60">
        <v>3496209</v>
      </c>
      <c r="Z29" s="140">
        <v>23.83</v>
      </c>
      <c r="AA29" s="62">
        <v>14670000</v>
      </c>
    </row>
    <row r="30" spans="1:27" ht="13.5">
      <c r="A30" s="234" t="s">
        <v>135</v>
      </c>
      <c r="B30" s="136"/>
      <c r="C30" s="157"/>
      <c r="D30" s="157"/>
      <c r="E30" s="158"/>
      <c r="F30" s="159">
        <v>62102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>
        <v>62102</v>
      </c>
      <c r="R30" s="159">
        <v>62102</v>
      </c>
      <c r="S30" s="159"/>
      <c r="T30" s="159"/>
      <c r="U30" s="159"/>
      <c r="V30" s="159"/>
      <c r="W30" s="159">
        <v>62102</v>
      </c>
      <c r="X30" s="159">
        <v>62102</v>
      </c>
      <c r="Y30" s="159"/>
      <c r="Z30" s="141"/>
      <c r="AA30" s="225">
        <v>62102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68531980</v>
      </c>
      <c r="D32" s="210">
        <f>SUM(D28:D31)</f>
        <v>0</v>
      </c>
      <c r="E32" s="211">
        <f t="shared" si="5"/>
        <v>58426561</v>
      </c>
      <c r="F32" s="77">
        <f t="shared" si="5"/>
        <v>42211982</v>
      </c>
      <c r="G32" s="77">
        <f t="shared" si="5"/>
        <v>1433799</v>
      </c>
      <c r="H32" s="77">
        <f t="shared" si="5"/>
        <v>3435343</v>
      </c>
      <c r="I32" s="77">
        <f t="shared" si="5"/>
        <v>2238659</v>
      </c>
      <c r="J32" s="77">
        <f t="shared" si="5"/>
        <v>7107801</v>
      </c>
      <c r="K32" s="77">
        <f t="shared" si="5"/>
        <v>5445550</v>
      </c>
      <c r="L32" s="77">
        <f t="shared" si="5"/>
        <v>3162701</v>
      </c>
      <c r="M32" s="77">
        <f t="shared" si="5"/>
        <v>9504735</v>
      </c>
      <c r="N32" s="77">
        <f t="shared" si="5"/>
        <v>18112986</v>
      </c>
      <c r="O32" s="77">
        <f t="shared" si="5"/>
        <v>-10825519</v>
      </c>
      <c r="P32" s="77">
        <f t="shared" si="5"/>
        <v>4675735</v>
      </c>
      <c r="Q32" s="77">
        <f t="shared" si="5"/>
        <v>4041845</v>
      </c>
      <c r="R32" s="77">
        <f t="shared" si="5"/>
        <v>-2107939</v>
      </c>
      <c r="S32" s="77">
        <f t="shared" si="5"/>
        <v>3970588</v>
      </c>
      <c r="T32" s="77">
        <f t="shared" si="5"/>
        <v>7643558</v>
      </c>
      <c r="U32" s="77">
        <f t="shared" si="5"/>
        <v>10778655</v>
      </c>
      <c r="V32" s="77">
        <f t="shared" si="5"/>
        <v>22392801</v>
      </c>
      <c r="W32" s="77">
        <f t="shared" si="5"/>
        <v>45505649</v>
      </c>
      <c r="X32" s="77">
        <f t="shared" si="5"/>
        <v>42211982</v>
      </c>
      <c r="Y32" s="77">
        <f t="shared" si="5"/>
        <v>3293667</v>
      </c>
      <c r="Z32" s="212">
        <f>+IF(X32&lt;&gt;0,+(Y32/X32)*100,0)</f>
        <v>7.802682660103474</v>
      </c>
      <c r="AA32" s="79">
        <f>SUM(AA28:AA31)</f>
        <v>42211982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5454886</v>
      </c>
      <c r="D34" s="155"/>
      <c r="E34" s="156">
        <v>7075270</v>
      </c>
      <c r="F34" s="60">
        <v>14039753</v>
      </c>
      <c r="G34" s="60"/>
      <c r="H34" s="60">
        <v>203954</v>
      </c>
      <c r="I34" s="60">
        <v>34036</v>
      </c>
      <c r="J34" s="60">
        <v>237990</v>
      </c>
      <c r="K34" s="60">
        <v>892646</v>
      </c>
      <c r="L34" s="60">
        <v>829723</v>
      </c>
      <c r="M34" s="60">
        <v>1903442</v>
      </c>
      <c r="N34" s="60">
        <v>3625811</v>
      </c>
      <c r="O34" s="60">
        <v>61378</v>
      </c>
      <c r="P34" s="60">
        <v>32182</v>
      </c>
      <c r="Q34" s="60">
        <v>261770</v>
      </c>
      <c r="R34" s="60">
        <v>355330</v>
      </c>
      <c r="S34" s="60">
        <v>266247</v>
      </c>
      <c r="T34" s="60">
        <v>946221</v>
      </c>
      <c r="U34" s="60">
        <v>1167885</v>
      </c>
      <c r="V34" s="60">
        <v>2380353</v>
      </c>
      <c r="W34" s="60">
        <v>6599484</v>
      </c>
      <c r="X34" s="60">
        <v>14039753</v>
      </c>
      <c r="Y34" s="60">
        <v>-7440269</v>
      </c>
      <c r="Z34" s="140">
        <v>-52.99</v>
      </c>
      <c r="AA34" s="62">
        <v>14039753</v>
      </c>
    </row>
    <row r="35" spans="1:27" ht="13.5">
      <c r="A35" s="237" t="s">
        <v>53</v>
      </c>
      <c r="B35" s="136"/>
      <c r="C35" s="155">
        <v>14313200</v>
      </c>
      <c r="D35" s="155"/>
      <c r="E35" s="156">
        <v>8092502</v>
      </c>
      <c r="F35" s="60">
        <v>13728502</v>
      </c>
      <c r="G35" s="60"/>
      <c r="H35" s="60">
        <v>77073</v>
      </c>
      <c r="I35" s="60">
        <v>37224</v>
      </c>
      <c r="J35" s="60">
        <v>114297</v>
      </c>
      <c r="K35" s="60">
        <v>130428</v>
      </c>
      <c r="L35" s="60">
        <v>422965</v>
      </c>
      <c r="M35" s="60">
        <v>416728</v>
      </c>
      <c r="N35" s="60">
        <v>970121</v>
      </c>
      <c r="O35" s="60">
        <v>465728</v>
      </c>
      <c r="P35" s="60">
        <v>1110826</v>
      </c>
      <c r="Q35" s="60">
        <v>724603</v>
      </c>
      <c r="R35" s="60">
        <v>2301157</v>
      </c>
      <c r="S35" s="60">
        <v>640283</v>
      </c>
      <c r="T35" s="60">
        <v>976218</v>
      </c>
      <c r="U35" s="60">
        <v>2567186</v>
      </c>
      <c r="V35" s="60">
        <v>4183687</v>
      </c>
      <c r="W35" s="60">
        <v>7569262</v>
      </c>
      <c r="X35" s="60">
        <v>13728502</v>
      </c>
      <c r="Y35" s="60">
        <v>-6159240</v>
      </c>
      <c r="Z35" s="140">
        <v>-44.86</v>
      </c>
      <c r="AA35" s="62">
        <v>13728502</v>
      </c>
    </row>
    <row r="36" spans="1:27" ht="13.5">
      <c r="A36" s="238" t="s">
        <v>139</v>
      </c>
      <c r="B36" s="149"/>
      <c r="C36" s="222">
        <f aca="true" t="shared" si="6" ref="C36:Y36">SUM(C32:C35)</f>
        <v>88300066</v>
      </c>
      <c r="D36" s="222">
        <f>SUM(D32:D35)</f>
        <v>0</v>
      </c>
      <c r="E36" s="218">
        <f t="shared" si="6"/>
        <v>73594333</v>
      </c>
      <c r="F36" s="220">
        <f t="shared" si="6"/>
        <v>69980237</v>
      </c>
      <c r="G36" s="220">
        <f t="shared" si="6"/>
        <v>1433799</v>
      </c>
      <c r="H36" s="220">
        <f t="shared" si="6"/>
        <v>3716370</v>
      </c>
      <c r="I36" s="220">
        <f t="shared" si="6"/>
        <v>2309919</v>
      </c>
      <c r="J36" s="220">
        <f t="shared" si="6"/>
        <v>7460088</v>
      </c>
      <c r="K36" s="220">
        <f t="shared" si="6"/>
        <v>6468624</v>
      </c>
      <c r="L36" s="220">
        <f t="shared" si="6"/>
        <v>4415389</v>
      </c>
      <c r="M36" s="220">
        <f t="shared" si="6"/>
        <v>11824905</v>
      </c>
      <c r="N36" s="220">
        <f t="shared" si="6"/>
        <v>22708918</v>
      </c>
      <c r="O36" s="220">
        <f t="shared" si="6"/>
        <v>-10298413</v>
      </c>
      <c r="P36" s="220">
        <f t="shared" si="6"/>
        <v>5818743</v>
      </c>
      <c r="Q36" s="220">
        <f t="shared" si="6"/>
        <v>5028218</v>
      </c>
      <c r="R36" s="220">
        <f t="shared" si="6"/>
        <v>548548</v>
      </c>
      <c r="S36" s="220">
        <f t="shared" si="6"/>
        <v>4877118</v>
      </c>
      <c r="T36" s="220">
        <f t="shared" si="6"/>
        <v>9565997</v>
      </c>
      <c r="U36" s="220">
        <f t="shared" si="6"/>
        <v>14513726</v>
      </c>
      <c r="V36" s="220">
        <f t="shared" si="6"/>
        <v>28956841</v>
      </c>
      <c r="W36" s="220">
        <f t="shared" si="6"/>
        <v>59674395</v>
      </c>
      <c r="X36" s="220">
        <f t="shared" si="6"/>
        <v>69980237</v>
      </c>
      <c r="Y36" s="220">
        <f t="shared" si="6"/>
        <v>-10305842</v>
      </c>
      <c r="Z36" s="221">
        <f>+IF(X36&lt;&gt;0,+(Y36/X36)*100,0)</f>
        <v>-14.726789221934187</v>
      </c>
      <c r="AA36" s="239">
        <f>SUM(AA32:AA35)</f>
        <v>69980237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6805048</v>
      </c>
      <c r="D6" s="155"/>
      <c r="E6" s="59">
        <v>1797816</v>
      </c>
      <c r="F6" s="60">
        <v>15052</v>
      </c>
      <c r="G6" s="60">
        <v>20219055</v>
      </c>
      <c r="H6" s="60">
        <v>21345106</v>
      </c>
      <c r="I6" s="60">
        <v>9919430</v>
      </c>
      <c r="J6" s="60">
        <v>9919430</v>
      </c>
      <c r="K6" s="60">
        <v>19767741</v>
      </c>
      <c r="L6" s="60">
        <v>20682760</v>
      </c>
      <c r="M6" s="60">
        <v>4864886</v>
      </c>
      <c r="N6" s="60">
        <v>4864886</v>
      </c>
      <c r="O6" s="60">
        <v>14248375</v>
      </c>
      <c r="P6" s="60">
        <v>9994243</v>
      </c>
      <c r="Q6" s="60">
        <v>23029098</v>
      </c>
      <c r="R6" s="60">
        <v>23029098</v>
      </c>
      <c r="S6" s="60">
        <v>5084377</v>
      </c>
      <c r="T6" s="60">
        <v>1034781</v>
      </c>
      <c r="U6" s="60">
        <v>11258176</v>
      </c>
      <c r="V6" s="60">
        <v>11258176</v>
      </c>
      <c r="W6" s="60">
        <v>11258176</v>
      </c>
      <c r="X6" s="60">
        <v>15052</v>
      </c>
      <c r="Y6" s="60">
        <v>11243124</v>
      </c>
      <c r="Z6" s="140">
        <v>74695.22</v>
      </c>
      <c r="AA6" s="62">
        <v>15052</v>
      </c>
    </row>
    <row r="7" spans="1:27" ht="13.5">
      <c r="A7" s="249" t="s">
        <v>144</v>
      </c>
      <c r="B7" s="182"/>
      <c r="C7" s="155">
        <v>20739868</v>
      </c>
      <c r="D7" s="155"/>
      <c r="E7" s="59">
        <v>10000000</v>
      </c>
      <c r="F7" s="60"/>
      <c r="G7" s="60">
        <v>21246276</v>
      </c>
      <c r="H7" s="60">
        <v>21325291</v>
      </c>
      <c r="I7" s="60">
        <v>31408421</v>
      </c>
      <c r="J7" s="60">
        <v>31408421</v>
      </c>
      <c r="K7" s="60">
        <v>41490624</v>
      </c>
      <c r="L7" s="60">
        <v>41575903</v>
      </c>
      <c r="M7" s="60">
        <v>51658767</v>
      </c>
      <c r="N7" s="60">
        <v>51658767</v>
      </c>
      <c r="O7" s="60">
        <v>41744732</v>
      </c>
      <c r="P7" s="60">
        <v>41835405</v>
      </c>
      <c r="Q7" s="60">
        <v>56921659</v>
      </c>
      <c r="R7" s="60">
        <v>56921659</v>
      </c>
      <c r="S7" s="60">
        <v>57078748</v>
      </c>
      <c r="T7" s="60">
        <v>47229064</v>
      </c>
      <c r="U7" s="60">
        <v>27349057</v>
      </c>
      <c r="V7" s="60">
        <v>27349057</v>
      </c>
      <c r="W7" s="60">
        <v>27349057</v>
      </c>
      <c r="X7" s="60"/>
      <c r="Y7" s="60">
        <v>27349057</v>
      </c>
      <c r="Z7" s="140"/>
      <c r="AA7" s="62"/>
    </row>
    <row r="8" spans="1:27" ht="13.5">
      <c r="A8" s="249" t="s">
        <v>145</v>
      </c>
      <c r="B8" s="182"/>
      <c r="C8" s="155">
        <v>15136430</v>
      </c>
      <c r="D8" s="155"/>
      <c r="E8" s="59">
        <v>24346980</v>
      </c>
      <c r="F8" s="60">
        <v>42323608</v>
      </c>
      <c r="G8" s="60">
        <v>52231783</v>
      </c>
      <c r="H8" s="60">
        <v>41592811</v>
      </c>
      <c r="I8" s="60">
        <v>35439198</v>
      </c>
      <c r="J8" s="60">
        <v>35439198</v>
      </c>
      <c r="K8" s="60">
        <v>31534147</v>
      </c>
      <c r="L8" s="60">
        <v>32827012</v>
      </c>
      <c r="M8" s="60">
        <v>34640004</v>
      </c>
      <c r="N8" s="60">
        <v>34640004</v>
      </c>
      <c r="O8" s="60">
        <v>34021115</v>
      </c>
      <c r="P8" s="60">
        <v>34753440</v>
      </c>
      <c r="Q8" s="60">
        <v>33388427</v>
      </c>
      <c r="R8" s="60">
        <v>33388427</v>
      </c>
      <c r="S8" s="60">
        <v>37441364</v>
      </c>
      <c r="T8" s="60">
        <v>33485972</v>
      </c>
      <c r="U8" s="60">
        <v>33147858</v>
      </c>
      <c r="V8" s="60">
        <v>33147858</v>
      </c>
      <c r="W8" s="60">
        <v>33147858</v>
      </c>
      <c r="X8" s="60">
        <v>42323608</v>
      </c>
      <c r="Y8" s="60">
        <v>-9175750</v>
      </c>
      <c r="Z8" s="140">
        <v>-21.68</v>
      </c>
      <c r="AA8" s="62">
        <v>42323608</v>
      </c>
    </row>
    <row r="9" spans="1:27" ht="13.5">
      <c r="A9" s="249" t="s">
        <v>146</v>
      </c>
      <c r="B9" s="182"/>
      <c r="C9" s="155">
        <v>16922693</v>
      </c>
      <c r="D9" s="155"/>
      <c r="E9" s="59">
        <v>3000000</v>
      </c>
      <c r="F9" s="60">
        <v>3000000</v>
      </c>
      <c r="G9" s="60">
        <v>449182</v>
      </c>
      <c r="H9" s="60">
        <v>2085337</v>
      </c>
      <c r="I9" s="60">
        <v>1937127</v>
      </c>
      <c r="J9" s="60">
        <v>1937127</v>
      </c>
      <c r="K9" s="60">
        <v>2002505</v>
      </c>
      <c r="L9" s="60">
        <v>2208492</v>
      </c>
      <c r="M9" s="60">
        <v>2443475</v>
      </c>
      <c r="N9" s="60">
        <v>2443475</v>
      </c>
      <c r="O9" s="60">
        <v>573418</v>
      </c>
      <c r="P9" s="60">
        <v>1029024</v>
      </c>
      <c r="Q9" s="60">
        <v>-511343</v>
      </c>
      <c r="R9" s="60">
        <v>-511343</v>
      </c>
      <c r="S9" s="60">
        <v>-363548</v>
      </c>
      <c r="T9" s="60">
        <v>-540555</v>
      </c>
      <c r="U9" s="60">
        <v>32197</v>
      </c>
      <c r="V9" s="60">
        <v>32197</v>
      </c>
      <c r="W9" s="60">
        <v>32197</v>
      </c>
      <c r="X9" s="60">
        <v>3000000</v>
      </c>
      <c r="Y9" s="60">
        <v>-2967803</v>
      </c>
      <c r="Z9" s="140">
        <v>-98.93</v>
      </c>
      <c r="AA9" s="62">
        <v>3000000</v>
      </c>
    </row>
    <row r="10" spans="1:27" ht="13.5">
      <c r="A10" s="249" t="s">
        <v>147</v>
      </c>
      <c r="B10" s="182"/>
      <c r="C10" s="155">
        <v>5356</v>
      </c>
      <c r="D10" s="155"/>
      <c r="E10" s="59">
        <v>3865</v>
      </c>
      <c r="F10" s="60">
        <v>5356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5356</v>
      </c>
      <c r="Y10" s="159">
        <v>-5356</v>
      </c>
      <c r="Z10" s="141">
        <v>-100</v>
      </c>
      <c r="AA10" s="225">
        <v>5356</v>
      </c>
    </row>
    <row r="11" spans="1:27" ht="13.5">
      <c r="A11" s="249" t="s">
        <v>148</v>
      </c>
      <c r="B11" s="182"/>
      <c r="C11" s="155">
        <v>1921526</v>
      </c>
      <c r="D11" s="155"/>
      <c r="E11" s="59">
        <v>2500000</v>
      </c>
      <c r="F11" s="60">
        <v>2200000</v>
      </c>
      <c r="G11" s="60">
        <v>3038486</v>
      </c>
      <c r="H11" s="60">
        <v>2233899</v>
      </c>
      <c r="I11" s="60">
        <v>2409724</v>
      </c>
      <c r="J11" s="60">
        <v>2409724</v>
      </c>
      <c r="K11" s="60">
        <v>2482773</v>
      </c>
      <c r="L11" s="60">
        <v>2585812</v>
      </c>
      <c r="M11" s="60">
        <v>2479117</v>
      </c>
      <c r="N11" s="60">
        <v>2479117</v>
      </c>
      <c r="O11" s="60">
        <v>2523356</v>
      </c>
      <c r="P11" s="60">
        <v>2426929</v>
      </c>
      <c r="Q11" s="60">
        <v>2142184</v>
      </c>
      <c r="R11" s="60">
        <v>2142184</v>
      </c>
      <c r="S11" s="60">
        <v>2077477</v>
      </c>
      <c r="T11" s="60">
        <v>2512011</v>
      </c>
      <c r="U11" s="60">
        <v>2402778</v>
      </c>
      <c r="V11" s="60">
        <v>2402778</v>
      </c>
      <c r="W11" s="60">
        <v>2402778</v>
      </c>
      <c r="X11" s="60">
        <v>2200000</v>
      </c>
      <c r="Y11" s="60">
        <v>202778</v>
      </c>
      <c r="Z11" s="140">
        <v>9.22</v>
      </c>
      <c r="AA11" s="62">
        <v>2200000</v>
      </c>
    </row>
    <row r="12" spans="1:27" ht="13.5">
      <c r="A12" s="250" t="s">
        <v>56</v>
      </c>
      <c r="B12" s="251"/>
      <c r="C12" s="168">
        <f aca="true" t="shared" si="0" ref="C12:Y12">SUM(C6:C11)</f>
        <v>61530921</v>
      </c>
      <c r="D12" s="168">
        <f>SUM(D6:D11)</f>
        <v>0</v>
      </c>
      <c r="E12" s="72">
        <f t="shared" si="0"/>
        <v>41648661</v>
      </c>
      <c r="F12" s="73">
        <f t="shared" si="0"/>
        <v>47544016</v>
      </c>
      <c r="G12" s="73">
        <f t="shared" si="0"/>
        <v>97184782</v>
      </c>
      <c r="H12" s="73">
        <f t="shared" si="0"/>
        <v>88582444</v>
      </c>
      <c r="I12" s="73">
        <f t="shared" si="0"/>
        <v>81113900</v>
      </c>
      <c r="J12" s="73">
        <f t="shared" si="0"/>
        <v>81113900</v>
      </c>
      <c r="K12" s="73">
        <f t="shared" si="0"/>
        <v>97277790</v>
      </c>
      <c r="L12" s="73">
        <f t="shared" si="0"/>
        <v>99879979</v>
      </c>
      <c r="M12" s="73">
        <f t="shared" si="0"/>
        <v>96086249</v>
      </c>
      <c r="N12" s="73">
        <f t="shared" si="0"/>
        <v>96086249</v>
      </c>
      <c r="O12" s="73">
        <f t="shared" si="0"/>
        <v>93110996</v>
      </c>
      <c r="P12" s="73">
        <f t="shared" si="0"/>
        <v>90039041</v>
      </c>
      <c r="Q12" s="73">
        <f t="shared" si="0"/>
        <v>114970025</v>
      </c>
      <c r="R12" s="73">
        <f t="shared" si="0"/>
        <v>114970025</v>
      </c>
      <c r="S12" s="73">
        <f t="shared" si="0"/>
        <v>101318418</v>
      </c>
      <c r="T12" s="73">
        <f t="shared" si="0"/>
        <v>83721273</v>
      </c>
      <c r="U12" s="73">
        <f t="shared" si="0"/>
        <v>74190066</v>
      </c>
      <c r="V12" s="73">
        <f t="shared" si="0"/>
        <v>74190066</v>
      </c>
      <c r="W12" s="73">
        <f t="shared" si="0"/>
        <v>74190066</v>
      </c>
      <c r="X12" s="73">
        <f t="shared" si="0"/>
        <v>47544016</v>
      </c>
      <c r="Y12" s="73">
        <f t="shared" si="0"/>
        <v>26646050</v>
      </c>
      <c r="Z12" s="170">
        <f>+IF(X12&lt;&gt;0,+(Y12/X12)*100,0)</f>
        <v>56.04501310953622</v>
      </c>
      <c r="AA12" s="74">
        <f>SUM(AA6:AA11)</f>
        <v>47544016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24402</v>
      </c>
      <c r="D15" s="155"/>
      <c r="E15" s="59">
        <v>37837</v>
      </c>
      <c r="F15" s="60">
        <v>19046</v>
      </c>
      <c r="G15" s="60">
        <v>29125</v>
      </c>
      <c r="H15" s="60">
        <v>28493</v>
      </c>
      <c r="I15" s="60">
        <v>27861</v>
      </c>
      <c r="J15" s="60">
        <v>27861</v>
      </c>
      <c r="K15" s="60">
        <v>27228</v>
      </c>
      <c r="L15" s="60">
        <v>26596</v>
      </c>
      <c r="M15" s="60">
        <v>25963</v>
      </c>
      <c r="N15" s="60">
        <v>25963</v>
      </c>
      <c r="O15" s="60">
        <v>25331</v>
      </c>
      <c r="P15" s="60">
        <v>24699</v>
      </c>
      <c r="Q15" s="60">
        <v>24066</v>
      </c>
      <c r="R15" s="60">
        <v>24066</v>
      </c>
      <c r="S15" s="60">
        <v>23556</v>
      </c>
      <c r="T15" s="60">
        <v>22802</v>
      </c>
      <c r="U15" s="60">
        <v>24762</v>
      </c>
      <c r="V15" s="60">
        <v>24762</v>
      </c>
      <c r="W15" s="60">
        <v>24762</v>
      </c>
      <c r="X15" s="60">
        <v>19046</v>
      </c>
      <c r="Y15" s="60">
        <v>5716</v>
      </c>
      <c r="Z15" s="140">
        <v>30.01</v>
      </c>
      <c r="AA15" s="62">
        <v>19046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131492025</v>
      </c>
      <c r="D17" s="155"/>
      <c r="E17" s="59">
        <v>269134450</v>
      </c>
      <c r="F17" s="60">
        <v>131492025</v>
      </c>
      <c r="G17" s="60">
        <v>204491260</v>
      </c>
      <c r="H17" s="60">
        <v>131492025</v>
      </c>
      <c r="I17" s="60">
        <v>131492025</v>
      </c>
      <c r="J17" s="60">
        <v>131492025</v>
      </c>
      <c r="K17" s="60">
        <v>131492025</v>
      </c>
      <c r="L17" s="60">
        <v>131492025</v>
      </c>
      <c r="M17" s="60">
        <v>131492025</v>
      </c>
      <c r="N17" s="60">
        <v>131492025</v>
      </c>
      <c r="O17" s="60">
        <v>131492025</v>
      </c>
      <c r="P17" s="60">
        <v>131492025</v>
      </c>
      <c r="Q17" s="60">
        <v>131492025</v>
      </c>
      <c r="R17" s="60">
        <v>131492025</v>
      </c>
      <c r="S17" s="60">
        <v>131492025</v>
      </c>
      <c r="T17" s="60">
        <v>131492025</v>
      </c>
      <c r="U17" s="60">
        <v>131492025</v>
      </c>
      <c r="V17" s="60">
        <v>131492025</v>
      </c>
      <c r="W17" s="60">
        <v>131492025</v>
      </c>
      <c r="X17" s="60">
        <v>131492025</v>
      </c>
      <c r="Y17" s="60"/>
      <c r="Z17" s="140"/>
      <c r="AA17" s="62">
        <v>131492025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554367113</v>
      </c>
      <c r="D19" s="155"/>
      <c r="E19" s="59">
        <v>612223823</v>
      </c>
      <c r="F19" s="60">
        <v>487774341</v>
      </c>
      <c r="G19" s="60">
        <v>536632728</v>
      </c>
      <c r="H19" s="60">
        <v>559517283</v>
      </c>
      <c r="I19" s="60">
        <v>561827202</v>
      </c>
      <c r="J19" s="60">
        <v>561827202</v>
      </c>
      <c r="K19" s="60">
        <v>565343906</v>
      </c>
      <c r="L19" s="60">
        <v>569759296</v>
      </c>
      <c r="M19" s="60">
        <v>581073035</v>
      </c>
      <c r="N19" s="60">
        <v>581073035</v>
      </c>
      <c r="O19" s="60">
        <v>570774622</v>
      </c>
      <c r="P19" s="60">
        <v>575626143</v>
      </c>
      <c r="Q19" s="60">
        <v>578459436</v>
      </c>
      <c r="R19" s="60">
        <v>578459436</v>
      </c>
      <c r="S19" s="60">
        <v>582604833</v>
      </c>
      <c r="T19" s="60">
        <v>592170831</v>
      </c>
      <c r="U19" s="60">
        <v>606684556</v>
      </c>
      <c r="V19" s="60">
        <v>606684556</v>
      </c>
      <c r="W19" s="60">
        <v>606684556</v>
      </c>
      <c r="X19" s="60">
        <v>487774341</v>
      </c>
      <c r="Y19" s="60">
        <v>118910215</v>
      </c>
      <c r="Z19" s="140">
        <v>24.38</v>
      </c>
      <c r="AA19" s="62">
        <v>487774341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1892950</v>
      </c>
      <c r="D22" s="155"/>
      <c r="E22" s="59">
        <v>2189986</v>
      </c>
      <c r="F22" s="60">
        <v>1892950</v>
      </c>
      <c r="G22" s="60">
        <v>1840107</v>
      </c>
      <c r="H22" s="60">
        <v>1892950</v>
      </c>
      <c r="I22" s="60">
        <v>1892950</v>
      </c>
      <c r="J22" s="60">
        <v>1892950</v>
      </c>
      <c r="K22" s="60">
        <v>1786136</v>
      </c>
      <c r="L22" s="60">
        <v>1786136</v>
      </c>
      <c r="M22" s="60">
        <v>1732730</v>
      </c>
      <c r="N22" s="60">
        <v>1732730</v>
      </c>
      <c r="O22" s="60">
        <v>1732730</v>
      </c>
      <c r="P22" s="60">
        <v>1732730</v>
      </c>
      <c r="Q22" s="60">
        <v>1653933</v>
      </c>
      <c r="R22" s="60">
        <v>1653933</v>
      </c>
      <c r="S22" s="60">
        <v>1627668</v>
      </c>
      <c r="T22" s="60">
        <v>1627668</v>
      </c>
      <c r="U22" s="60">
        <v>1627668</v>
      </c>
      <c r="V22" s="60">
        <v>1627668</v>
      </c>
      <c r="W22" s="60">
        <v>1627668</v>
      </c>
      <c r="X22" s="60">
        <v>1892950</v>
      </c>
      <c r="Y22" s="60">
        <v>-265282</v>
      </c>
      <c r="Z22" s="140">
        <v>-14.01</v>
      </c>
      <c r="AA22" s="62">
        <v>1892950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687776490</v>
      </c>
      <c r="D24" s="168">
        <f>SUM(D15:D23)</f>
        <v>0</v>
      </c>
      <c r="E24" s="76">
        <f t="shared" si="1"/>
        <v>883586096</v>
      </c>
      <c r="F24" s="77">
        <f t="shared" si="1"/>
        <v>621178362</v>
      </c>
      <c r="G24" s="77">
        <f t="shared" si="1"/>
        <v>742993220</v>
      </c>
      <c r="H24" s="77">
        <f t="shared" si="1"/>
        <v>692930751</v>
      </c>
      <c r="I24" s="77">
        <f t="shared" si="1"/>
        <v>695240038</v>
      </c>
      <c r="J24" s="77">
        <f t="shared" si="1"/>
        <v>695240038</v>
      </c>
      <c r="K24" s="77">
        <f t="shared" si="1"/>
        <v>698649295</v>
      </c>
      <c r="L24" s="77">
        <f t="shared" si="1"/>
        <v>703064053</v>
      </c>
      <c r="M24" s="77">
        <f t="shared" si="1"/>
        <v>714323753</v>
      </c>
      <c r="N24" s="77">
        <f t="shared" si="1"/>
        <v>714323753</v>
      </c>
      <c r="O24" s="77">
        <f t="shared" si="1"/>
        <v>704024708</v>
      </c>
      <c r="P24" s="77">
        <f t="shared" si="1"/>
        <v>708875597</v>
      </c>
      <c r="Q24" s="77">
        <f t="shared" si="1"/>
        <v>711629460</v>
      </c>
      <c r="R24" s="77">
        <f t="shared" si="1"/>
        <v>711629460</v>
      </c>
      <c r="S24" s="77">
        <f t="shared" si="1"/>
        <v>715748082</v>
      </c>
      <c r="T24" s="77">
        <f t="shared" si="1"/>
        <v>725313326</v>
      </c>
      <c r="U24" s="77">
        <f t="shared" si="1"/>
        <v>739829011</v>
      </c>
      <c r="V24" s="77">
        <f t="shared" si="1"/>
        <v>739829011</v>
      </c>
      <c r="W24" s="77">
        <f t="shared" si="1"/>
        <v>739829011</v>
      </c>
      <c r="X24" s="77">
        <f t="shared" si="1"/>
        <v>621178362</v>
      </c>
      <c r="Y24" s="77">
        <f t="shared" si="1"/>
        <v>118650649</v>
      </c>
      <c r="Z24" s="212">
        <f>+IF(X24&lt;&gt;0,+(Y24/X24)*100,0)</f>
        <v>19.100898591828283</v>
      </c>
      <c r="AA24" s="79">
        <f>SUM(AA15:AA23)</f>
        <v>621178362</v>
      </c>
    </row>
    <row r="25" spans="1:27" ht="13.5">
      <c r="A25" s="250" t="s">
        <v>159</v>
      </c>
      <c r="B25" s="251"/>
      <c r="C25" s="168">
        <f aca="true" t="shared" si="2" ref="C25:Y25">+C12+C24</f>
        <v>749307411</v>
      </c>
      <c r="D25" s="168">
        <f>+D12+D24</f>
        <v>0</v>
      </c>
      <c r="E25" s="72">
        <f t="shared" si="2"/>
        <v>925234757</v>
      </c>
      <c r="F25" s="73">
        <f t="shared" si="2"/>
        <v>668722378</v>
      </c>
      <c r="G25" s="73">
        <f t="shared" si="2"/>
        <v>840178002</v>
      </c>
      <c r="H25" s="73">
        <f t="shared" si="2"/>
        <v>781513195</v>
      </c>
      <c r="I25" s="73">
        <f t="shared" si="2"/>
        <v>776353938</v>
      </c>
      <c r="J25" s="73">
        <f t="shared" si="2"/>
        <v>776353938</v>
      </c>
      <c r="K25" s="73">
        <f t="shared" si="2"/>
        <v>795927085</v>
      </c>
      <c r="L25" s="73">
        <f t="shared" si="2"/>
        <v>802944032</v>
      </c>
      <c r="M25" s="73">
        <f t="shared" si="2"/>
        <v>810410002</v>
      </c>
      <c r="N25" s="73">
        <f t="shared" si="2"/>
        <v>810410002</v>
      </c>
      <c r="O25" s="73">
        <f t="shared" si="2"/>
        <v>797135704</v>
      </c>
      <c r="P25" s="73">
        <f t="shared" si="2"/>
        <v>798914638</v>
      </c>
      <c r="Q25" s="73">
        <f t="shared" si="2"/>
        <v>826599485</v>
      </c>
      <c r="R25" s="73">
        <f t="shared" si="2"/>
        <v>826599485</v>
      </c>
      <c r="S25" s="73">
        <f t="shared" si="2"/>
        <v>817066500</v>
      </c>
      <c r="T25" s="73">
        <f t="shared" si="2"/>
        <v>809034599</v>
      </c>
      <c r="U25" s="73">
        <f t="shared" si="2"/>
        <v>814019077</v>
      </c>
      <c r="V25" s="73">
        <f t="shared" si="2"/>
        <v>814019077</v>
      </c>
      <c r="W25" s="73">
        <f t="shared" si="2"/>
        <v>814019077</v>
      </c>
      <c r="X25" s="73">
        <f t="shared" si="2"/>
        <v>668722378</v>
      </c>
      <c r="Y25" s="73">
        <f t="shared" si="2"/>
        <v>145296699</v>
      </c>
      <c r="Z25" s="170">
        <f>+IF(X25&lt;&gt;0,+(Y25/X25)*100,0)</f>
        <v>21.727506627570943</v>
      </c>
      <c r="AA25" s="74">
        <f>+AA12+AA24</f>
        <v>668722378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6978681</v>
      </c>
      <c r="D30" s="155"/>
      <c r="E30" s="59">
        <v>8000000</v>
      </c>
      <c r="F30" s="60">
        <v>7182945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7182945</v>
      </c>
      <c r="Y30" s="60">
        <v>-7182945</v>
      </c>
      <c r="Z30" s="140">
        <v>-100</v>
      </c>
      <c r="AA30" s="62">
        <v>7182945</v>
      </c>
    </row>
    <row r="31" spans="1:27" ht="13.5">
      <c r="A31" s="249" t="s">
        <v>163</v>
      </c>
      <c r="B31" s="182"/>
      <c r="C31" s="155">
        <v>3306227</v>
      </c>
      <c r="D31" s="155"/>
      <c r="E31" s="59">
        <v>3550260</v>
      </c>
      <c r="F31" s="60">
        <v>3550260</v>
      </c>
      <c r="G31" s="60">
        <v>3363237</v>
      </c>
      <c r="H31" s="60">
        <v>3371554</v>
      </c>
      <c r="I31" s="60">
        <v>3379960</v>
      </c>
      <c r="J31" s="60">
        <v>3379960</v>
      </c>
      <c r="K31" s="60">
        <v>3399733</v>
      </c>
      <c r="L31" s="60">
        <v>3592620</v>
      </c>
      <c r="M31" s="60">
        <v>3604121</v>
      </c>
      <c r="N31" s="60">
        <v>3604121</v>
      </c>
      <c r="O31" s="60">
        <v>3617196</v>
      </c>
      <c r="P31" s="60">
        <v>3611323</v>
      </c>
      <c r="Q31" s="60">
        <v>3699486</v>
      </c>
      <c r="R31" s="60">
        <v>3699486</v>
      </c>
      <c r="S31" s="60">
        <v>3711271</v>
      </c>
      <c r="T31" s="60">
        <v>3671881</v>
      </c>
      <c r="U31" s="60">
        <v>3662221</v>
      </c>
      <c r="V31" s="60">
        <v>3662221</v>
      </c>
      <c r="W31" s="60">
        <v>3662221</v>
      </c>
      <c r="X31" s="60">
        <v>3550260</v>
      </c>
      <c r="Y31" s="60">
        <v>111961</v>
      </c>
      <c r="Z31" s="140">
        <v>3.15</v>
      </c>
      <c r="AA31" s="62">
        <v>3550260</v>
      </c>
    </row>
    <row r="32" spans="1:27" ht="13.5">
      <c r="A32" s="249" t="s">
        <v>164</v>
      </c>
      <c r="B32" s="182"/>
      <c r="C32" s="155">
        <v>46830693</v>
      </c>
      <c r="D32" s="155"/>
      <c r="E32" s="59">
        <v>27993024</v>
      </c>
      <c r="F32" s="60">
        <v>34957260</v>
      </c>
      <c r="G32" s="60">
        <v>23869854</v>
      </c>
      <c r="H32" s="60">
        <v>22028951</v>
      </c>
      <c r="I32" s="60">
        <v>23516742</v>
      </c>
      <c r="J32" s="60">
        <v>23516742</v>
      </c>
      <c r="K32" s="60">
        <v>43630873</v>
      </c>
      <c r="L32" s="60">
        <v>49807530</v>
      </c>
      <c r="M32" s="60">
        <v>37240067</v>
      </c>
      <c r="N32" s="60">
        <v>37240067</v>
      </c>
      <c r="O32" s="60">
        <v>36721858</v>
      </c>
      <c r="P32" s="60">
        <v>36929701</v>
      </c>
      <c r="Q32" s="60">
        <v>54126099</v>
      </c>
      <c r="R32" s="60">
        <v>54126099</v>
      </c>
      <c r="S32" s="60">
        <v>42511842</v>
      </c>
      <c r="T32" s="60">
        <v>31919294</v>
      </c>
      <c r="U32" s="60">
        <v>24312308</v>
      </c>
      <c r="V32" s="60">
        <v>24312308</v>
      </c>
      <c r="W32" s="60">
        <v>24312308</v>
      </c>
      <c r="X32" s="60">
        <v>34957260</v>
      </c>
      <c r="Y32" s="60">
        <v>-10644952</v>
      </c>
      <c r="Z32" s="140">
        <v>-30.45</v>
      </c>
      <c r="AA32" s="62">
        <v>34957260</v>
      </c>
    </row>
    <row r="33" spans="1:27" ht="13.5">
      <c r="A33" s="249" t="s">
        <v>165</v>
      </c>
      <c r="B33" s="182"/>
      <c r="C33" s="155">
        <v>12700309</v>
      </c>
      <c r="D33" s="155"/>
      <c r="E33" s="59">
        <v>17600000</v>
      </c>
      <c r="F33" s="60">
        <v>12308334</v>
      </c>
      <c r="G33" s="60">
        <v>13510675</v>
      </c>
      <c r="H33" s="60">
        <v>12700309</v>
      </c>
      <c r="I33" s="60">
        <v>12700309</v>
      </c>
      <c r="J33" s="60">
        <v>12700309</v>
      </c>
      <c r="K33" s="60">
        <v>12700309</v>
      </c>
      <c r="L33" s="60">
        <v>12700309</v>
      </c>
      <c r="M33" s="60">
        <v>12700309</v>
      </c>
      <c r="N33" s="60">
        <v>12700309</v>
      </c>
      <c r="O33" s="60">
        <v>12700309</v>
      </c>
      <c r="P33" s="60">
        <v>12700309</v>
      </c>
      <c r="Q33" s="60">
        <v>12700309</v>
      </c>
      <c r="R33" s="60">
        <v>12700309</v>
      </c>
      <c r="S33" s="60">
        <v>12700309</v>
      </c>
      <c r="T33" s="60">
        <v>12700309</v>
      </c>
      <c r="U33" s="60">
        <v>12700309</v>
      </c>
      <c r="V33" s="60">
        <v>12700309</v>
      </c>
      <c r="W33" s="60">
        <v>12700309</v>
      </c>
      <c r="X33" s="60">
        <v>12308334</v>
      </c>
      <c r="Y33" s="60">
        <v>391975</v>
      </c>
      <c r="Z33" s="140">
        <v>3.18</v>
      </c>
      <c r="AA33" s="62">
        <v>12308334</v>
      </c>
    </row>
    <row r="34" spans="1:27" ht="13.5">
      <c r="A34" s="250" t="s">
        <v>58</v>
      </c>
      <c r="B34" s="251"/>
      <c r="C34" s="168">
        <f aca="true" t="shared" si="3" ref="C34:Y34">SUM(C29:C33)</f>
        <v>69815910</v>
      </c>
      <c r="D34" s="168">
        <f>SUM(D29:D33)</f>
        <v>0</v>
      </c>
      <c r="E34" s="72">
        <f t="shared" si="3"/>
        <v>57143284</v>
      </c>
      <c r="F34" s="73">
        <f t="shared" si="3"/>
        <v>57998799</v>
      </c>
      <c r="G34" s="73">
        <f t="shared" si="3"/>
        <v>40743766</v>
      </c>
      <c r="H34" s="73">
        <f t="shared" si="3"/>
        <v>38100814</v>
      </c>
      <c r="I34" s="73">
        <f t="shared" si="3"/>
        <v>39597011</v>
      </c>
      <c r="J34" s="73">
        <f t="shared" si="3"/>
        <v>39597011</v>
      </c>
      <c r="K34" s="73">
        <f t="shared" si="3"/>
        <v>59730915</v>
      </c>
      <c r="L34" s="73">
        <f t="shared" si="3"/>
        <v>66100459</v>
      </c>
      <c r="M34" s="73">
        <f t="shared" si="3"/>
        <v>53544497</v>
      </c>
      <c r="N34" s="73">
        <f t="shared" si="3"/>
        <v>53544497</v>
      </c>
      <c r="O34" s="73">
        <f t="shared" si="3"/>
        <v>53039363</v>
      </c>
      <c r="P34" s="73">
        <f t="shared" si="3"/>
        <v>53241333</v>
      </c>
      <c r="Q34" s="73">
        <f t="shared" si="3"/>
        <v>70525894</v>
      </c>
      <c r="R34" s="73">
        <f t="shared" si="3"/>
        <v>70525894</v>
      </c>
      <c r="S34" s="73">
        <f t="shared" si="3"/>
        <v>58923422</v>
      </c>
      <c r="T34" s="73">
        <f t="shared" si="3"/>
        <v>48291484</v>
      </c>
      <c r="U34" s="73">
        <f t="shared" si="3"/>
        <v>40674838</v>
      </c>
      <c r="V34" s="73">
        <f t="shared" si="3"/>
        <v>40674838</v>
      </c>
      <c r="W34" s="73">
        <f t="shared" si="3"/>
        <v>40674838</v>
      </c>
      <c r="X34" s="73">
        <f t="shared" si="3"/>
        <v>57998799</v>
      </c>
      <c r="Y34" s="73">
        <f t="shared" si="3"/>
        <v>-17323961</v>
      </c>
      <c r="Z34" s="170">
        <f>+IF(X34&lt;&gt;0,+(Y34/X34)*100,0)</f>
        <v>-29.8695167808561</v>
      </c>
      <c r="AA34" s="74">
        <f>SUM(AA29:AA33)</f>
        <v>57998799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105788042</v>
      </c>
      <c r="D37" s="155"/>
      <c r="E37" s="59">
        <v>117256355</v>
      </c>
      <c r="F37" s="60">
        <v>105648114</v>
      </c>
      <c r="G37" s="60">
        <v>112590615</v>
      </c>
      <c r="H37" s="60">
        <v>112590615</v>
      </c>
      <c r="I37" s="60">
        <v>111669067</v>
      </c>
      <c r="J37" s="60">
        <v>111669067</v>
      </c>
      <c r="K37" s="60">
        <v>111669067</v>
      </c>
      <c r="L37" s="60">
        <v>111669067</v>
      </c>
      <c r="M37" s="60">
        <v>109383489</v>
      </c>
      <c r="N37" s="60">
        <v>109383489</v>
      </c>
      <c r="O37" s="60">
        <v>109200147</v>
      </c>
      <c r="P37" s="60">
        <v>109200147</v>
      </c>
      <c r="Q37" s="60">
        <v>108219581</v>
      </c>
      <c r="R37" s="60">
        <v>108219581</v>
      </c>
      <c r="S37" s="60">
        <v>108219581</v>
      </c>
      <c r="T37" s="60">
        <v>108219581</v>
      </c>
      <c r="U37" s="60">
        <v>117106808</v>
      </c>
      <c r="V37" s="60">
        <v>117106808</v>
      </c>
      <c r="W37" s="60">
        <v>117106808</v>
      </c>
      <c r="X37" s="60">
        <v>105648114</v>
      </c>
      <c r="Y37" s="60">
        <v>11458694</v>
      </c>
      <c r="Z37" s="140">
        <v>10.85</v>
      </c>
      <c r="AA37" s="62">
        <v>105648114</v>
      </c>
    </row>
    <row r="38" spans="1:27" ht="13.5">
      <c r="A38" s="249" t="s">
        <v>165</v>
      </c>
      <c r="B38" s="182"/>
      <c r="C38" s="155">
        <v>59745661</v>
      </c>
      <c r="D38" s="155"/>
      <c r="E38" s="59">
        <v>61395553</v>
      </c>
      <c r="F38" s="60">
        <v>64650287</v>
      </c>
      <c r="G38" s="60">
        <v>59745662</v>
      </c>
      <c r="H38" s="60">
        <v>59745662</v>
      </c>
      <c r="I38" s="60">
        <v>59745662</v>
      </c>
      <c r="J38" s="60">
        <v>59745662</v>
      </c>
      <c r="K38" s="60">
        <v>59745662</v>
      </c>
      <c r="L38" s="60">
        <v>59745662</v>
      </c>
      <c r="M38" s="60">
        <v>59745662</v>
      </c>
      <c r="N38" s="60">
        <v>59745662</v>
      </c>
      <c r="O38" s="60">
        <v>59745662</v>
      </c>
      <c r="P38" s="60">
        <v>59745662</v>
      </c>
      <c r="Q38" s="60">
        <v>59745662</v>
      </c>
      <c r="R38" s="60">
        <v>59745662</v>
      </c>
      <c r="S38" s="60">
        <v>59745662</v>
      </c>
      <c r="T38" s="60">
        <v>59745662</v>
      </c>
      <c r="U38" s="60">
        <v>59745662</v>
      </c>
      <c r="V38" s="60">
        <v>59745662</v>
      </c>
      <c r="W38" s="60">
        <v>59745662</v>
      </c>
      <c r="X38" s="60">
        <v>64650287</v>
      </c>
      <c r="Y38" s="60">
        <v>-4904625</v>
      </c>
      <c r="Z38" s="140">
        <v>-7.59</v>
      </c>
      <c r="AA38" s="62">
        <v>64650287</v>
      </c>
    </row>
    <row r="39" spans="1:27" ht="13.5">
      <c r="A39" s="250" t="s">
        <v>59</v>
      </c>
      <c r="B39" s="253"/>
      <c r="C39" s="168">
        <f aca="true" t="shared" si="4" ref="C39:Y39">SUM(C37:C38)</f>
        <v>165533703</v>
      </c>
      <c r="D39" s="168">
        <f>SUM(D37:D38)</f>
        <v>0</v>
      </c>
      <c r="E39" s="76">
        <f t="shared" si="4"/>
        <v>178651908</v>
      </c>
      <c r="F39" s="77">
        <f t="shared" si="4"/>
        <v>170298401</v>
      </c>
      <c r="G39" s="77">
        <f t="shared" si="4"/>
        <v>172336277</v>
      </c>
      <c r="H39" s="77">
        <f t="shared" si="4"/>
        <v>172336277</v>
      </c>
      <c r="I39" s="77">
        <f t="shared" si="4"/>
        <v>171414729</v>
      </c>
      <c r="J39" s="77">
        <f t="shared" si="4"/>
        <v>171414729</v>
      </c>
      <c r="K39" s="77">
        <f t="shared" si="4"/>
        <v>171414729</v>
      </c>
      <c r="L39" s="77">
        <f t="shared" si="4"/>
        <v>171414729</v>
      </c>
      <c r="M39" s="77">
        <f t="shared" si="4"/>
        <v>169129151</v>
      </c>
      <c r="N39" s="77">
        <f t="shared" si="4"/>
        <v>169129151</v>
      </c>
      <c r="O39" s="77">
        <f t="shared" si="4"/>
        <v>168945809</v>
      </c>
      <c r="P39" s="77">
        <f t="shared" si="4"/>
        <v>168945809</v>
      </c>
      <c r="Q39" s="77">
        <f t="shared" si="4"/>
        <v>167965243</v>
      </c>
      <c r="R39" s="77">
        <f t="shared" si="4"/>
        <v>167965243</v>
      </c>
      <c r="S39" s="77">
        <f t="shared" si="4"/>
        <v>167965243</v>
      </c>
      <c r="T39" s="77">
        <f t="shared" si="4"/>
        <v>167965243</v>
      </c>
      <c r="U39" s="77">
        <f t="shared" si="4"/>
        <v>176852470</v>
      </c>
      <c r="V39" s="77">
        <f t="shared" si="4"/>
        <v>176852470</v>
      </c>
      <c r="W39" s="77">
        <f t="shared" si="4"/>
        <v>176852470</v>
      </c>
      <c r="X39" s="77">
        <f t="shared" si="4"/>
        <v>170298401</v>
      </c>
      <c r="Y39" s="77">
        <f t="shared" si="4"/>
        <v>6554069</v>
      </c>
      <c r="Z39" s="212">
        <f>+IF(X39&lt;&gt;0,+(Y39/X39)*100,0)</f>
        <v>3.84857929464646</v>
      </c>
      <c r="AA39" s="79">
        <f>SUM(AA37:AA38)</f>
        <v>170298401</v>
      </c>
    </row>
    <row r="40" spans="1:27" ht="13.5">
      <c r="A40" s="250" t="s">
        <v>167</v>
      </c>
      <c r="B40" s="251"/>
      <c r="C40" s="168">
        <f aca="true" t="shared" si="5" ref="C40:Y40">+C34+C39</f>
        <v>235349613</v>
      </c>
      <c r="D40" s="168">
        <f>+D34+D39</f>
        <v>0</v>
      </c>
      <c r="E40" s="72">
        <f t="shared" si="5"/>
        <v>235795192</v>
      </c>
      <c r="F40" s="73">
        <f t="shared" si="5"/>
        <v>228297200</v>
      </c>
      <c r="G40" s="73">
        <f t="shared" si="5"/>
        <v>213080043</v>
      </c>
      <c r="H40" s="73">
        <f t="shared" si="5"/>
        <v>210437091</v>
      </c>
      <c r="I40" s="73">
        <f t="shared" si="5"/>
        <v>211011740</v>
      </c>
      <c r="J40" s="73">
        <f t="shared" si="5"/>
        <v>211011740</v>
      </c>
      <c r="K40" s="73">
        <f t="shared" si="5"/>
        <v>231145644</v>
      </c>
      <c r="L40" s="73">
        <f t="shared" si="5"/>
        <v>237515188</v>
      </c>
      <c r="M40" s="73">
        <f t="shared" si="5"/>
        <v>222673648</v>
      </c>
      <c r="N40" s="73">
        <f t="shared" si="5"/>
        <v>222673648</v>
      </c>
      <c r="O40" s="73">
        <f t="shared" si="5"/>
        <v>221985172</v>
      </c>
      <c r="P40" s="73">
        <f t="shared" si="5"/>
        <v>222187142</v>
      </c>
      <c r="Q40" s="73">
        <f t="shared" si="5"/>
        <v>238491137</v>
      </c>
      <c r="R40" s="73">
        <f t="shared" si="5"/>
        <v>238491137</v>
      </c>
      <c r="S40" s="73">
        <f t="shared" si="5"/>
        <v>226888665</v>
      </c>
      <c r="T40" s="73">
        <f t="shared" si="5"/>
        <v>216256727</v>
      </c>
      <c r="U40" s="73">
        <f t="shared" si="5"/>
        <v>217527308</v>
      </c>
      <c r="V40" s="73">
        <f t="shared" si="5"/>
        <v>217527308</v>
      </c>
      <c r="W40" s="73">
        <f t="shared" si="5"/>
        <v>217527308</v>
      </c>
      <c r="X40" s="73">
        <f t="shared" si="5"/>
        <v>228297200</v>
      </c>
      <c r="Y40" s="73">
        <f t="shared" si="5"/>
        <v>-10769892</v>
      </c>
      <c r="Z40" s="170">
        <f>+IF(X40&lt;&gt;0,+(Y40/X40)*100,0)</f>
        <v>-4.717487555694945</v>
      </c>
      <c r="AA40" s="74">
        <f>+AA34+AA39</f>
        <v>228297200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513957798</v>
      </c>
      <c r="D42" s="257">
        <f>+D25-D40</f>
        <v>0</v>
      </c>
      <c r="E42" s="258">
        <f t="shared" si="6"/>
        <v>689439565</v>
      </c>
      <c r="F42" s="259">
        <f t="shared" si="6"/>
        <v>440425178</v>
      </c>
      <c r="G42" s="259">
        <f t="shared" si="6"/>
        <v>627097959</v>
      </c>
      <c r="H42" s="259">
        <f t="shared" si="6"/>
        <v>571076104</v>
      </c>
      <c r="I42" s="259">
        <f t="shared" si="6"/>
        <v>565342198</v>
      </c>
      <c r="J42" s="259">
        <f t="shared" si="6"/>
        <v>565342198</v>
      </c>
      <c r="K42" s="259">
        <f t="shared" si="6"/>
        <v>564781441</v>
      </c>
      <c r="L42" s="259">
        <f t="shared" si="6"/>
        <v>565428844</v>
      </c>
      <c r="M42" s="259">
        <f t="shared" si="6"/>
        <v>587736354</v>
      </c>
      <c r="N42" s="259">
        <f t="shared" si="6"/>
        <v>587736354</v>
      </c>
      <c r="O42" s="259">
        <f t="shared" si="6"/>
        <v>575150532</v>
      </c>
      <c r="P42" s="259">
        <f t="shared" si="6"/>
        <v>576727496</v>
      </c>
      <c r="Q42" s="259">
        <f t="shared" si="6"/>
        <v>588108348</v>
      </c>
      <c r="R42" s="259">
        <f t="shared" si="6"/>
        <v>588108348</v>
      </c>
      <c r="S42" s="259">
        <f t="shared" si="6"/>
        <v>590177835</v>
      </c>
      <c r="T42" s="259">
        <f t="shared" si="6"/>
        <v>592777872</v>
      </c>
      <c r="U42" s="259">
        <f t="shared" si="6"/>
        <v>596491769</v>
      </c>
      <c r="V42" s="259">
        <f t="shared" si="6"/>
        <v>596491769</v>
      </c>
      <c r="W42" s="259">
        <f t="shared" si="6"/>
        <v>596491769</v>
      </c>
      <c r="X42" s="259">
        <f t="shared" si="6"/>
        <v>440425178</v>
      </c>
      <c r="Y42" s="259">
        <f t="shared" si="6"/>
        <v>156066591</v>
      </c>
      <c r="Z42" s="260">
        <f>+IF(X42&lt;&gt;0,+(Y42/X42)*100,0)</f>
        <v>35.43543802575247</v>
      </c>
      <c r="AA42" s="261">
        <f>+AA25-AA40</f>
        <v>440425178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472311295</v>
      </c>
      <c r="D45" s="155"/>
      <c r="E45" s="59">
        <v>675880565</v>
      </c>
      <c r="F45" s="60">
        <v>397881675</v>
      </c>
      <c r="G45" s="60">
        <v>615620024</v>
      </c>
      <c r="H45" s="60">
        <v>529429601</v>
      </c>
      <c r="I45" s="60">
        <v>523695695</v>
      </c>
      <c r="J45" s="60">
        <v>523695695</v>
      </c>
      <c r="K45" s="60">
        <v>523134938</v>
      </c>
      <c r="L45" s="60">
        <v>523782341</v>
      </c>
      <c r="M45" s="60">
        <v>546089851</v>
      </c>
      <c r="N45" s="60">
        <v>546089851</v>
      </c>
      <c r="O45" s="60">
        <v>533496635</v>
      </c>
      <c r="P45" s="60">
        <v>535260723</v>
      </c>
      <c r="Q45" s="60">
        <v>546461845</v>
      </c>
      <c r="R45" s="60">
        <v>546461845</v>
      </c>
      <c r="S45" s="60">
        <v>548531332</v>
      </c>
      <c r="T45" s="60">
        <v>551131369</v>
      </c>
      <c r="U45" s="60">
        <v>554845266</v>
      </c>
      <c r="V45" s="60">
        <v>554845266</v>
      </c>
      <c r="W45" s="60">
        <v>554845266</v>
      </c>
      <c r="X45" s="60">
        <v>397881675</v>
      </c>
      <c r="Y45" s="60">
        <v>156963591</v>
      </c>
      <c r="Z45" s="139">
        <v>39.45</v>
      </c>
      <c r="AA45" s="62">
        <v>397881675</v>
      </c>
    </row>
    <row r="46" spans="1:27" ht="13.5">
      <c r="A46" s="249" t="s">
        <v>171</v>
      </c>
      <c r="B46" s="182"/>
      <c r="C46" s="155">
        <v>41646503</v>
      </c>
      <c r="D46" s="155"/>
      <c r="E46" s="59">
        <v>13559000</v>
      </c>
      <c r="F46" s="60">
        <v>42543503</v>
      </c>
      <c r="G46" s="60">
        <v>11477935</v>
      </c>
      <c r="H46" s="60">
        <v>41646503</v>
      </c>
      <c r="I46" s="60">
        <v>41646503</v>
      </c>
      <c r="J46" s="60">
        <v>41646503</v>
      </c>
      <c r="K46" s="60">
        <v>41646503</v>
      </c>
      <c r="L46" s="60">
        <v>41646503</v>
      </c>
      <c r="M46" s="60">
        <v>41646503</v>
      </c>
      <c r="N46" s="60">
        <v>41646503</v>
      </c>
      <c r="O46" s="60">
        <v>41653897</v>
      </c>
      <c r="P46" s="60">
        <v>41466773</v>
      </c>
      <c r="Q46" s="60">
        <v>41646503</v>
      </c>
      <c r="R46" s="60">
        <v>41646503</v>
      </c>
      <c r="S46" s="60">
        <v>41646503</v>
      </c>
      <c r="T46" s="60">
        <v>41646503</v>
      </c>
      <c r="U46" s="60">
        <v>41646503</v>
      </c>
      <c r="V46" s="60">
        <v>41646503</v>
      </c>
      <c r="W46" s="60">
        <v>41646503</v>
      </c>
      <c r="X46" s="60">
        <v>42543503</v>
      </c>
      <c r="Y46" s="60">
        <v>-897000</v>
      </c>
      <c r="Z46" s="139">
        <v>-2.11</v>
      </c>
      <c r="AA46" s="62">
        <v>42543503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513957798</v>
      </c>
      <c r="D48" s="217">
        <f>SUM(D45:D47)</f>
        <v>0</v>
      </c>
      <c r="E48" s="264">
        <f t="shared" si="7"/>
        <v>689439565</v>
      </c>
      <c r="F48" s="219">
        <f t="shared" si="7"/>
        <v>440425178</v>
      </c>
      <c r="G48" s="219">
        <f t="shared" si="7"/>
        <v>627097959</v>
      </c>
      <c r="H48" s="219">
        <f t="shared" si="7"/>
        <v>571076104</v>
      </c>
      <c r="I48" s="219">
        <f t="shared" si="7"/>
        <v>565342198</v>
      </c>
      <c r="J48" s="219">
        <f t="shared" si="7"/>
        <v>565342198</v>
      </c>
      <c r="K48" s="219">
        <f t="shared" si="7"/>
        <v>564781441</v>
      </c>
      <c r="L48" s="219">
        <f t="shared" si="7"/>
        <v>565428844</v>
      </c>
      <c r="M48" s="219">
        <f t="shared" si="7"/>
        <v>587736354</v>
      </c>
      <c r="N48" s="219">
        <f t="shared" si="7"/>
        <v>587736354</v>
      </c>
      <c r="O48" s="219">
        <f t="shared" si="7"/>
        <v>575150532</v>
      </c>
      <c r="P48" s="219">
        <f t="shared" si="7"/>
        <v>576727496</v>
      </c>
      <c r="Q48" s="219">
        <f t="shared" si="7"/>
        <v>588108348</v>
      </c>
      <c r="R48" s="219">
        <f t="shared" si="7"/>
        <v>588108348</v>
      </c>
      <c r="S48" s="219">
        <f t="shared" si="7"/>
        <v>590177835</v>
      </c>
      <c r="T48" s="219">
        <f t="shared" si="7"/>
        <v>592777872</v>
      </c>
      <c r="U48" s="219">
        <f t="shared" si="7"/>
        <v>596491769</v>
      </c>
      <c r="V48" s="219">
        <f t="shared" si="7"/>
        <v>596491769</v>
      </c>
      <c r="W48" s="219">
        <f t="shared" si="7"/>
        <v>596491769</v>
      </c>
      <c r="X48" s="219">
        <f t="shared" si="7"/>
        <v>440425178</v>
      </c>
      <c r="Y48" s="219">
        <f t="shared" si="7"/>
        <v>156066591</v>
      </c>
      <c r="Z48" s="265">
        <f>+IF(X48&lt;&gt;0,+(Y48/X48)*100,0)</f>
        <v>35.43543802575247</v>
      </c>
      <c r="AA48" s="232">
        <f>SUM(AA45:AA47)</f>
        <v>440425178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166337283</v>
      </c>
      <c r="D6" s="155"/>
      <c r="E6" s="59">
        <v>215919890</v>
      </c>
      <c r="F6" s="60">
        <v>192467071</v>
      </c>
      <c r="G6" s="60">
        <v>20389908</v>
      </c>
      <c r="H6" s="60">
        <v>26915458</v>
      </c>
      <c r="I6" s="60">
        <v>25766127</v>
      </c>
      <c r="J6" s="60">
        <v>73071493</v>
      </c>
      <c r="K6" s="60">
        <v>23610879</v>
      </c>
      <c r="L6" s="60">
        <v>17657582</v>
      </c>
      <c r="M6" s="60">
        <v>19275860</v>
      </c>
      <c r="N6" s="60">
        <v>60544321</v>
      </c>
      <c r="O6" s="60">
        <v>20210038</v>
      </c>
      <c r="P6" s="60">
        <v>16730948</v>
      </c>
      <c r="Q6" s="60">
        <v>18347797</v>
      </c>
      <c r="R6" s="60">
        <v>55288783</v>
      </c>
      <c r="S6" s="60">
        <v>14741283</v>
      </c>
      <c r="T6" s="60">
        <v>19801699</v>
      </c>
      <c r="U6" s="60">
        <v>51081956</v>
      </c>
      <c r="V6" s="60">
        <v>85624938</v>
      </c>
      <c r="W6" s="60">
        <v>274529535</v>
      </c>
      <c r="X6" s="60">
        <v>192467071</v>
      </c>
      <c r="Y6" s="60">
        <v>82062464</v>
      </c>
      <c r="Z6" s="140">
        <v>42.64</v>
      </c>
      <c r="AA6" s="62">
        <v>192467071</v>
      </c>
    </row>
    <row r="7" spans="1:27" ht="13.5">
      <c r="A7" s="249" t="s">
        <v>178</v>
      </c>
      <c r="B7" s="182"/>
      <c r="C7" s="155">
        <v>69717086</v>
      </c>
      <c r="D7" s="155"/>
      <c r="E7" s="59">
        <v>86840000</v>
      </c>
      <c r="F7" s="60">
        <v>105327992</v>
      </c>
      <c r="G7" s="60">
        <v>27333200</v>
      </c>
      <c r="H7" s="60">
        <v>1017482</v>
      </c>
      <c r="I7" s="60">
        <v>890000</v>
      </c>
      <c r="J7" s="60">
        <v>29240682</v>
      </c>
      <c r="K7" s="60">
        <v>2058209</v>
      </c>
      <c r="L7" s="60">
        <v>300000</v>
      </c>
      <c r="M7" s="60">
        <v>18241000</v>
      </c>
      <c r="N7" s="60">
        <v>20599209</v>
      </c>
      <c r="O7" s="60">
        <v>200000</v>
      </c>
      <c r="P7" s="60">
        <v>2839123</v>
      </c>
      <c r="Q7" s="60">
        <v>15520663</v>
      </c>
      <c r="R7" s="60">
        <v>18559786</v>
      </c>
      <c r="S7" s="60">
        <v>2040692</v>
      </c>
      <c r="T7" s="60">
        <v>85598</v>
      </c>
      <c r="U7" s="60"/>
      <c r="V7" s="60">
        <v>2126290</v>
      </c>
      <c r="W7" s="60">
        <v>70525967</v>
      </c>
      <c r="X7" s="60">
        <v>105327992</v>
      </c>
      <c r="Y7" s="60">
        <v>-34802025</v>
      </c>
      <c r="Z7" s="140">
        <v>-33.04</v>
      </c>
      <c r="AA7" s="62">
        <v>105327992</v>
      </c>
    </row>
    <row r="8" spans="1:27" ht="13.5">
      <c r="A8" s="249" t="s">
        <v>179</v>
      </c>
      <c r="B8" s="182"/>
      <c r="C8" s="155">
        <v>73115626</v>
      </c>
      <c r="D8" s="155"/>
      <c r="E8" s="59">
        <v>62851000</v>
      </c>
      <c r="F8" s="60">
        <v>45968999</v>
      </c>
      <c r="G8" s="60">
        <v>3522771</v>
      </c>
      <c r="H8" s="60">
        <v>1101604</v>
      </c>
      <c r="I8" s="60">
        <v>1587844</v>
      </c>
      <c r="J8" s="60">
        <v>6212219</v>
      </c>
      <c r="K8" s="60">
        <v>22855178</v>
      </c>
      <c r="L8" s="60">
        <v>10483258</v>
      </c>
      <c r="M8" s="60"/>
      <c r="N8" s="60">
        <v>33338436</v>
      </c>
      <c r="O8" s="60">
        <v>1608470</v>
      </c>
      <c r="P8" s="60">
        <v>3432712</v>
      </c>
      <c r="Q8" s="60">
        <v>25894484</v>
      </c>
      <c r="R8" s="60">
        <v>30935666</v>
      </c>
      <c r="S8" s="60">
        <v>100000</v>
      </c>
      <c r="T8" s="60"/>
      <c r="U8" s="60">
        <v>5799976</v>
      </c>
      <c r="V8" s="60">
        <v>5899976</v>
      </c>
      <c r="W8" s="60">
        <v>76386297</v>
      </c>
      <c r="X8" s="60">
        <v>45968999</v>
      </c>
      <c r="Y8" s="60">
        <v>30417298</v>
      </c>
      <c r="Z8" s="140">
        <v>66.17</v>
      </c>
      <c r="AA8" s="62">
        <v>45968999</v>
      </c>
    </row>
    <row r="9" spans="1:27" ht="13.5">
      <c r="A9" s="249" t="s">
        <v>180</v>
      </c>
      <c r="B9" s="182"/>
      <c r="C9" s="155">
        <v>10024181</v>
      </c>
      <c r="D9" s="155"/>
      <c r="E9" s="59">
        <v>6200000</v>
      </c>
      <c r="F9" s="60">
        <v>10200000</v>
      </c>
      <c r="G9" s="60">
        <v>810884</v>
      </c>
      <c r="H9" s="60">
        <v>882124</v>
      </c>
      <c r="I9" s="60">
        <v>910318</v>
      </c>
      <c r="J9" s="60">
        <v>2603326</v>
      </c>
      <c r="K9" s="60">
        <v>895505</v>
      </c>
      <c r="L9" s="60">
        <v>1035762</v>
      </c>
      <c r="M9" s="60">
        <v>991761</v>
      </c>
      <c r="N9" s="60">
        <v>2923028</v>
      </c>
      <c r="O9" s="60">
        <v>1033823</v>
      </c>
      <c r="P9" s="60">
        <v>1169840</v>
      </c>
      <c r="Q9" s="60">
        <v>1300653</v>
      </c>
      <c r="R9" s="60">
        <v>3504316</v>
      </c>
      <c r="S9" s="60">
        <v>1041884</v>
      </c>
      <c r="T9" s="60">
        <v>1034387</v>
      </c>
      <c r="U9" s="60">
        <v>1208412</v>
      </c>
      <c r="V9" s="60">
        <v>3284683</v>
      </c>
      <c r="W9" s="60">
        <v>12315353</v>
      </c>
      <c r="X9" s="60">
        <v>10200000</v>
      </c>
      <c r="Y9" s="60">
        <v>2115353</v>
      </c>
      <c r="Z9" s="140">
        <v>20.74</v>
      </c>
      <c r="AA9" s="62">
        <v>10200000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-212563453</v>
      </c>
      <c r="D12" s="155"/>
      <c r="E12" s="59">
        <v>-281041372</v>
      </c>
      <c r="F12" s="60">
        <v>-300464806</v>
      </c>
      <c r="G12" s="60">
        <v>-36802411</v>
      </c>
      <c r="H12" s="60">
        <v>-25135425</v>
      </c>
      <c r="I12" s="60">
        <v>-24817853</v>
      </c>
      <c r="J12" s="60">
        <v>-86755689</v>
      </c>
      <c r="K12" s="60">
        <v>-23020637</v>
      </c>
      <c r="L12" s="60">
        <v>-24060914</v>
      </c>
      <c r="M12" s="60">
        <v>-25959081</v>
      </c>
      <c r="N12" s="60">
        <v>-73040632</v>
      </c>
      <c r="O12" s="60">
        <v>-20891733</v>
      </c>
      <c r="P12" s="60">
        <v>-23484560</v>
      </c>
      <c r="Q12" s="60">
        <v>-24548002</v>
      </c>
      <c r="R12" s="60">
        <v>-68924295</v>
      </c>
      <c r="S12" s="60">
        <v>-30834376</v>
      </c>
      <c r="T12" s="60">
        <v>-25254965</v>
      </c>
      <c r="U12" s="60">
        <v>-50184410</v>
      </c>
      <c r="V12" s="60">
        <v>-106273751</v>
      </c>
      <c r="W12" s="60">
        <v>-334994367</v>
      </c>
      <c r="X12" s="60">
        <v>-300464806</v>
      </c>
      <c r="Y12" s="60">
        <v>-34529561</v>
      </c>
      <c r="Z12" s="140">
        <v>11.49</v>
      </c>
      <c r="AA12" s="62">
        <v>-300464806</v>
      </c>
    </row>
    <row r="13" spans="1:27" ht="13.5">
      <c r="A13" s="249" t="s">
        <v>40</v>
      </c>
      <c r="B13" s="182"/>
      <c r="C13" s="155">
        <v>-12779823</v>
      </c>
      <c r="D13" s="155"/>
      <c r="E13" s="59">
        <v>-13730845</v>
      </c>
      <c r="F13" s="60">
        <v>-14521609</v>
      </c>
      <c r="G13" s="60">
        <v>-190167</v>
      </c>
      <c r="H13" s="60"/>
      <c r="I13" s="60">
        <v>-2447513</v>
      </c>
      <c r="J13" s="60">
        <v>-2637680</v>
      </c>
      <c r="K13" s="60"/>
      <c r="L13" s="60"/>
      <c r="M13" s="60">
        <v>-3206846</v>
      </c>
      <c r="N13" s="60">
        <v>-3206846</v>
      </c>
      <c r="O13" s="60">
        <v>-182930</v>
      </c>
      <c r="P13" s="60"/>
      <c r="Q13" s="60">
        <v>-2385703</v>
      </c>
      <c r="R13" s="60">
        <v>-2568633</v>
      </c>
      <c r="S13" s="60"/>
      <c r="T13" s="60"/>
      <c r="U13" s="60">
        <v>-3048820</v>
      </c>
      <c r="V13" s="60">
        <v>-3048820</v>
      </c>
      <c r="W13" s="60">
        <v>-11461979</v>
      </c>
      <c r="X13" s="60">
        <v>-14521609</v>
      </c>
      <c r="Y13" s="60">
        <v>3059630</v>
      </c>
      <c r="Z13" s="140">
        <v>-21.07</v>
      </c>
      <c r="AA13" s="62">
        <v>-14521609</v>
      </c>
    </row>
    <row r="14" spans="1:27" ht="13.5">
      <c r="A14" s="249" t="s">
        <v>42</v>
      </c>
      <c r="B14" s="182"/>
      <c r="C14" s="155">
        <v>-782625</v>
      </c>
      <c r="D14" s="155"/>
      <c r="E14" s="59"/>
      <c r="F14" s="60">
        <v>-850002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-850002</v>
      </c>
      <c r="Y14" s="60">
        <v>850002</v>
      </c>
      <c r="Z14" s="140">
        <v>-100</v>
      </c>
      <c r="AA14" s="62">
        <v>-850002</v>
      </c>
    </row>
    <row r="15" spans="1:27" ht="13.5">
      <c r="A15" s="250" t="s">
        <v>184</v>
      </c>
      <c r="B15" s="251"/>
      <c r="C15" s="168">
        <f aca="true" t="shared" si="0" ref="C15:Y15">SUM(C6:C14)</f>
        <v>93068275</v>
      </c>
      <c r="D15" s="168">
        <f>SUM(D6:D14)</f>
        <v>0</v>
      </c>
      <c r="E15" s="72">
        <f t="shared" si="0"/>
        <v>77038673</v>
      </c>
      <c r="F15" s="73">
        <f t="shared" si="0"/>
        <v>38127645</v>
      </c>
      <c r="G15" s="73">
        <f t="shared" si="0"/>
        <v>15064185</v>
      </c>
      <c r="H15" s="73">
        <f t="shared" si="0"/>
        <v>4781243</v>
      </c>
      <c r="I15" s="73">
        <f t="shared" si="0"/>
        <v>1888923</v>
      </c>
      <c r="J15" s="73">
        <f t="shared" si="0"/>
        <v>21734351</v>
      </c>
      <c r="K15" s="73">
        <f t="shared" si="0"/>
        <v>26399134</v>
      </c>
      <c r="L15" s="73">
        <f t="shared" si="0"/>
        <v>5415688</v>
      </c>
      <c r="M15" s="73">
        <f t="shared" si="0"/>
        <v>9342694</v>
      </c>
      <c r="N15" s="73">
        <f t="shared" si="0"/>
        <v>41157516</v>
      </c>
      <c r="O15" s="73">
        <f t="shared" si="0"/>
        <v>1977668</v>
      </c>
      <c r="P15" s="73">
        <f t="shared" si="0"/>
        <v>688063</v>
      </c>
      <c r="Q15" s="73">
        <f t="shared" si="0"/>
        <v>34129892</v>
      </c>
      <c r="R15" s="73">
        <f t="shared" si="0"/>
        <v>36795623</v>
      </c>
      <c r="S15" s="73">
        <f t="shared" si="0"/>
        <v>-12910517</v>
      </c>
      <c r="T15" s="73">
        <f t="shared" si="0"/>
        <v>-4333281</v>
      </c>
      <c r="U15" s="73">
        <f t="shared" si="0"/>
        <v>4857114</v>
      </c>
      <c r="V15" s="73">
        <f t="shared" si="0"/>
        <v>-12386684</v>
      </c>
      <c r="W15" s="73">
        <f t="shared" si="0"/>
        <v>87300806</v>
      </c>
      <c r="X15" s="73">
        <f t="shared" si="0"/>
        <v>38127645</v>
      </c>
      <c r="Y15" s="73">
        <f t="shared" si="0"/>
        <v>49173161</v>
      </c>
      <c r="Z15" s="170">
        <f>+IF(X15&lt;&gt;0,+(Y15/X15)*100,0)</f>
        <v>128.96983540420607</v>
      </c>
      <c r="AA15" s="74">
        <f>SUM(AA6:AA14)</f>
        <v>38127645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7888460</v>
      </c>
      <c r="D19" s="155"/>
      <c r="E19" s="59"/>
      <c r="F19" s="60">
        <v>4009000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4009000</v>
      </c>
      <c r="Y19" s="159">
        <v>-4009000</v>
      </c>
      <c r="Z19" s="141">
        <v>-100</v>
      </c>
      <c r="AA19" s="225">
        <v>4009000</v>
      </c>
    </row>
    <row r="20" spans="1:27" ht="13.5">
      <c r="A20" s="249" t="s">
        <v>187</v>
      </c>
      <c r="B20" s="182"/>
      <c r="C20" s="155">
        <v>12680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>
        <v>5356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5356</v>
      </c>
      <c r="Y21" s="159">
        <v>-5356</v>
      </c>
      <c r="Z21" s="141">
        <v>-100</v>
      </c>
      <c r="AA21" s="225">
        <v>5356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-88401217</v>
      </c>
      <c r="D24" s="155"/>
      <c r="E24" s="59">
        <v>-73594335</v>
      </c>
      <c r="F24" s="60">
        <v>-69980237</v>
      </c>
      <c r="G24" s="60">
        <v>-1568394</v>
      </c>
      <c r="H24" s="60">
        <v>-3581775</v>
      </c>
      <c r="I24" s="60">
        <v>-2309919</v>
      </c>
      <c r="J24" s="60">
        <v>-7460088</v>
      </c>
      <c r="K24" s="60">
        <v>-6468624</v>
      </c>
      <c r="L24" s="60">
        <v>-4415390</v>
      </c>
      <c r="M24" s="60">
        <v>-12792126</v>
      </c>
      <c r="N24" s="60">
        <v>-23676140</v>
      </c>
      <c r="O24" s="60">
        <v>-2538474</v>
      </c>
      <c r="P24" s="60">
        <v>-4851521</v>
      </c>
      <c r="Q24" s="60">
        <v>-5028217</v>
      </c>
      <c r="R24" s="60">
        <v>-12418212</v>
      </c>
      <c r="S24" s="60">
        <v>-4877116</v>
      </c>
      <c r="T24" s="60">
        <v>-9565998</v>
      </c>
      <c r="U24" s="60">
        <v>-14513726</v>
      </c>
      <c r="V24" s="60">
        <v>-28956840</v>
      </c>
      <c r="W24" s="60">
        <v>-72511280</v>
      </c>
      <c r="X24" s="60">
        <v>-69980237</v>
      </c>
      <c r="Y24" s="60">
        <v>-2531043</v>
      </c>
      <c r="Z24" s="140">
        <v>3.62</v>
      </c>
      <c r="AA24" s="62">
        <v>-69980237</v>
      </c>
    </row>
    <row r="25" spans="1:27" ht="13.5">
      <c r="A25" s="250" t="s">
        <v>191</v>
      </c>
      <c r="B25" s="251"/>
      <c r="C25" s="168">
        <f aca="true" t="shared" si="1" ref="C25:Y25">SUM(C19:C24)</f>
        <v>-80500077</v>
      </c>
      <c r="D25" s="168">
        <f>SUM(D19:D24)</f>
        <v>0</v>
      </c>
      <c r="E25" s="72">
        <f t="shared" si="1"/>
        <v>-73594335</v>
      </c>
      <c r="F25" s="73">
        <f t="shared" si="1"/>
        <v>-65965881</v>
      </c>
      <c r="G25" s="73">
        <f t="shared" si="1"/>
        <v>-1568394</v>
      </c>
      <c r="H25" s="73">
        <f t="shared" si="1"/>
        <v>-3581775</v>
      </c>
      <c r="I25" s="73">
        <f t="shared" si="1"/>
        <v>-2309919</v>
      </c>
      <c r="J25" s="73">
        <f t="shared" si="1"/>
        <v>-7460088</v>
      </c>
      <c r="K25" s="73">
        <f t="shared" si="1"/>
        <v>-6468624</v>
      </c>
      <c r="L25" s="73">
        <f t="shared" si="1"/>
        <v>-4415390</v>
      </c>
      <c r="M25" s="73">
        <f t="shared" si="1"/>
        <v>-12792126</v>
      </c>
      <c r="N25" s="73">
        <f t="shared" si="1"/>
        <v>-23676140</v>
      </c>
      <c r="O25" s="73">
        <f t="shared" si="1"/>
        <v>-2538474</v>
      </c>
      <c r="P25" s="73">
        <f t="shared" si="1"/>
        <v>-4851521</v>
      </c>
      <c r="Q25" s="73">
        <f t="shared" si="1"/>
        <v>-5028217</v>
      </c>
      <c r="R25" s="73">
        <f t="shared" si="1"/>
        <v>-12418212</v>
      </c>
      <c r="S25" s="73">
        <f t="shared" si="1"/>
        <v>-4877116</v>
      </c>
      <c r="T25" s="73">
        <f t="shared" si="1"/>
        <v>-9565998</v>
      </c>
      <c r="U25" s="73">
        <f t="shared" si="1"/>
        <v>-14513726</v>
      </c>
      <c r="V25" s="73">
        <f t="shared" si="1"/>
        <v>-28956840</v>
      </c>
      <c r="W25" s="73">
        <f t="shared" si="1"/>
        <v>-72511280</v>
      </c>
      <c r="X25" s="73">
        <f t="shared" si="1"/>
        <v>-65965881</v>
      </c>
      <c r="Y25" s="73">
        <f t="shared" si="1"/>
        <v>-6545399</v>
      </c>
      <c r="Z25" s="170">
        <f>+IF(X25&lt;&gt;0,+(Y25/X25)*100,0)</f>
        <v>9.922400642235036</v>
      </c>
      <c r="AA25" s="74">
        <f>SUM(AA19:AA24)</f>
        <v>-65965881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22600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7075270</v>
      </c>
      <c r="F30" s="60">
        <v>7075270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7075270</v>
      </c>
      <c r="Y30" s="60">
        <v>-7075270</v>
      </c>
      <c r="Z30" s="140">
        <v>-100</v>
      </c>
      <c r="AA30" s="62">
        <v>7075270</v>
      </c>
    </row>
    <row r="31" spans="1:27" ht="13.5">
      <c r="A31" s="249" t="s">
        <v>195</v>
      </c>
      <c r="B31" s="182"/>
      <c r="C31" s="155">
        <v>61458</v>
      </c>
      <c r="D31" s="155"/>
      <c r="E31" s="59">
        <v>250476</v>
      </c>
      <c r="F31" s="60">
        <v>244034</v>
      </c>
      <c r="G31" s="60"/>
      <c r="H31" s="159"/>
      <c r="I31" s="159"/>
      <c r="J31" s="159"/>
      <c r="K31" s="60"/>
      <c r="L31" s="60"/>
      <c r="M31" s="60"/>
      <c r="N31" s="60"/>
      <c r="O31" s="159">
        <v>213602</v>
      </c>
      <c r="P31" s="159"/>
      <c r="Q31" s="159"/>
      <c r="R31" s="60">
        <v>213602</v>
      </c>
      <c r="S31" s="60"/>
      <c r="T31" s="60"/>
      <c r="U31" s="60"/>
      <c r="V31" s="159"/>
      <c r="W31" s="159">
        <v>213602</v>
      </c>
      <c r="X31" s="159">
        <v>244034</v>
      </c>
      <c r="Y31" s="60">
        <v>-30432</v>
      </c>
      <c r="Z31" s="140">
        <v>-12.47</v>
      </c>
      <c r="AA31" s="62">
        <v>244034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-6521067</v>
      </c>
      <c r="D33" s="155"/>
      <c r="E33" s="59">
        <v>-8000000</v>
      </c>
      <c r="F33" s="60">
        <v>-7010933</v>
      </c>
      <c r="G33" s="60"/>
      <c r="H33" s="60"/>
      <c r="I33" s="60">
        <v>-921548</v>
      </c>
      <c r="J33" s="60">
        <v>-921548</v>
      </c>
      <c r="K33" s="60"/>
      <c r="L33" s="60"/>
      <c r="M33" s="60">
        <v>-2285578</v>
      </c>
      <c r="N33" s="60">
        <v>-2285578</v>
      </c>
      <c r="O33" s="60">
        <v>-183343</v>
      </c>
      <c r="P33" s="60"/>
      <c r="Q33" s="60">
        <v>-980566</v>
      </c>
      <c r="R33" s="60">
        <v>-1163909</v>
      </c>
      <c r="S33" s="60"/>
      <c r="T33" s="60"/>
      <c r="U33" s="60"/>
      <c r="V33" s="60"/>
      <c r="W33" s="60">
        <v>-4371035</v>
      </c>
      <c r="X33" s="60">
        <v>-7010933</v>
      </c>
      <c r="Y33" s="60">
        <v>2639898</v>
      </c>
      <c r="Z33" s="140">
        <v>-37.65</v>
      </c>
      <c r="AA33" s="62">
        <v>-7010933</v>
      </c>
    </row>
    <row r="34" spans="1:27" ht="13.5">
      <c r="A34" s="250" t="s">
        <v>197</v>
      </c>
      <c r="B34" s="251"/>
      <c r="C34" s="168">
        <f aca="true" t="shared" si="2" ref="C34:Y34">SUM(C29:C33)</f>
        <v>-6437009</v>
      </c>
      <c r="D34" s="168">
        <f>SUM(D29:D33)</f>
        <v>0</v>
      </c>
      <c r="E34" s="72">
        <f t="shared" si="2"/>
        <v>-674254</v>
      </c>
      <c r="F34" s="73">
        <f t="shared" si="2"/>
        <v>308371</v>
      </c>
      <c r="G34" s="73">
        <f t="shared" si="2"/>
        <v>0</v>
      </c>
      <c r="H34" s="73">
        <f t="shared" si="2"/>
        <v>0</v>
      </c>
      <c r="I34" s="73">
        <f t="shared" si="2"/>
        <v>-921548</v>
      </c>
      <c r="J34" s="73">
        <f t="shared" si="2"/>
        <v>-921548</v>
      </c>
      <c r="K34" s="73">
        <f t="shared" si="2"/>
        <v>0</v>
      </c>
      <c r="L34" s="73">
        <f t="shared" si="2"/>
        <v>0</v>
      </c>
      <c r="M34" s="73">
        <f t="shared" si="2"/>
        <v>-2285578</v>
      </c>
      <c r="N34" s="73">
        <f t="shared" si="2"/>
        <v>-2285578</v>
      </c>
      <c r="O34" s="73">
        <f t="shared" si="2"/>
        <v>30259</v>
      </c>
      <c r="P34" s="73">
        <f t="shared" si="2"/>
        <v>0</v>
      </c>
      <c r="Q34" s="73">
        <f t="shared" si="2"/>
        <v>-980566</v>
      </c>
      <c r="R34" s="73">
        <f t="shared" si="2"/>
        <v>-950307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-4157433</v>
      </c>
      <c r="X34" s="73">
        <f t="shared" si="2"/>
        <v>308371</v>
      </c>
      <c r="Y34" s="73">
        <f t="shared" si="2"/>
        <v>-4465804</v>
      </c>
      <c r="Z34" s="170">
        <f>+IF(X34&lt;&gt;0,+(Y34/X34)*100,0)</f>
        <v>-1448.191950604953</v>
      </c>
      <c r="AA34" s="74">
        <f>SUM(AA29:AA33)</f>
        <v>308371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6131189</v>
      </c>
      <c r="D36" s="153">
        <f>+D15+D25+D34</f>
        <v>0</v>
      </c>
      <c r="E36" s="99">
        <f t="shared" si="3"/>
        <v>2770084</v>
      </c>
      <c r="F36" s="100">
        <f t="shared" si="3"/>
        <v>-27529865</v>
      </c>
      <c r="G36" s="100">
        <f t="shared" si="3"/>
        <v>13495791</v>
      </c>
      <c r="H36" s="100">
        <f t="shared" si="3"/>
        <v>1199468</v>
      </c>
      <c r="I36" s="100">
        <f t="shared" si="3"/>
        <v>-1342544</v>
      </c>
      <c r="J36" s="100">
        <f t="shared" si="3"/>
        <v>13352715</v>
      </c>
      <c r="K36" s="100">
        <f t="shared" si="3"/>
        <v>19930510</v>
      </c>
      <c r="L36" s="100">
        <f t="shared" si="3"/>
        <v>1000298</v>
      </c>
      <c r="M36" s="100">
        <f t="shared" si="3"/>
        <v>-5735010</v>
      </c>
      <c r="N36" s="100">
        <f t="shared" si="3"/>
        <v>15195798</v>
      </c>
      <c r="O36" s="100">
        <f t="shared" si="3"/>
        <v>-530547</v>
      </c>
      <c r="P36" s="100">
        <f t="shared" si="3"/>
        <v>-4163458</v>
      </c>
      <c r="Q36" s="100">
        <f t="shared" si="3"/>
        <v>28121109</v>
      </c>
      <c r="R36" s="100">
        <f t="shared" si="3"/>
        <v>23427104</v>
      </c>
      <c r="S36" s="100">
        <f t="shared" si="3"/>
        <v>-17787633</v>
      </c>
      <c r="T36" s="100">
        <f t="shared" si="3"/>
        <v>-13899279</v>
      </c>
      <c r="U36" s="100">
        <f t="shared" si="3"/>
        <v>-9656612</v>
      </c>
      <c r="V36" s="100">
        <f t="shared" si="3"/>
        <v>-41343524</v>
      </c>
      <c r="W36" s="100">
        <f t="shared" si="3"/>
        <v>10632093</v>
      </c>
      <c r="X36" s="100">
        <f t="shared" si="3"/>
        <v>-27529865</v>
      </c>
      <c r="Y36" s="100">
        <f t="shared" si="3"/>
        <v>38161958</v>
      </c>
      <c r="Z36" s="137">
        <f>+IF(X36&lt;&gt;0,+(Y36/X36)*100,0)</f>
        <v>-138.6202148103523</v>
      </c>
      <c r="AA36" s="102">
        <f>+AA15+AA25+AA34</f>
        <v>-27529865</v>
      </c>
    </row>
    <row r="37" spans="1:27" ht="13.5">
      <c r="A37" s="249" t="s">
        <v>199</v>
      </c>
      <c r="B37" s="182"/>
      <c r="C37" s="153">
        <v>21413727</v>
      </c>
      <c r="D37" s="153"/>
      <c r="E37" s="99">
        <v>9027734</v>
      </c>
      <c r="F37" s="100">
        <v>27544916</v>
      </c>
      <c r="G37" s="100">
        <v>27544916</v>
      </c>
      <c r="H37" s="100">
        <v>41040707</v>
      </c>
      <c r="I37" s="100">
        <v>42240175</v>
      </c>
      <c r="J37" s="100">
        <v>27544916</v>
      </c>
      <c r="K37" s="100">
        <v>40897631</v>
      </c>
      <c r="L37" s="100">
        <v>60828141</v>
      </c>
      <c r="M37" s="100">
        <v>61828439</v>
      </c>
      <c r="N37" s="100">
        <v>40897631</v>
      </c>
      <c r="O37" s="100">
        <v>56093429</v>
      </c>
      <c r="P37" s="100">
        <v>55562882</v>
      </c>
      <c r="Q37" s="100">
        <v>51399424</v>
      </c>
      <c r="R37" s="100">
        <v>56093429</v>
      </c>
      <c r="S37" s="100">
        <v>79520533</v>
      </c>
      <c r="T37" s="100">
        <v>61732900</v>
      </c>
      <c r="U37" s="100">
        <v>47833621</v>
      </c>
      <c r="V37" s="100">
        <v>79520533</v>
      </c>
      <c r="W37" s="100">
        <v>27544916</v>
      </c>
      <c r="X37" s="100">
        <v>27544916</v>
      </c>
      <c r="Y37" s="100"/>
      <c r="Z37" s="137"/>
      <c r="AA37" s="102">
        <v>27544916</v>
      </c>
    </row>
    <row r="38" spans="1:27" ht="13.5">
      <c r="A38" s="269" t="s">
        <v>200</v>
      </c>
      <c r="B38" s="256"/>
      <c r="C38" s="257">
        <v>27544916</v>
      </c>
      <c r="D38" s="257"/>
      <c r="E38" s="258">
        <v>11797818</v>
      </c>
      <c r="F38" s="259">
        <v>15051</v>
      </c>
      <c r="G38" s="259">
        <v>41040707</v>
      </c>
      <c r="H38" s="259">
        <v>42240175</v>
      </c>
      <c r="I38" s="259">
        <v>40897631</v>
      </c>
      <c r="J38" s="259">
        <v>40897631</v>
      </c>
      <c r="K38" s="259">
        <v>60828141</v>
      </c>
      <c r="L38" s="259">
        <v>61828439</v>
      </c>
      <c r="M38" s="259">
        <v>56093429</v>
      </c>
      <c r="N38" s="259">
        <v>56093429</v>
      </c>
      <c r="O38" s="259">
        <v>55562882</v>
      </c>
      <c r="P38" s="259">
        <v>51399424</v>
      </c>
      <c r="Q38" s="259">
        <v>79520533</v>
      </c>
      <c r="R38" s="259">
        <v>55562882</v>
      </c>
      <c r="S38" s="259">
        <v>61732900</v>
      </c>
      <c r="T38" s="259">
        <v>47833621</v>
      </c>
      <c r="U38" s="259">
        <v>38177009</v>
      </c>
      <c r="V38" s="259">
        <v>38177009</v>
      </c>
      <c r="W38" s="259">
        <v>38177009</v>
      </c>
      <c r="X38" s="259">
        <v>15051</v>
      </c>
      <c r="Y38" s="259">
        <v>38161958</v>
      </c>
      <c r="Z38" s="260">
        <v>253550.98</v>
      </c>
      <c r="AA38" s="261">
        <v>15051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45078615</v>
      </c>
      <c r="D5" s="200">
        <f t="shared" si="0"/>
        <v>0</v>
      </c>
      <c r="E5" s="106">
        <f t="shared" si="0"/>
        <v>51673718</v>
      </c>
      <c r="F5" s="106">
        <f t="shared" si="0"/>
        <v>47661588</v>
      </c>
      <c r="G5" s="106">
        <f t="shared" si="0"/>
        <v>1219067</v>
      </c>
      <c r="H5" s="106">
        <f t="shared" si="0"/>
        <v>2560300</v>
      </c>
      <c r="I5" s="106">
        <f t="shared" si="0"/>
        <v>1450989</v>
      </c>
      <c r="J5" s="106">
        <f t="shared" si="0"/>
        <v>5230356</v>
      </c>
      <c r="K5" s="106">
        <f t="shared" si="0"/>
        <v>5606819</v>
      </c>
      <c r="L5" s="106">
        <f t="shared" si="0"/>
        <v>3842568</v>
      </c>
      <c r="M5" s="106">
        <f t="shared" si="0"/>
        <v>10228909</v>
      </c>
      <c r="N5" s="106">
        <f t="shared" si="0"/>
        <v>19678296</v>
      </c>
      <c r="O5" s="106">
        <f t="shared" si="0"/>
        <v>-11427122</v>
      </c>
      <c r="P5" s="106">
        <f t="shared" si="0"/>
        <v>3207031</v>
      </c>
      <c r="Q5" s="106">
        <f t="shared" si="0"/>
        <v>5312071</v>
      </c>
      <c r="R5" s="106">
        <f t="shared" si="0"/>
        <v>-2908020</v>
      </c>
      <c r="S5" s="106">
        <f t="shared" si="0"/>
        <v>2721523</v>
      </c>
      <c r="T5" s="106">
        <f t="shared" si="0"/>
        <v>7576385</v>
      </c>
      <c r="U5" s="106">
        <f t="shared" si="0"/>
        <v>12759899</v>
      </c>
      <c r="V5" s="106">
        <f t="shared" si="0"/>
        <v>23057807</v>
      </c>
      <c r="W5" s="106">
        <f t="shared" si="0"/>
        <v>45058439</v>
      </c>
      <c r="X5" s="106">
        <f t="shared" si="0"/>
        <v>47661588</v>
      </c>
      <c r="Y5" s="106">
        <f t="shared" si="0"/>
        <v>-2603149</v>
      </c>
      <c r="Z5" s="201">
        <f>+IF(X5&lt;&gt;0,+(Y5/X5)*100,0)</f>
        <v>-5.461733671148347</v>
      </c>
      <c r="AA5" s="199">
        <f>SUM(AA11:AA18)</f>
        <v>47661588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3671771</v>
      </c>
      <c r="D7" s="156"/>
      <c r="E7" s="60">
        <v>370000</v>
      </c>
      <c r="F7" s="60">
        <v>2518120</v>
      </c>
      <c r="G7" s="60"/>
      <c r="H7" s="60"/>
      <c r="I7" s="60">
        <v>19580</v>
      </c>
      <c r="J7" s="60">
        <v>19580</v>
      </c>
      <c r="K7" s="60">
        <v>53977</v>
      </c>
      <c r="L7" s="60">
        <v>186067</v>
      </c>
      <c r="M7" s="60">
        <v>818132</v>
      </c>
      <c r="N7" s="60">
        <v>1058176</v>
      </c>
      <c r="O7" s="60">
        <v>318016</v>
      </c>
      <c r="P7" s="60">
        <v>74826</v>
      </c>
      <c r="Q7" s="60">
        <v>377785</v>
      </c>
      <c r="R7" s="60">
        <v>770627</v>
      </c>
      <c r="S7" s="60">
        <v>54722</v>
      </c>
      <c r="T7" s="60">
        <v>142528</v>
      </c>
      <c r="U7" s="60">
        <v>51748</v>
      </c>
      <c r="V7" s="60">
        <v>248998</v>
      </c>
      <c r="W7" s="60">
        <v>2097381</v>
      </c>
      <c r="X7" s="60">
        <v>2518120</v>
      </c>
      <c r="Y7" s="60">
        <v>-420739</v>
      </c>
      <c r="Z7" s="140">
        <v>-16.71</v>
      </c>
      <c r="AA7" s="155">
        <v>2518120</v>
      </c>
    </row>
    <row r="8" spans="1:27" ht="13.5">
      <c r="A8" s="291" t="s">
        <v>206</v>
      </c>
      <c r="B8" s="142"/>
      <c r="C8" s="62">
        <v>296961</v>
      </c>
      <c r="D8" s="156"/>
      <c r="E8" s="60">
        <v>7746200</v>
      </c>
      <c r="F8" s="60">
        <v>9429930</v>
      </c>
      <c r="G8" s="60"/>
      <c r="H8" s="60">
        <v>23364</v>
      </c>
      <c r="I8" s="60">
        <v>28804</v>
      </c>
      <c r="J8" s="60">
        <v>52168</v>
      </c>
      <c r="K8" s="60">
        <v>230824</v>
      </c>
      <c r="L8" s="60">
        <v>70825</v>
      </c>
      <c r="M8" s="60">
        <v>1610134</v>
      </c>
      <c r="N8" s="60">
        <v>1911783</v>
      </c>
      <c r="O8" s="60">
        <v>52248</v>
      </c>
      <c r="P8" s="60">
        <v>1081177</v>
      </c>
      <c r="Q8" s="60">
        <v>104520</v>
      </c>
      <c r="R8" s="60">
        <v>1237945</v>
      </c>
      <c r="S8" s="60">
        <v>44496</v>
      </c>
      <c r="T8" s="60">
        <v>1635339</v>
      </c>
      <c r="U8" s="60">
        <v>2204549</v>
      </c>
      <c r="V8" s="60">
        <v>3884384</v>
      </c>
      <c r="W8" s="60">
        <v>7086280</v>
      </c>
      <c r="X8" s="60">
        <v>9429930</v>
      </c>
      <c r="Y8" s="60">
        <v>-2343650</v>
      </c>
      <c r="Z8" s="140">
        <v>-24.85</v>
      </c>
      <c r="AA8" s="155">
        <v>9429930</v>
      </c>
    </row>
    <row r="9" spans="1:27" ht="13.5">
      <c r="A9" s="291" t="s">
        <v>207</v>
      </c>
      <c r="B9" s="142"/>
      <c r="C9" s="62">
        <v>195823</v>
      </c>
      <c r="D9" s="156"/>
      <c r="E9" s="60">
        <v>9282456</v>
      </c>
      <c r="F9" s="60">
        <v>11127277</v>
      </c>
      <c r="G9" s="60"/>
      <c r="H9" s="60">
        <v>174298</v>
      </c>
      <c r="I9" s="60">
        <v>310347</v>
      </c>
      <c r="J9" s="60">
        <v>484645</v>
      </c>
      <c r="K9" s="60">
        <v>70717</v>
      </c>
      <c r="L9" s="60">
        <v>522256</v>
      </c>
      <c r="M9" s="60">
        <v>1158511</v>
      </c>
      <c r="N9" s="60">
        <v>1751484</v>
      </c>
      <c r="O9" s="60"/>
      <c r="P9" s="60">
        <v>1304212</v>
      </c>
      <c r="Q9" s="60">
        <v>1917638</v>
      </c>
      <c r="R9" s="60">
        <v>3221850</v>
      </c>
      <c r="S9" s="60">
        <v>122845</v>
      </c>
      <c r="T9" s="60">
        <v>2556026</v>
      </c>
      <c r="U9" s="60">
        <v>1927013</v>
      </c>
      <c r="V9" s="60">
        <v>4605884</v>
      </c>
      <c r="W9" s="60">
        <v>10063863</v>
      </c>
      <c r="X9" s="60">
        <v>11127277</v>
      </c>
      <c r="Y9" s="60">
        <v>-1063414</v>
      </c>
      <c r="Z9" s="140">
        <v>-9.56</v>
      </c>
      <c r="AA9" s="155">
        <v>11127277</v>
      </c>
    </row>
    <row r="10" spans="1:27" ht="13.5">
      <c r="A10" s="291" t="s">
        <v>208</v>
      </c>
      <c r="B10" s="142"/>
      <c r="C10" s="62">
        <v>33113019</v>
      </c>
      <c r="D10" s="156"/>
      <c r="E10" s="60">
        <v>29502000</v>
      </c>
      <c r="F10" s="60">
        <v>13270000</v>
      </c>
      <c r="G10" s="60">
        <v>1219067</v>
      </c>
      <c r="H10" s="60">
        <v>2285565</v>
      </c>
      <c r="I10" s="60">
        <v>861841</v>
      </c>
      <c r="J10" s="60">
        <v>4366473</v>
      </c>
      <c r="K10" s="60">
        <v>4997423</v>
      </c>
      <c r="L10" s="60">
        <v>2672063</v>
      </c>
      <c r="M10" s="60">
        <v>5961398</v>
      </c>
      <c r="N10" s="60">
        <v>13630884</v>
      </c>
      <c r="O10" s="60">
        <v>-11958446</v>
      </c>
      <c r="P10" s="60">
        <v>274170</v>
      </c>
      <c r="Q10" s="60">
        <v>2189688</v>
      </c>
      <c r="R10" s="60">
        <v>-9494588</v>
      </c>
      <c r="S10" s="60">
        <v>1201080</v>
      </c>
      <c r="T10" s="60">
        <v>2258989</v>
      </c>
      <c r="U10" s="60">
        <v>4463957</v>
      </c>
      <c r="V10" s="60">
        <v>7924026</v>
      </c>
      <c r="W10" s="60">
        <v>16426795</v>
      </c>
      <c r="X10" s="60">
        <v>13270000</v>
      </c>
      <c r="Y10" s="60">
        <v>3156795</v>
      </c>
      <c r="Z10" s="140">
        <v>23.79</v>
      </c>
      <c r="AA10" s="155">
        <v>13270000</v>
      </c>
    </row>
    <row r="11" spans="1:27" ht="13.5">
      <c r="A11" s="292" t="s">
        <v>209</v>
      </c>
      <c r="B11" s="142"/>
      <c r="C11" s="293">
        <f aca="true" t="shared" si="1" ref="C11:Y11">SUM(C6:C10)</f>
        <v>37277574</v>
      </c>
      <c r="D11" s="294">
        <f t="shared" si="1"/>
        <v>0</v>
      </c>
      <c r="E11" s="295">
        <f t="shared" si="1"/>
        <v>46900656</v>
      </c>
      <c r="F11" s="295">
        <f t="shared" si="1"/>
        <v>36345327</v>
      </c>
      <c r="G11" s="295">
        <f t="shared" si="1"/>
        <v>1219067</v>
      </c>
      <c r="H11" s="295">
        <f t="shared" si="1"/>
        <v>2483227</v>
      </c>
      <c r="I11" s="295">
        <f t="shared" si="1"/>
        <v>1220572</v>
      </c>
      <c r="J11" s="295">
        <f t="shared" si="1"/>
        <v>4922866</v>
      </c>
      <c r="K11" s="295">
        <f t="shared" si="1"/>
        <v>5352941</v>
      </c>
      <c r="L11" s="295">
        <f t="shared" si="1"/>
        <v>3451211</v>
      </c>
      <c r="M11" s="295">
        <f t="shared" si="1"/>
        <v>9548175</v>
      </c>
      <c r="N11" s="295">
        <f t="shared" si="1"/>
        <v>18352327</v>
      </c>
      <c r="O11" s="295">
        <f t="shared" si="1"/>
        <v>-11588182</v>
      </c>
      <c r="P11" s="295">
        <f t="shared" si="1"/>
        <v>2734385</v>
      </c>
      <c r="Q11" s="295">
        <f t="shared" si="1"/>
        <v>4589631</v>
      </c>
      <c r="R11" s="295">
        <f t="shared" si="1"/>
        <v>-4264166</v>
      </c>
      <c r="S11" s="295">
        <f t="shared" si="1"/>
        <v>1423143</v>
      </c>
      <c r="T11" s="295">
        <f t="shared" si="1"/>
        <v>6592882</v>
      </c>
      <c r="U11" s="295">
        <f t="shared" si="1"/>
        <v>8647267</v>
      </c>
      <c r="V11" s="295">
        <f t="shared" si="1"/>
        <v>16663292</v>
      </c>
      <c r="W11" s="295">
        <f t="shared" si="1"/>
        <v>35674319</v>
      </c>
      <c r="X11" s="295">
        <f t="shared" si="1"/>
        <v>36345327</v>
      </c>
      <c r="Y11" s="295">
        <f t="shared" si="1"/>
        <v>-671008</v>
      </c>
      <c r="Z11" s="296">
        <f>+IF(X11&lt;&gt;0,+(Y11/X11)*100,0)</f>
        <v>-1.8462015763401993</v>
      </c>
      <c r="AA11" s="297">
        <f>SUM(AA6:AA10)</f>
        <v>36345327</v>
      </c>
    </row>
    <row r="12" spans="1:27" ht="13.5">
      <c r="A12" s="298" t="s">
        <v>210</v>
      </c>
      <c r="B12" s="136"/>
      <c r="C12" s="62">
        <v>3258037</v>
      </c>
      <c r="D12" s="156"/>
      <c r="E12" s="60">
        <v>1100000</v>
      </c>
      <c r="F12" s="60">
        <v>5999372</v>
      </c>
      <c r="G12" s="60"/>
      <c r="H12" s="60"/>
      <c r="I12" s="60">
        <v>193193</v>
      </c>
      <c r="J12" s="60">
        <v>193193</v>
      </c>
      <c r="K12" s="60">
        <v>45019</v>
      </c>
      <c r="L12" s="60"/>
      <c r="M12" s="60">
        <v>160303</v>
      </c>
      <c r="N12" s="60">
        <v>205322</v>
      </c>
      <c r="O12" s="60"/>
      <c r="P12" s="60">
        <v>388641</v>
      </c>
      <c r="Q12" s="60">
        <v>426066</v>
      </c>
      <c r="R12" s="60">
        <v>814707</v>
      </c>
      <c r="S12" s="60">
        <v>969228</v>
      </c>
      <c r="T12" s="60">
        <v>632040</v>
      </c>
      <c r="U12" s="60">
        <v>2711726</v>
      </c>
      <c r="V12" s="60">
        <v>4312994</v>
      </c>
      <c r="W12" s="60">
        <v>5526216</v>
      </c>
      <c r="X12" s="60">
        <v>5999372</v>
      </c>
      <c r="Y12" s="60">
        <v>-473156</v>
      </c>
      <c r="Z12" s="140">
        <v>-7.89</v>
      </c>
      <c r="AA12" s="155">
        <v>5999372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1187218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3355786</v>
      </c>
      <c r="D15" s="156"/>
      <c r="E15" s="60">
        <v>3673062</v>
      </c>
      <c r="F15" s="60">
        <v>5316889</v>
      </c>
      <c r="G15" s="60"/>
      <c r="H15" s="60">
        <v>77073</v>
      </c>
      <c r="I15" s="60">
        <v>37224</v>
      </c>
      <c r="J15" s="60">
        <v>114297</v>
      </c>
      <c r="K15" s="60">
        <v>208859</v>
      </c>
      <c r="L15" s="60">
        <v>391357</v>
      </c>
      <c r="M15" s="60">
        <v>520431</v>
      </c>
      <c r="N15" s="60">
        <v>1120647</v>
      </c>
      <c r="O15" s="60">
        <v>161060</v>
      </c>
      <c r="P15" s="60">
        <v>84005</v>
      </c>
      <c r="Q15" s="60">
        <v>296374</v>
      </c>
      <c r="R15" s="60">
        <v>541439</v>
      </c>
      <c r="S15" s="60">
        <v>329152</v>
      </c>
      <c r="T15" s="60">
        <v>351463</v>
      </c>
      <c r="U15" s="60">
        <v>1400906</v>
      </c>
      <c r="V15" s="60">
        <v>2081521</v>
      </c>
      <c r="W15" s="60">
        <v>3857904</v>
      </c>
      <c r="X15" s="60">
        <v>5316889</v>
      </c>
      <c r="Y15" s="60">
        <v>-1458985</v>
      </c>
      <c r="Z15" s="140">
        <v>-27.44</v>
      </c>
      <c r="AA15" s="155">
        <v>5316889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43221451</v>
      </c>
      <c r="D20" s="154">
        <f t="shared" si="2"/>
        <v>0</v>
      </c>
      <c r="E20" s="100">
        <f t="shared" si="2"/>
        <v>21920615</v>
      </c>
      <c r="F20" s="100">
        <f t="shared" si="2"/>
        <v>22318649</v>
      </c>
      <c r="G20" s="100">
        <f t="shared" si="2"/>
        <v>214732</v>
      </c>
      <c r="H20" s="100">
        <f t="shared" si="2"/>
        <v>1156070</v>
      </c>
      <c r="I20" s="100">
        <f t="shared" si="2"/>
        <v>858930</v>
      </c>
      <c r="J20" s="100">
        <f t="shared" si="2"/>
        <v>2229732</v>
      </c>
      <c r="K20" s="100">
        <f t="shared" si="2"/>
        <v>861805</v>
      </c>
      <c r="L20" s="100">
        <f t="shared" si="2"/>
        <v>572821</v>
      </c>
      <c r="M20" s="100">
        <f t="shared" si="2"/>
        <v>1595996</v>
      </c>
      <c r="N20" s="100">
        <f t="shared" si="2"/>
        <v>3030622</v>
      </c>
      <c r="O20" s="100">
        <f t="shared" si="2"/>
        <v>1128709</v>
      </c>
      <c r="P20" s="100">
        <f t="shared" si="2"/>
        <v>2611712</v>
      </c>
      <c r="Q20" s="100">
        <f t="shared" si="2"/>
        <v>-283853</v>
      </c>
      <c r="R20" s="100">
        <f t="shared" si="2"/>
        <v>3456568</v>
      </c>
      <c r="S20" s="100">
        <f t="shared" si="2"/>
        <v>2155595</v>
      </c>
      <c r="T20" s="100">
        <f t="shared" si="2"/>
        <v>1989612</v>
      </c>
      <c r="U20" s="100">
        <f t="shared" si="2"/>
        <v>1753827</v>
      </c>
      <c r="V20" s="100">
        <f t="shared" si="2"/>
        <v>5899034</v>
      </c>
      <c r="W20" s="100">
        <f t="shared" si="2"/>
        <v>14615956</v>
      </c>
      <c r="X20" s="100">
        <f t="shared" si="2"/>
        <v>22318649</v>
      </c>
      <c r="Y20" s="100">
        <f t="shared" si="2"/>
        <v>-7702693</v>
      </c>
      <c r="Z20" s="137">
        <f>+IF(X20&lt;&gt;0,+(Y20/X20)*100,0)</f>
        <v>-34.512362285011065</v>
      </c>
      <c r="AA20" s="153">
        <f>SUM(AA26:AA33)</f>
        <v>22318649</v>
      </c>
    </row>
    <row r="21" spans="1:27" ht="13.5">
      <c r="A21" s="291" t="s">
        <v>204</v>
      </c>
      <c r="B21" s="142"/>
      <c r="C21" s="62">
        <v>8295779</v>
      </c>
      <c r="D21" s="156"/>
      <c r="E21" s="60">
        <v>4398816</v>
      </c>
      <c r="F21" s="60">
        <v>5103599</v>
      </c>
      <c r="G21" s="60">
        <v>111832</v>
      </c>
      <c r="H21" s="60">
        <v>149458</v>
      </c>
      <c r="I21" s="60">
        <v>429647</v>
      </c>
      <c r="J21" s="60">
        <v>690937</v>
      </c>
      <c r="K21" s="60">
        <v>214879</v>
      </c>
      <c r="L21" s="60">
        <v>560016</v>
      </c>
      <c r="M21" s="60">
        <v>623748</v>
      </c>
      <c r="N21" s="60">
        <v>1398643</v>
      </c>
      <c r="O21" s="60">
        <v>350934</v>
      </c>
      <c r="P21" s="60">
        <v>339941</v>
      </c>
      <c r="Q21" s="60">
        <v>275208</v>
      </c>
      <c r="R21" s="60">
        <v>966083</v>
      </c>
      <c r="S21" s="60">
        <v>651701</v>
      </c>
      <c r="T21" s="60">
        <v>750925</v>
      </c>
      <c r="U21" s="60">
        <v>700367</v>
      </c>
      <c r="V21" s="60">
        <v>2102993</v>
      </c>
      <c r="W21" s="60">
        <v>5158656</v>
      </c>
      <c r="X21" s="60">
        <v>5103599</v>
      </c>
      <c r="Y21" s="60">
        <v>55057</v>
      </c>
      <c r="Z21" s="140">
        <v>1.08</v>
      </c>
      <c r="AA21" s="155">
        <v>5103599</v>
      </c>
    </row>
    <row r="22" spans="1:27" ht="13.5">
      <c r="A22" s="291" t="s">
        <v>205</v>
      </c>
      <c r="B22" s="142"/>
      <c r="C22" s="62">
        <v>4221054</v>
      </c>
      <c r="D22" s="156"/>
      <c r="E22" s="60"/>
      <c r="F22" s="60">
        <v>2860000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112139</v>
      </c>
      <c r="R22" s="60">
        <v>112139</v>
      </c>
      <c r="S22" s="60"/>
      <c r="T22" s="60">
        <v>845525</v>
      </c>
      <c r="U22" s="60">
        <v>271094</v>
      </c>
      <c r="V22" s="60">
        <v>1116619</v>
      </c>
      <c r="W22" s="60">
        <v>1228758</v>
      </c>
      <c r="X22" s="60">
        <v>2860000</v>
      </c>
      <c r="Y22" s="60">
        <v>-1631242</v>
      </c>
      <c r="Z22" s="140">
        <v>-57.04</v>
      </c>
      <c r="AA22" s="155">
        <v>2860000</v>
      </c>
    </row>
    <row r="23" spans="1:27" ht="13.5">
      <c r="A23" s="291" t="s">
        <v>206</v>
      </c>
      <c r="B23" s="142"/>
      <c r="C23" s="62">
        <v>8761778</v>
      </c>
      <c r="D23" s="156"/>
      <c r="E23" s="60"/>
      <c r="F23" s="60">
        <v>1317117</v>
      </c>
      <c r="G23" s="60"/>
      <c r="H23" s="60">
        <v>6292</v>
      </c>
      <c r="I23" s="60">
        <v>1882</v>
      </c>
      <c r="J23" s="60">
        <v>8174</v>
      </c>
      <c r="K23" s="60">
        <v>646926</v>
      </c>
      <c r="L23" s="60"/>
      <c r="M23" s="60">
        <v>60647</v>
      </c>
      <c r="N23" s="60">
        <v>707573</v>
      </c>
      <c r="O23" s="60"/>
      <c r="P23" s="60"/>
      <c r="Q23" s="60"/>
      <c r="R23" s="60"/>
      <c r="S23" s="60">
        <v>103197</v>
      </c>
      <c r="T23" s="60">
        <v>198052</v>
      </c>
      <c r="U23" s="60">
        <v>22334</v>
      </c>
      <c r="V23" s="60">
        <v>323583</v>
      </c>
      <c r="W23" s="60">
        <v>1039330</v>
      </c>
      <c r="X23" s="60">
        <v>1317117</v>
      </c>
      <c r="Y23" s="60">
        <v>-277787</v>
      </c>
      <c r="Z23" s="140">
        <v>-21.09</v>
      </c>
      <c r="AA23" s="155">
        <v>1317117</v>
      </c>
    </row>
    <row r="24" spans="1:27" ht="13.5">
      <c r="A24" s="291" t="s">
        <v>207</v>
      </c>
      <c r="B24" s="142"/>
      <c r="C24" s="62">
        <v>20901131</v>
      </c>
      <c r="D24" s="156"/>
      <c r="E24" s="60">
        <v>14252194</v>
      </c>
      <c r="F24" s="60">
        <v>12490831</v>
      </c>
      <c r="G24" s="60">
        <v>102900</v>
      </c>
      <c r="H24" s="60">
        <v>1000320</v>
      </c>
      <c r="I24" s="60">
        <v>427401</v>
      </c>
      <c r="J24" s="60">
        <v>1530621</v>
      </c>
      <c r="K24" s="60"/>
      <c r="L24" s="60">
        <v>12805</v>
      </c>
      <c r="M24" s="60">
        <v>891601</v>
      </c>
      <c r="N24" s="60">
        <v>904406</v>
      </c>
      <c r="O24" s="60">
        <v>777775</v>
      </c>
      <c r="P24" s="60">
        <v>2271771</v>
      </c>
      <c r="Q24" s="60">
        <v>-828857</v>
      </c>
      <c r="R24" s="60">
        <v>2220689</v>
      </c>
      <c r="S24" s="60">
        <v>1394687</v>
      </c>
      <c r="T24" s="60">
        <v>158361</v>
      </c>
      <c r="U24" s="60">
        <v>600251</v>
      </c>
      <c r="V24" s="60">
        <v>2153299</v>
      </c>
      <c r="W24" s="60">
        <v>6809015</v>
      </c>
      <c r="X24" s="60">
        <v>12490831</v>
      </c>
      <c r="Y24" s="60">
        <v>-5681816</v>
      </c>
      <c r="Z24" s="140">
        <v>-45.49</v>
      </c>
      <c r="AA24" s="155">
        <v>12490831</v>
      </c>
    </row>
    <row r="25" spans="1:27" ht="13.5">
      <c r="A25" s="291" t="s">
        <v>208</v>
      </c>
      <c r="B25" s="142"/>
      <c r="C25" s="62">
        <v>347127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42526869</v>
      </c>
      <c r="D26" s="294">
        <f t="shared" si="3"/>
        <v>0</v>
      </c>
      <c r="E26" s="295">
        <f t="shared" si="3"/>
        <v>18651010</v>
      </c>
      <c r="F26" s="295">
        <f t="shared" si="3"/>
        <v>21771547</v>
      </c>
      <c r="G26" s="295">
        <f t="shared" si="3"/>
        <v>214732</v>
      </c>
      <c r="H26" s="295">
        <f t="shared" si="3"/>
        <v>1156070</v>
      </c>
      <c r="I26" s="295">
        <f t="shared" si="3"/>
        <v>858930</v>
      </c>
      <c r="J26" s="295">
        <f t="shared" si="3"/>
        <v>2229732</v>
      </c>
      <c r="K26" s="295">
        <f t="shared" si="3"/>
        <v>861805</v>
      </c>
      <c r="L26" s="295">
        <f t="shared" si="3"/>
        <v>572821</v>
      </c>
      <c r="M26" s="295">
        <f t="shared" si="3"/>
        <v>1575996</v>
      </c>
      <c r="N26" s="295">
        <f t="shared" si="3"/>
        <v>3010622</v>
      </c>
      <c r="O26" s="295">
        <f t="shared" si="3"/>
        <v>1128709</v>
      </c>
      <c r="P26" s="295">
        <f t="shared" si="3"/>
        <v>2611712</v>
      </c>
      <c r="Q26" s="295">
        <f t="shared" si="3"/>
        <v>-441510</v>
      </c>
      <c r="R26" s="295">
        <f t="shared" si="3"/>
        <v>3298911</v>
      </c>
      <c r="S26" s="295">
        <f t="shared" si="3"/>
        <v>2149585</v>
      </c>
      <c r="T26" s="295">
        <f t="shared" si="3"/>
        <v>1952863</v>
      </c>
      <c r="U26" s="295">
        <f t="shared" si="3"/>
        <v>1594046</v>
      </c>
      <c r="V26" s="295">
        <f t="shared" si="3"/>
        <v>5696494</v>
      </c>
      <c r="W26" s="295">
        <f t="shared" si="3"/>
        <v>14235759</v>
      </c>
      <c r="X26" s="295">
        <f t="shared" si="3"/>
        <v>21771547</v>
      </c>
      <c r="Y26" s="295">
        <f t="shared" si="3"/>
        <v>-7535788</v>
      </c>
      <c r="Z26" s="296">
        <f>+IF(X26&lt;&gt;0,+(Y26/X26)*100,0)</f>
        <v>-34.613011193003416</v>
      </c>
      <c r="AA26" s="297">
        <f>SUM(AA21:AA25)</f>
        <v>21771547</v>
      </c>
    </row>
    <row r="27" spans="1:27" ht="13.5">
      <c r="A27" s="298" t="s">
        <v>210</v>
      </c>
      <c r="B27" s="147"/>
      <c r="C27" s="62">
        <v>694582</v>
      </c>
      <c r="D27" s="156"/>
      <c r="E27" s="60">
        <v>3269605</v>
      </c>
      <c r="F27" s="60"/>
      <c r="G27" s="60"/>
      <c r="H27" s="60"/>
      <c r="I27" s="60"/>
      <c r="J27" s="60"/>
      <c r="K27" s="60"/>
      <c r="L27" s="60"/>
      <c r="M27" s="60">
        <v>20000</v>
      </c>
      <c r="N27" s="60">
        <v>20000</v>
      </c>
      <c r="O27" s="60"/>
      <c r="P27" s="60"/>
      <c r="Q27" s="60"/>
      <c r="R27" s="60"/>
      <c r="S27" s="60"/>
      <c r="T27" s="60"/>
      <c r="U27" s="60"/>
      <c r="V27" s="60"/>
      <c r="W27" s="60">
        <v>20000</v>
      </c>
      <c r="X27" s="60"/>
      <c r="Y27" s="60">
        <v>20000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>
        <v>547102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157657</v>
      </c>
      <c r="R30" s="60">
        <v>157657</v>
      </c>
      <c r="S30" s="60">
        <v>6010</v>
      </c>
      <c r="T30" s="60">
        <v>36749</v>
      </c>
      <c r="U30" s="60">
        <v>159781</v>
      </c>
      <c r="V30" s="60">
        <v>202540</v>
      </c>
      <c r="W30" s="60">
        <v>360197</v>
      </c>
      <c r="X30" s="60">
        <v>547102</v>
      </c>
      <c r="Y30" s="60">
        <v>-186905</v>
      </c>
      <c r="Z30" s="140">
        <v>-34.16</v>
      </c>
      <c r="AA30" s="155">
        <v>547102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8295779</v>
      </c>
      <c r="D36" s="156">
        <f t="shared" si="4"/>
        <v>0</v>
      </c>
      <c r="E36" s="60">
        <f t="shared" si="4"/>
        <v>4398816</v>
      </c>
      <c r="F36" s="60">
        <f t="shared" si="4"/>
        <v>5103599</v>
      </c>
      <c r="G36" s="60">
        <f t="shared" si="4"/>
        <v>111832</v>
      </c>
      <c r="H36" s="60">
        <f t="shared" si="4"/>
        <v>149458</v>
      </c>
      <c r="I36" s="60">
        <f t="shared" si="4"/>
        <v>429647</v>
      </c>
      <c r="J36" s="60">
        <f t="shared" si="4"/>
        <v>690937</v>
      </c>
      <c r="K36" s="60">
        <f t="shared" si="4"/>
        <v>214879</v>
      </c>
      <c r="L36" s="60">
        <f t="shared" si="4"/>
        <v>560016</v>
      </c>
      <c r="M36" s="60">
        <f t="shared" si="4"/>
        <v>623748</v>
      </c>
      <c r="N36" s="60">
        <f t="shared" si="4"/>
        <v>1398643</v>
      </c>
      <c r="O36" s="60">
        <f t="shared" si="4"/>
        <v>350934</v>
      </c>
      <c r="P36" s="60">
        <f t="shared" si="4"/>
        <v>339941</v>
      </c>
      <c r="Q36" s="60">
        <f t="shared" si="4"/>
        <v>275208</v>
      </c>
      <c r="R36" s="60">
        <f t="shared" si="4"/>
        <v>966083</v>
      </c>
      <c r="S36" s="60">
        <f t="shared" si="4"/>
        <v>651701</v>
      </c>
      <c r="T36" s="60">
        <f t="shared" si="4"/>
        <v>750925</v>
      </c>
      <c r="U36" s="60">
        <f t="shared" si="4"/>
        <v>700367</v>
      </c>
      <c r="V36" s="60">
        <f t="shared" si="4"/>
        <v>2102993</v>
      </c>
      <c r="W36" s="60">
        <f t="shared" si="4"/>
        <v>5158656</v>
      </c>
      <c r="X36" s="60">
        <f t="shared" si="4"/>
        <v>5103599</v>
      </c>
      <c r="Y36" s="60">
        <f t="shared" si="4"/>
        <v>55057</v>
      </c>
      <c r="Z36" s="140">
        <f aca="true" t="shared" si="5" ref="Z36:Z49">+IF(X36&lt;&gt;0,+(Y36/X36)*100,0)</f>
        <v>1.0787877339109126</v>
      </c>
      <c r="AA36" s="155">
        <f>AA6+AA21</f>
        <v>5103599</v>
      </c>
    </row>
    <row r="37" spans="1:27" ht="13.5">
      <c r="A37" s="291" t="s">
        <v>205</v>
      </c>
      <c r="B37" s="142"/>
      <c r="C37" s="62">
        <f t="shared" si="4"/>
        <v>7892825</v>
      </c>
      <c r="D37" s="156">
        <f t="shared" si="4"/>
        <v>0</v>
      </c>
      <c r="E37" s="60">
        <f t="shared" si="4"/>
        <v>370000</v>
      </c>
      <c r="F37" s="60">
        <f t="shared" si="4"/>
        <v>5378120</v>
      </c>
      <c r="G37" s="60">
        <f t="shared" si="4"/>
        <v>0</v>
      </c>
      <c r="H37" s="60">
        <f t="shared" si="4"/>
        <v>0</v>
      </c>
      <c r="I37" s="60">
        <f t="shared" si="4"/>
        <v>19580</v>
      </c>
      <c r="J37" s="60">
        <f t="shared" si="4"/>
        <v>19580</v>
      </c>
      <c r="K37" s="60">
        <f t="shared" si="4"/>
        <v>53977</v>
      </c>
      <c r="L37" s="60">
        <f t="shared" si="4"/>
        <v>186067</v>
      </c>
      <c r="M37" s="60">
        <f t="shared" si="4"/>
        <v>818132</v>
      </c>
      <c r="N37" s="60">
        <f t="shared" si="4"/>
        <v>1058176</v>
      </c>
      <c r="O37" s="60">
        <f t="shared" si="4"/>
        <v>318016</v>
      </c>
      <c r="P37" s="60">
        <f t="shared" si="4"/>
        <v>74826</v>
      </c>
      <c r="Q37" s="60">
        <f t="shared" si="4"/>
        <v>489924</v>
      </c>
      <c r="R37" s="60">
        <f t="shared" si="4"/>
        <v>882766</v>
      </c>
      <c r="S37" s="60">
        <f t="shared" si="4"/>
        <v>54722</v>
      </c>
      <c r="T37" s="60">
        <f t="shared" si="4"/>
        <v>988053</v>
      </c>
      <c r="U37" s="60">
        <f t="shared" si="4"/>
        <v>322842</v>
      </c>
      <c r="V37" s="60">
        <f t="shared" si="4"/>
        <v>1365617</v>
      </c>
      <c r="W37" s="60">
        <f t="shared" si="4"/>
        <v>3326139</v>
      </c>
      <c r="X37" s="60">
        <f t="shared" si="4"/>
        <v>5378120</v>
      </c>
      <c r="Y37" s="60">
        <f t="shared" si="4"/>
        <v>-2051981</v>
      </c>
      <c r="Z37" s="140">
        <f t="shared" si="5"/>
        <v>-38.154243490290284</v>
      </c>
      <c r="AA37" s="155">
        <f>AA7+AA22</f>
        <v>5378120</v>
      </c>
    </row>
    <row r="38" spans="1:27" ht="13.5">
      <c r="A38" s="291" t="s">
        <v>206</v>
      </c>
      <c r="B38" s="142"/>
      <c r="C38" s="62">
        <f t="shared" si="4"/>
        <v>9058739</v>
      </c>
      <c r="D38" s="156">
        <f t="shared" si="4"/>
        <v>0</v>
      </c>
      <c r="E38" s="60">
        <f t="shared" si="4"/>
        <v>7746200</v>
      </c>
      <c r="F38" s="60">
        <f t="shared" si="4"/>
        <v>10747047</v>
      </c>
      <c r="G38" s="60">
        <f t="shared" si="4"/>
        <v>0</v>
      </c>
      <c r="H38" s="60">
        <f t="shared" si="4"/>
        <v>29656</v>
      </c>
      <c r="I38" s="60">
        <f t="shared" si="4"/>
        <v>30686</v>
      </c>
      <c r="J38" s="60">
        <f t="shared" si="4"/>
        <v>60342</v>
      </c>
      <c r="K38" s="60">
        <f t="shared" si="4"/>
        <v>877750</v>
      </c>
      <c r="L38" s="60">
        <f t="shared" si="4"/>
        <v>70825</v>
      </c>
      <c r="M38" s="60">
        <f t="shared" si="4"/>
        <v>1670781</v>
      </c>
      <c r="N38" s="60">
        <f t="shared" si="4"/>
        <v>2619356</v>
      </c>
      <c r="O38" s="60">
        <f t="shared" si="4"/>
        <v>52248</v>
      </c>
      <c r="P38" s="60">
        <f t="shared" si="4"/>
        <v>1081177</v>
      </c>
      <c r="Q38" s="60">
        <f t="shared" si="4"/>
        <v>104520</v>
      </c>
      <c r="R38" s="60">
        <f t="shared" si="4"/>
        <v>1237945</v>
      </c>
      <c r="S38" s="60">
        <f t="shared" si="4"/>
        <v>147693</v>
      </c>
      <c r="T38" s="60">
        <f t="shared" si="4"/>
        <v>1833391</v>
      </c>
      <c r="U38" s="60">
        <f t="shared" si="4"/>
        <v>2226883</v>
      </c>
      <c r="V38" s="60">
        <f t="shared" si="4"/>
        <v>4207967</v>
      </c>
      <c r="W38" s="60">
        <f t="shared" si="4"/>
        <v>8125610</v>
      </c>
      <c r="X38" s="60">
        <f t="shared" si="4"/>
        <v>10747047</v>
      </c>
      <c r="Y38" s="60">
        <f t="shared" si="4"/>
        <v>-2621437</v>
      </c>
      <c r="Z38" s="140">
        <f t="shared" si="5"/>
        <v>-24.39216093499917</v>
      </c>
      <c r="AA38" s="155">
        <f>AA8+AA23</f>
        <v>10747047</v>
      </c>
    </row>
    <row r="39" spans="1:27" ht="13.5">
      <c r="A39" s="291" t="s">
        <v>207</v>
      </c>
      <c r="B39" s="142"/>
      <c r="C39" s="62">
        <f t="shared" si="4"/>
        <v>21096954</v>
      </c>
      <c r="D39" s="156">
        <f t="shared" si="4"/>
        <v>0</v>
      </c>
      <c r="E39" s="60">
        <f t="shared" si="4"/>
        <v>23534650</v>
      </c>
      <c r="F39" s="60">
        <f t="shared" si="4"/>
        <v>23618108</v>
      </c>
      <c r="G39" s="60">
        <f t="shared" si="4"/>
        <v>102900</v>
      </c>
      <c r="H39" s="60">
        <f t="shared" si="4"/>
        <v>1174618</v>
      </c>
      <c r="I39" s="60">
        <f t="shared" si="4"/>
        <v>737748</v>
      </c>
      <c r="J39" s="60">
        <f t="shared" si="4"/>
        <v>2015266</v>
      </c>
      <c r="K39" s="60">
        <f t="shared" si="4"/>
        <v>70717</v>
      </c>
      <c r="L39" s="60">
        <f t="shared" si="4"/>
        <v>535061</v>
      </c>
      <c r="M39" s="60">
        <f t="shared" si="4"/>
        <v>2050112</v>
      </c>
      <c r="N39" s="60">
        <f t="shared" si="4"/>
        <v>2655890</v>
      </c>
      <c r="O39" s="60">
        <f t="shared" si="4"/>
        <v>777775</v>
      </c>
      <c r="P39" s="60">
        <f t="shared" si="4"/>
        <v>3575983</v>
      </c>
      <c r="Q39" s="60">
        <f t="shared" si="4"/>
        <v>1088781</v>
      </c>
      <c r="R39" s="60">
        <f t="shared" si="4"/>
        <v>5442539</v>
      </c>
      <c r="S39" s="60">
        <f t="shared" si="4"/>
        <v>1517532</v>
      </c>
      <c r="T39" s="60">
        <f t="shared" si="4"/>
        <v>2714387</v>
      </c>
      <c r="U39" s="60">
        <f t="shared" si="4"/>
        <v>2527264</v>
      </c>
      <c r="V39" s="60">
        <f t="shared" si="4"/>
        <v>6759183</v>
      </c>
      <c r="W39" s="60">
        <f t="shared" si="4"/>
        <v>16872878</v>
      </c>
      <c r="X39" s="60">
        <f t="shared" si="4"/>
        <v>23618108</v>
      </c>
      <c r="Y39" s="60">
        <f t="shared" si="4"/>
        <v>-6745230</v>
      </c>
      <c r="Z39" s="140">
        <f t="shared" si="5"/>
        <v>-28.55956963191124</v>
      </c>
      <c r="AA39" s="155">
        <f>AA9+AA24</f>
        <v>23618108</v>
      </c>
    </row>
    <row r="40" spans="1:27" ht="13.5">
      <c r="A40" s="291" t="s">
        <v>208</v>
      </c>
      <c r="B40" s="142"/>
      <c r="C40" s="62">
        <f t="shared" si="4"/>
        <v>33460146</v>
      </c>
      <c r="D40" s="156">
        <f t="shared" si="4"/>
        <v>0</v>
      </c>
      <c r="E40" s="60">
        <f t="shared" si="4"/>
        <v>29502000</v>
      </c>
      <c r="F40" s="60">
        <f t="shared" si="4"/>
        <v>13270000</v>
      </c>
      <c r="G40" s="60">
        <f t="shared" si="4"/>
        <v>1219067</v>
      </c>
      <c r="H40" s="60">
        <f t="shared" si="4"/>
        <v>2285565</v>
      </c>
      <c r="I40" s="60">
        <f t="shared" si="4"/>
        <v>861841</v>
      </c>
      <c r="J40" s="60">
        <f t="shared" si="4"/>
        <v>4366473</v>
      </c>
      <c r="K40" s="60">
        <f t="shared" si="4"/>
        <v>4997423</v>
      </c>
      <c r="L40" s="60">
        <f t="shared" si="4"/>
        <v>2672063</v>
      </c>
      <c r="M40" s="60">
        <f t="shared" si="4"/>
        <v>5961398</v>
      </c>
      <c r="N40" s="60">
        <f t="shared" si="4"/>
        <v>13630884</v>
      </c>
      <c r="O40" s="60">
        <f t="shared" si="4"/>
        <v>-11958446</v>
      </c>
      <c r="P40" s="60">
        <f t="shared" si="4"/>
        <v>274170</v>
      </c>
      <c r="Q40" s="60">
        <f t="shared" si="4"/>
        <v>2189688</v>
      </c>
      <c r="R40" s="60">
        <f t="shared" si="4"/>
        <v>-9494588</v>
      </c>
      <c r="S40" s="60">
        <f t="shared" si="4"/>
        <v>1201080</v>
      </c>
      <c r="T40" s="60">
        <f t="shared" si="4"/>
        <v>2258989</v>
      </c>
      <c r="U40" s="60">
        <f t="shared" si="4"/>
        <v>4463957</v>
      </c>
      <c r="V40" s="60">
        <f t="shared" si="4"/>
        <v>7924026</v>
      </c>
      <c r="W40" s="60">
        <f t="shared" si="4"/>
        <v>16426795</v>
      </c>
      <c r="X40" s="60">
        <f t="shared" si="4"/>
        <v>13270000</v>
      </c>
      <c r="Y40" s="60">
        <f t="shared" si="4"/>
        <v>3156795</v>
      </c>
      <c r="Z40" s="140">
        <f t="shared" si="5"/>
        <v>23.78896006028636</v>
      </c>
      <c r="AA40" s="155">
        <f>AA10+AA25</f>
        <v>13270000</v>
      </c>
    </row>
    <row r="41" spans="1:27" ht="13.5">
      <c r="A41" s="292" t="s">
        <v>209</v>
      </c>
      <c r="B41" s="142"/>
      <c r="C41" s="293">
        <f aca="true" t="shared" si="6" ref="C41:Y41">SUM(C36:C40)</f>
        <v>79804443</v>
      </c>
      <c r="D41" s="294">
        <f t="shared" si="6"/>
        <v>0</v>
      </c>
      <c r="E41" s="295">
        <f t="shared" si="6"/>
        <v>65551666</v>
      </c>
      <c r="F41" s="295">
        <f t="shared" si="6"/>
        <v>58116874</v>
      </c>
      <c r="G41" s="295">
        <f t="shared" si="6"/>
        <v>1433799</v>
      </c>
      <c r="H41" s="295">
        <f t="shared" si="6"/>
        <v>3639297</v>
      </c>
      <c r="I41" s="295">
        <f t="shared" si="6"/>
        <v>2079502</v>
      </c>
      <c r="J41" s="295">
        <f t="shared" si="6"/>
        <v>7152598</v>
      </c>
      <c r="K41" s="295">
        <f t="shared" si="6"/>
        <v>6214746</v>
      </c>
      <c r="L41" s="295">
        <f t="shared" si="6"/>
        <v>4024032</v>
      </c>
      <c r="M41" s="295">
        <f t="shared" si="6"/>
        <v>11124171</v>
      </c>
      <c r="N41" s="295">
        <f t="shared" si="6"/>
        <v>21362949</v>
      </c>
      <c r="O41" s="295">
        <f t="shared" si="6"/>
        <v>-10459473</v>
      </c>
      <c r="P41" s="295">
        <f t="shared" si="6"/>
        <v>5346097</v>
      </c>
      <c r="Q41" s="295">
        <f t="shared" si="6"/>
        <v>4148121</v>
      </c>
      <c r="R41" s="295">
        <f t="shared" si="6"/>
        <v>-965255</v>
      </c>
      <c r="S41" s="295">
        <f t="shared" si="6"/>
        <v>3572728</v>
      </c>
      <c r="T41" s="295">
        <f t="shared" si="6"/>
        <v>8545745</v>
      </c>
      <c r="U41" s="295">
        <f t="shared" si="6"/>
        <v>10241313</v>
      </c>
      <c r="V41" s="295">
        <f t="shared" si="6"/>
        <v>22359786</v>
      </c>
      <c r="W41" s="295">
        <f t="shared" si="6"/>
        <v>49910078</v>
      </c>
      <c r="X41" s="295">
        <f t="shared" si="6"/>
        <v>58116874</v>
      </c>
      <c r="Y41" s="295">
        <f t="shared" si="6"/>
        <v>-8206796</v>
      </c>
      <c r="Z41" s="296">
        <f t="shared" si="5"/>
        <v>-14.121193097894425</v>
      </c>
      <c r="AA41" s="297">
        <f>SUM(AA36:AA40)</f>
        <v>58116874</v>
      </c>
    </row>
    <row r="42" spans="1:27" ht="13.5">
      <c r="A42" s="298" t="s">
        <v>210</v>
      </c>
      <c r="B42" s="136"/>
      <c r="C42" s="95">
        <f aca="true" t="shared" si="7" ref="C42:Y48">C12+C27</f>
        <v>3952619</v>
      </c>
      <c r="D42" s="129">
        <f t="shared" si="7"/>
        <v>0</v>
      </c>
      <c r="E42" s="54">
        <f t="shared" si="7"/>
        <v>4369605</v>
      </c>
      <c r="F42" s="54">
        <f t="shared" si="7"/>
        <v>5999372</v>
      </c>
      <c r="G42" s="54">
        <f t="shared" si="7"/>
        <v>0</v>
      </c>
      <c r="H42" s="54">
        <f t="shared" si="7"/>
        <v>0</v>
      </c>
      <c r="I42" s="54">
        <f t="shared" si="7"/>
        <v>193193</v>
      </c>
      <c r="J42" s="54">
        <f t="shared" si="7"/>
        <v>193193</v>
      </c>
      <c r="K42" s="54">
        <f t="shared" si="7"/>
        <v>45019</v>
      </c>
      <c r="L42" s="54">
        <f t="shared" si="7"/>
        <v>0</v>
      </c>
      <c r="M42" s="54">
        <f t="shared" si="7"/>
        <v>180303</v>
      </c>
      <c r="N42" s="54">
        <f t="shared" si="7"/>
        <v>225322</v>
      </c>
      <c r="O42" s="54">
        <f t="shared" si="7"/>
        <v>0</v>
      </c>
      <c r="P42" s="54">
        <f t="shared" si="7"/>
        <v>388641</v>
      </c>
      <c r="Q42" s="54">
        <f t="shared" si="7"/>
        <v>426066</v>
      </c>
      <c r="R42" s="54">
        <f t="shared" si="7"/>
        <v>814707</v>
      </c>
      <c r="S42" s="54">
        <f t="shared" si="7"/>
        <v>969228</v>
      </c>
      <c r="T42" s="54">
        <f t="shared" si="7"/>
        <v>632040</v>
      </c>
      <c r="U42" s="54">
        <f t="shared" si="7"/>
        <v>2711726</v>
      </c>
      <c r="V42" s="54">
        <f t="shared" si="7"/>
        <v>4312994</v>
      </c>
      <c r="W42" s="54">
        <f t="shared" si="7"/>
        <v>5546216</v>
      </c>
      <c r="X42" s="54">
        <f t="shared" si="7"/>
        <v>5999372</v>
      </c>
      <c r="Y42" s="54">
        <f t="shared" si="7"/>
        <v>-453156</v>
      </c>
      <c r="Z42" s="184">
        <f t="shared" si="5"/>
        <v>-7.5533905882149</v>
      </c>
      <c r="AA42" s="130">
        <f aca="true" t="shared" si="8" ref="AA42:AA48">AA12+AA27</f>
        <v>5999372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1187218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3355786</v>
      </c>
      <c r="D45" s="129">
        <f t="shared" si="7"/>
        <v>0</v>
      </c>
      <c r="E45" s="54">
        <f t="shared" si="7"/>
        <v>3673062</v>
      </c>
      <c r="F45" s="54">
        <f t="shared" si="7"/>
        <v>5863991</v>
      </c>
      <c r="G45" s="54">
        <f t="shared" si="7"/>
        <v>0</v>
      </c>
      <c r="H45" s="54">
        <f t="shared" si="7"/>
        <v>77073</v>
      </c>
      <c r="I45" s="54">
        <f t="shared" si="7"/>
        <v>37224</v>
      </c>
      <c r="J45" s="54">
        <f t="shared" si="7"/>
        <v>114297</v>
      </c>
      <c r="K45" s="54">
        <f t="shared" si="7"/>
        <v>208859</v>
      </c>
      <c r="L45" s="54">
        <f t="shared" si="7"/>
        <v>391357</v>
      </c>
      <c r="M45" s="54">
        <f t="shared" si="7"/>
        <v>520431</v>
      </c>
      <c r="N45" s="54">
        <f t="shared" si="7"/>
        <v>1120647</v>
      </c>
      <c r="O45" s="54">
        <f t="shared" si="7"/>
        <v>161060</v>
      </c>
      <c r="P45" s="54">
        <f t="shared" si="7"/>
        <v>84005</v>
      </c>
      <c r="Q45" s="54">
        <f t="shared" si="7"/>
        <v>454031</v>
      </c>
      <c r="R45" s="54">
        <f t="shared" si="7"/>
        <v>699096</v>
      </c>
      <c r="S45" s="54">
        <f t="shared" si="7"/>
        <v>335162</v>
      </c>
      <c r="T45" s="54">
        <f t="shared" si="7"/>
        <v>388212</v>
      </c>
      <c r="U45" s="54">
        <f t="shared" si="7"/>
        <v>1560687</v>
      </c>
      <c r="V45" s="54">
        <f t="shared" si="7"/>
        <v>2284061</v>
      </c>
      <c r="W45" s="54">
        <f t="shared" si="7"/>
        <v>4218101</v>
      </c>
      <c r="X45" s="54">
        <f t="shared" si="7"/>
        <v>5863991</v>
      </c>
      <c r="Y45" s="54">
        <f t="shared" si="7"/>
        <v>-1645890</v>
      </c>
      <c r="Z45" s="184">
        <f t="shared" si="5"/>
        <v>-28.067744305883142</v>
      </c>
      <c r="AA45" s="130">
        <f t="shared" si="8"/>
        <v>5863991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88300066</v>
      </c>
      <c r="D49" s="218">
        <f t="shared" si="9"/>
        <v>0</v>
      </c>
      <c r="E49" s="220">
        <f t="shared" si="9"/>
        <v>73594333</v>
      </c>
      <c r="F49" s="220">
        <f t="shared" si="9"/>
        <v>69980237</v>
      </c>
      <c r="G49" s="220">
        <f t="shared" si="9"/>
        <v>1433799</v>
      </c>
      <c r="H49" s="220">
        <f t="shared" si="9"/>
        <v>3716370</v>
      </c>
      <c r="I49" s="220">
        <f t="shared" si="9"/>
        <v>2309919</v>
      </c>
      <c r="J49" s="220">
        <f t="shared" si="9"/>
        <v>7460088</v>
      </c>
      <c r="K49" s="220">
        <f t="shared" si="9"/>
        <v>6468624</v>
      </c>
      <c r="L49" s="220">
        <f t="shared" si="9"/>
        <v>4415389</v>
      </c>
      <c r="M49" s="220">
        <f t="shared" si="9"/>
        <v>11824905</v>
      </c>
      <c r="N49" s="220">
        <f t="shared" si="9"/>
        <v>22708918</v>
      </c>
      <c r="O49" s="220">
        <f t="shared" si="9"/>
        <v>-10298413</v>
      </c>
      <c r="P49" s="220">
        <f t="shared" si="9"/>
        <v>5818743</v>
      </c>
      <c r="Q49" s="220">
        <f t="shared" si="9"/>
        <v>5028218</v>
      </c>
      <c r="R49" s="220">
        <f t="shared" si="9"/>
        <v>548548</v>
      </c>
      <c r="S49" s="220">
        <f t="shared" si="9"/>
        <v>4877118</v>
      </c>
      <c r="T49" s="220">
        <f t="shared" si="9"/>
        <v>9565997</v>
      </c>
      <c r="U49" s="220">
        <f t="shared" si="9"/>
        <v>14513726</v>
      </c>
      <c r="V49" s="220">
        <f t="shared" si="9"/>
        <v>28956841</v>
      </c>
      <c r="W49" s="220">
        <f t="shared" si="9"/>
        <v>59674395</v>
      </c>
      <c r="X49" s="220">
        <f t="shared" si="9"/>
        <v>69980237</v>
      </c>
      <c r="Y49" s="220">
        <f t="shared" si="9"/>
        <v>-10305842</v>
      </c>
      <c r="Z49" s="221">
        <f t="shared" si="5"/>
        <v>-14.726789221934187</v>
      </c>
      <c r="AA49" s="222">
        <f>SUM(AA41:AA48)</f>
        <v>69980237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17849287</v>
      </c>
      <c r="D51" s="129">
        <f t="shared" si="10"/>
        <v>0</v>
      </c>
      <c r="E51" s="54">
        <f t="shared" si="10"/>
        <v>21405218</v>
      </c>
      <c r="F51" s="54">
        <f t="shared" si="10"/>
        <v>19965528</v>
      </c>
      <c r="G51" s="54">
        <f t="shared" si="10"/>
        <v>162858</v>
      </c>
      <c r="H51" s="54">
        <f t="shared" si="10"/>
        <v>1287274</v>
      </c>
      <c r="I51" s="54">
        <f t="shared" si="10"/>
        <v>1587361</v>
      </c>
      <c r="J51" s="54">
        <f t="shared" si="10"/>
        <v>3037493</v>
      </c>
      <c r="K51" s="54">
        <f t="shared" si="10"/>
        <v>1281076</v>
      </c>
      <c r="L51" s="54">
        <f t="shared" si="10"/>
        <v>1514019</v>
      </c>
      <c r="M51" s="54">
        <f t="shared" si="10"/>
        <v>2407088</v>
      </c>
      <c r="N51" s="54">
        <f t="shared" si="10"/>
        <v>5202183</v>
      </c>
      <c r="O51" s="54">
        <f t="shared" si="10"/>
        <v>1264200</v>
      </c>
      <c r="P51" s="54">
        <f t="shared" si="10"/>
        <v>1515400</v>
      </c>
      <c r="Q51" s="54">
        <f t="shared" si="10"/>
        <v>1549132</v>
      </c>
      <c r="R51" s="54">
        <f t="shared" si="10"/>
        <v>4328732</v>
      </c>
      <c r="S51" s="54">
        <f t="shared" si="10"/>
        <v>1537963</v>
      </c>
      <c r="T51" s="54">
        <f t="shared" si="10"/>
        <v>1357468</v>
      </c>
      <c r="U51" s="54">
        <f t="shared" si="10"/>
        <v>2326242</v>
      </c>
      <c r="V51" s="54">
        <f t="shared" si="10"/>
        <v>5221673</v>
      </c>
      <c r="W51" s="54">
        <f t="shared" si="10"/>
        <v>17790081</v>
      </c>
      <c r="X51" s="54">
        <f t="shared" si="10"/>
        <v>19965528</v>
      </c>
      <c r="Y51" s="54">
        <f t="shared" si="10"/>
        <v>-2175447</v>
      </c>
      <c r="Z51" s="184">
        <f>+IF(X51&lt;&gt;0,+(Y51/X51)*100,0)</f>
        <v>-10.896015372095343</v>
      </c>
      <c r="AA51" s="130">
        <f>SUM(AA57:AA61)</f>
        <v>19965528</v>
      </c>
    </row>
    <row r="52" spans="1:27" ht="13.5">
      <c r="A52" s="310" t="s">
        <v>204</v>
      </c>
      <c r="B52" s="142"/>
      <c r="C52" s="62">
        <v>3730564</v>
      </c>
      <c r="D52" s="156"/>
      <c r="E52" s="60">
        <v>3826000</v>
      </c>
      <c r="F52" s="60">
        <v>3789478</v>
      </c>
      <c r="G52" s="60">
        <v>30451</v>
      </c>
      <c r="H52" s="60">
        <v>369697</v>
      </c>
      <c r="I52" s="60">
        <v>512316</v>
      </c>
      <c r="J52" s="60">
        <v>912464</v>
      </c>
      <c r="K52" s="60">
        <v>262051</v>
      </c>
      <c r="L52" s="60">
        <v>242921</v>
      </c>
      <c r="M52" s="60">
        <v>814461</v>
      </c>
      <c r="N52" s="60">
        <v>1319433</v>
      </c>
      <c r="O52" s="60">
        <v>233863</v>
      </c>
      <c r="P52" s="60">
        <v>199884</v>
      </c>
      <c r="Q52" s="60">
        <v>221241</v>
      </c>
      <c r="R52" s="60">
        <v>654988</v>
      </c>
      <c r="S52" s="60">
        <v>170376</v>
      </c>
      <c r="T52" s="60">
        <v>281180</v>
      </c>
      <c r="U52" s="60">
        <v>257467</v>
      </c>
      <c r="V52" s="60">
        <v>709023</v>
      </c>
      <c r="W52" s="60">
        <v>3595908</v>
      </c>
      <c r="X52" s="60">
        <v>3789478</v>
      </c>
      <c r="Y52" s="60">
        <v>-193570</v>
      </c>
      <c r="Z52" s="140">
        <v>-5.11</v>
      </c>
      <c r="AA52" s="155">
        <v>3789478</v>
      </c>
    </row>
    <row r="53" spans="1:27" ht="13.5">
      <c r="A53" s="310" t="s">
        <v>205</v>
      </c>
      <c r="B53" s="142"/>
      <c r="C53" s="62">
        <v>907405</v>
      </c>
      <c r="D53" s="156"/>
      <c r="E53" s="60">
        <v>2500000</v>
      </c>
      <c r="F53" s="60">
        <v>440000</v>
      </c>
      <c r="G53" s="60">
        <v>6560</v>
      </c>
      <c r="H53" s="60">
        <v>4506</v>
      </c>
      <c r="I53" s="60">
        <v>40099</v>
      </c>
      <c r="J53" s="60">
        <v>51165</v>
      </c>
      <c r="K53" s="60">
        <v>13666</v>
      </c>
      <c r="L53" s="60">
        <v>33720</v>
      </c>
      <c r="M53" s="60">
        <v>76988</v>
      </c>
      <c r="N53" s="60">
        <v>124374</v>
      </c>
      <c r="O53" s="60">
        <v>23490</v>
      </c>
      <c r="P53" s="60">
        <v>10857</v>
      </c>
      <c r="Q53" s="60">
        <v>49920</v>
      </c>
      <c r="R53" s="60">
        <v>84267</v>
      </c>
      <c r="S53" s="60">
        <v>15432</v>
      </c>
      <c r="T53" s="60">
        <v>38270</v>
      </c>
      <c r="U53" s="60">
        <v>146970</v>
      </c>
      <c r="V53" s="60">
        <v>200672</v>
      </c>
      <c r="W53" s="60">
        <v>460478</v>
      </c>
      <c r="X53" s="60">
        <v>440000</v>
      </c>
      <c r="Y53" s="60">
        <v>20478</v>
      </c>
      <c r="Z53" s="140">
        <v>4.65</v>
      </c>
      <c r="AA53" s="155">
        <v>440000</v>
      </c>
    </row>
    <row r="54" spans="1:27" ht="13.5">
      <c r="A54" s="310" t="s">
        <v>206</v>
      </c>
      <c r="B54" s="142"/>
      <c r="C54" s="62">
        <v>1659298</v>
      </c>
      <c r="D54" s="156"/>
      <c r="E54" s="60">
        <v>1520000</v>
      </c>
      <c r="F54" s="60">
        <v>1382000</v>
      </c>
      <c r="G54" s="60">
        <v>4382</v>
      </c>
      <c r="H54" s="60">
        <v>93018</v>
      </c>
      <c r="I54" s="60">
        <v>148402</v>
      </c>
      <c r="J54" s="60">
        <v>245802</v>
      </c>
      <c r="K54" s="60">
        <v>118737</v>
      </c>
      <c r="L54" s="60">
        <v>238846</v>
      </c>
      <c r="M54" s="60">
        <v>199203</v>
      </c>
      <c r="N54" s="60">
        <v>556786</v>
      </c>
      <c r="O54" s="60">
        <v>100827</v>
      </c>
      <c r="P54" s="60">
        <v>105732</v>
      </c>
      <c r="Q54" s="60">
        <v>172078</v>
      </c>
      <c r="R54" s="60">
        <v>378637</v>
      </c>
      <c r="S54" s="60">
        <v>66174</v>
      </c>
      <c r="T54" s="60">
        <v>88962</v>
      </c>
      <c r="U54" s="60">
        <v>75258</v>
      </c>
      <c r="V54" s="60">
        <v>230394</v>
      </c>
      <c r="W54" s="60">
        <v>1411619</v>
      </c>
      <c r="X54" s="60">
        <v>1382000</v>
      </c>
      <c r="Y54" s="60">
        <v>29619</v>
      </c>
      <c r="Z54" s="140">
        <v>2.14</v>
      </c>
      <c r="AA54" s="155">
        <v>1382000</v>
      </c>
    </row>
    <row r="55" spans="1:27" ht="13.5">
      <c r="A55" s="310" t="s">
        <v>207</v>
      </c>
      <c r="B55" s="142"/>
      <c r="C55" s="62">
        <v>1617214</v>
      </c>
      <c r="D55" s="156"/>
      <c r="E55" s="60">
        <v>1390000</v>
      </c>
      <c r="F55" s="60">
        <v>1440000</v>
      </c>
      <c r="G55" s="60">
        <v>382</v>
      </c>
      <c r="H55" s="60">
        <v>180888</v>
      </c>
      <c r="I55" s="60">
        <v>57438</v>
      </c>
      <c r="J55" s="60">
        <v>238708</v>
      </c>
      <c r="K55" s="60">
        <v>170102</v>
      </c>
      <c r="L55" s="60">
        <v>104579</v>
      </c>
      <c r="M55" s="60">
        <v>114955</v>
      </c>
      <c r="N55" s="60">
        <v>389636</v>
      </c>
      <c r="O55" s="60">
        <v>71462</v>
      </c>
      <c r="P55" s="60">
        <v>96449</v>
      </c>
      <c r="Q55" s="60">
        <v>138213</v>
      </c>
      <c r="R55" s="60">
        <v>306124</v>
      </c>
      <c r="S55" s="60">
        <v>147152</v>
      </c>
      <c r="T55" s="60">
        <v>114164</v>
      </c>
      <c r="U55" s="60">
        <v>293274</v>
      </c>
      <c r="V55" s="60">
        <v>554590</v>
      </c>
      <c r="W55" s="60">
        <v>1489058</v>
      </c>
      <c r="X55" s="60">
        <v>1440000</v>
      </c>
      <c r="Y55" s="60">
        <v>49058</v>
      </c>
      <c r="Z55" s="140">
        <v>3.41</v>
      </c>
      <c r="AA55" s="155">
        <v>1440000</v>
      </c>
    </row>
    <row r="56" spans="1:27" ht="13.5">
      <c r="A56" s="310" t="s">
        <v>208</v>
      </c>
      <c r="B56" s="142"/>
      <c r="C56" s="62">
        <v>81735</v>
      </c>
      <c r="D56" s="156"/>
      <c r="E56" s="60">
        <v>125000</v>
      </c>
      <c r="F56" s="60">
        <v>125000</v>
      </c>
      <c r="G56" s="60">
        <v>8324</v>
      </c>
      <c r="H56" s="60">
        <v>472</v>
      </c>
      <c r="I56" s="60">
        <v>3124</v>
      </c>
      <c r="J56" s="60">
        <v>11920</v>
      </c>
      <c r="K56" s="60">
        <v>289</v>
      </c>
      <c r="L56" s="60">
        <v>13724</v>
      </c>
      <c r="M56" s="60">
        <v>3</v>
      </c>
      <c r="N56" s="60">
        <v>14016</v>
      </c>
      <c r="O56" s="60">
        <v>40912</v>
      </c>
      <c r="P56" s="60">
        <v>6761</v>
      </c>
      <c r="Q56" s="60">
        <v>1162</v>
      </c>
      <c r="R56" s="60">
        <v>48835</v>
      </c>
      <c r="S56" s="60">
        <v>18201</v>
      </c>
      <c r="T56" s="60">
        <v>6397</v>
      </c>
      <c r="U56" s="60">
        <v>19421</v>
      </c>
      <c r="V56" s="60">
        <v>44019</v>
      </c>
      <c r="W56" s="60">
        <v>118790</v>
      </c>
      <c r="X56" s="60">
        <v>125000</v>
      </c>
      <c r="Y56" s="60">
        <v>-6210</v>
      </c>
      <c r="Z56" s="140">
        <v>-4.97</v>
      </c>
      <c r="AA56" s="155">
        <v>125000</v>
      </c>
    </row>
    <row r="57" spans="1:27" ht="13.5">
      <c r="A57" s="138" t="s">
        <v>209</v>
      </c>
      <c r="B57" s="142"/>
      <c r="C57" s="293">
        <f aca="true" t="shared" si="11" ref="C57:Y57">SUM(C52:C56)</f>
        <v>7996216</v>
      </c>
      <c r="D57" s="294">
        <f t="shared" si="11"/>
        <v>0</v>
      </c>
      <c r="E57" s="295">
        <f t="shared" si="11"/>
        <v>9361000</v>
      </c>
      <c r="F57" s="295">
        <f t="shared" si="11"/>
        <v>7176478</v>
      </c>
      <c r="G57" s="295">
        <f t="shared" si="11"/>
        <v>50099</v>
      </c>
      <c r="H57" s="295">
        <f t="shared" si="11"/>
        <v>648581</v>
      </c>
      <c r="I57" s="295">
        <f t="shared" si="11"/>
        <v>761379</v>
      </c>
      <c r="J57" s="295">
        <f t="shared" si="11"/>
        <v>1460059</v>
      </c>
      <c r="K57" s="295">
        <f t="shared" si="11"/>
        <v>564845</v>
      </c>
      <c r="L57" s="295">
        <f t="shared" si="11"/>
        <v>633790</v>
      </c>
      <c r="M57" s="295">
        <f t="shared" si="11"/>
        <v>1205610</v>
      </c>
      <c r="N57" s="295">
        <f t="shared" si="11"/>
        <v>2404245</v>
      </c>
      <c r="O57" s="295">
        <f t="shared" si="11"/>
        <v>470554</v>
      </c>
      <c r="P57" s="295">
        <f t="shared" si="11"/>
        <v>419683</v>
      </c>
      <c r="Q57" s="295">
        <f t="shared" si="11"/>
        <v>582614</v>
      </c>
      <c r="R57" s="295">
        <f t="shared" si="11"/>
        <v>1472851</v>
      </c>
      <c r="S57" s="295">
        <f t="shared" si="11"/>
        <v>417335</v>
      </c>
      <c r="T57" s="295">
        <f t="shared" si="11"/>
        <v>528973</v>
      </c>
      <c r="U57" s="295">
        <f t="shared" si="11"/>
        <v>792390</v>
      </c>
      <c r="V57" s="295">
        <f t="shared" si="11"/>
        <v>1738698</v>
      </c>
      <c r="W57" s="295">
        <f t="shared" si="11"/>
        <v>7075853</v>
      </c>
      <c r="X57" s="295">
        <f t="shared" si="11"/>
        <v>7176478</v>
      </c>
      <c r="Y57" s="295">
        <f t="shared" si="11"/>
        <v>-100625</v>
      </c>
      <c r="Z57" s="296">
        <f>+IF(X57&lt;&gt;0,+(Y57/X57)*100,0)</f>
        <v>-1.4021501912219336</v>
      </c>
      <c r="AA57" s="297">
        <f>SUM(AA52:AA56)</f>
        <v>7176478</v>
      </c>
    </row>
    <row r="58" spans="1:27" ht="13.5">
      <c r="A58" s="311" t="s">
        <v>210</v>
      </c>
      <c r="B58" s="136"/>
      <c r="C58" s="62">
        <v>763623</v>
      </c>
      <c r="D58" s="156"/>
      <c r="E58" s="60">
        <v>850000</v>
      </c>
      <c r="F58" s="60">
        <v>850000</v>
      </c>
      <c r="G58" s="60"/>
      <c r="H58" s="60">
        <v>29183</v>
      </c>
      <c r="I58" s="60">
        <v>22480</v>
      </c>
      <c r="J58" s="60">
        <v>51663</v>
      </c>
      <c r="K58" s="60">
        <v>48031</v>
      </c>
      <c r="L58" s="60">
        <v>58353</v>
      </c>
      <c r="M58" s="60">
        <v>208809</v>
      </c>
      <c r="N58" s="60">
        <v>315193</v>
      </c>
      <c r="O58" s="60">
        <v>26450</v>
      </c>
      <c r="P58" s="60">
        <v>141516</v>
      </c>
      <c r="Q58" s="60">
        <v>25483</v>
      </c>
      <c r="R58" s="60">
        <v>193449</v>
      </c>
      <c r="S58" s="60">
        <v>104354</v>
      </c>
      <c r="T58" s="60">
        <v>31949</v>
      </c>
      <c r="U58" s="60">
        <v>39438</v>
      </c>
      <c r="V58" s="60">
        <v>175741</v>
      </c>
      <c r="W58" s="60">
        <v>736046</v>
      </c>
      <c r="X58" s="60">
        <v>850000</v>
      </c>
      <c r="Y58" s="60">
        <v>-113954</v>
      </c>
      <c r="Z58" s="140">
        <v>-13.41</v>
      </c>
      <c r="AA58" s="155">
        <v>850000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9089448</v>
      </c>
      <c r="D61" s="156"/>
      <c r="E61" s="60">
        <v>11194218</v>
      </c>
      <c r="F61" s="60">
        <v>11939050</v>
      </c>
      <c r="G61" s="60">
        <v>112759</v>
      </c>
      <c r="H61" s="60">
        <v>609510</v>
      </c>
      <c r="I61" s="60">
        <v>803502</v>
      </c>
      <c r="J61" s="60">
        <v>1525771</v>
      </c>
      <c r="K61" s="60">
        <v>668200</v>
      </c>
      <c r="L61" s="60">
        <v>821876</v>
      </c>
      <c r="M61" s="60">
        <v>992669</v>
      </c>
      <c r="N61" s="60">
        <v>2482745</v>
      </c>
      <c r="O61" s="60">
        <v>767196</v>
      </c>
      <c r="P61" s="60">
        <v>954201</v>
      </c>
      <c r="Q61" s="60">
        <v>941035</v>
      </c>
      <c r="R61" s="60">
        <v>2662432</v>
      </c>
      <c r="S61" s="60">
        <v>1016274</v>
      </c>
      <c r="T61" s="60">
        <v>796546</v>
      </c>
      <c r="U61" s="60">
        <v>1494414</v>
      </c>
      <c r="V61" s="60">
        <v>3307234</v>
      </c>
      <c r="W61" s="60">
        <v>9978182</v>
      </c>
      <c r="X61" s="60">
        <v>11939050</v>
      </c>
      <c r="Y61" s="60">
        <v>-1960868</v>
      </c>
      <c r="Z61" s="140">
        <v>-16.42</v>
      </c>
      <c r="AA61" s="155">
        <v>11939050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15553160</v>
      </c>
      <c r="D68" s="156">
        <v>20110466</v>
      </c>
      <c r="E68" s="60"/>
      <c r="F68" s="60">
        <v>21405218</v>
      </c>
      <c r="G68" s="60">
        <v>162858</v>
      </c>
      <c r="H68" s="60">
        <v>1287274</v>
      </c>
      <c r="I68" s="60">
        <v>1589520</v>
      </c>
      <c r="J68" s="60">
        <v>3039652</v>
      </c>
      <c r="K68" s="60">
        <v>1281076</v>
      </c>
      <c r="L68" s="60">
        <v>1514019</v>
      </c>
      <c r="M68" s="60">
        <v>2407088</v>
      </c>
      <c r="N68" s="60">
        <v>5202183</v>
      </c>
      <c r="O68" s="60">
        <v>1264200</v>
      </c>
      <c r="P68" s="60">
        <v>1515400</v>
      </c>
      <c r="Q68" s="60">
        <v>1549132</v>
      </c>
      <c r="R68" s="60">
        <v>4328732</v>
      </c>
      <c r="S68" s="60">
        <v>1537963</v>
      </c>
      <c r="T68" s="60">
        <v>1357468</v>
      </c>
      <c r="U68" s="60">
        <v>2326242</v>
      </c>
      <c r="V68" s="60">
        <v>5221673</v>
      </c>
      <c r="W68" s="60">
        <v>17792240</v>
      </c>
      <c r="X68" s="60">
        <v>21405218</v>
      </c>
      <c r="Y68" s="60">
        <v>-3612978</v>
      </c>
      <c r="Z68" s="140">
        <v>-16.88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15553160</v>
      </c>
      <c r="D69" s="218">
        <f t="shared" si="12"/>
        <v>20110466</v>
      </c>
      <c r="E69" s="220">
        <f t="shared" si="12"/>
        <v>0</v>
      </c>
      <c r="F69" s="220">
        <f t="shared" si="12"/>
        <v>21405218</v>
      </c>
      <c r="G69" s="220">
        <f t="shared" si="12"/>
        <v>162858</v>
      </c>
      <c r="H69" s="220">
        <f t="shared" si="12"/>
        <v>1287274</v>
      </c>
      <c r="I69" s="220">
        <f t="shared" si="12"/>
        <v>1589520</v>
      </c>
      <c r="J69" s="220">
        <f t="shared" si="12"/>
        <v>3039652</v>
      </c>
      <c r="K69" s="220">
        <f t="shared" si="12"/>
        <v>1281076</v>
      </c>
      <c r="L69" s="220">
        <f t="shared" si="12"/>
        <v>1514019</v>
      </c>
      <c r="M69" s="220">
        <f t="shared" si="12"/>
        <v>2407088</v>
      </c>
      <c r="N69" s="220">
        <f t="shared" si="12"/>
        <v>5202183</v>
      </c>
      <c r="O69" s="220">
        <f t="shared" si="12"/>
        <v>1264200</v>
      </c>
      <c r="P69" s="220">
        <f t="shared" si="12"/>
        <v>1515400</v>
      </c>
      <c r="Q69" s="220">
        <f t="shared" si="12"/>
        <v>1549132</v>
      </c>
      <c r="R69" s="220">
        <f t="shared" si="12"/>
        <v>4328732</v>
      </c>
      <c r="S69" s="220">
        <f t="shared" si="12"/>
        <v>1537963</v>
      </c>
      <c r="T69" s="220">
        <f t="shared" si="12"/>
        <v>1357468</v>
      </c>
      <c r="U69" s="220">
        <f t="shared" si="12"/>
        <v>2326242</v>
      </c>
      <c r="V69" s="220">
        <f t="shared" si="12"/>
        <v>5221673</v>
      </c>
      <c r="W69" s="220">
        <f t="shared" si="12"/>
        <v>17792240</v>
      </c>
      <c r="X69" s="220">
        <f t="shared" si="12"/>
        <v>21405218</v>
      </c>
      <c r="Y69" s="220">
        <f t="shared" si="12"/>
        <v>-3612978</v>
      </c>
      <c r="Z69" s="221">
        <f>+IF(X69&lt;&gt;0,+(Y69/X69)*100,0)</f>
        <v>-16.878959139776107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37277574</v>
      </c>
      <c r="D5" s="357">
        <f t="shared" si="0"/>
        <v>0</v>
      </c>
      <c r="E5" s="356">
        <f t="shared" si="0"/>
        <v>46900656</v>
      </c>
      <c r="F5" s="358">
        <f t="shared" si="0"/>
        <v>36345327</v>
      </c>
      <c r="G5" s="358">
        <f t="shared" si="0"/>
        <v>1219067</v>
      </c>
      <c r="H5" s="356">
        <f t="shared" si="0"/>
        <v>2483227</v>
      </c>
      <c r="I5" s="356">
        <f t="shared" si="0"/>
        <v>1220572</v>
      </c>
      <c r="J5" s="358">
        <f t="shared" si="0"/>
        <v>4922866</v>
      </c>
      <c r="K5" s="358">
        <f t="shared" si="0"/>
        <v>5352941</v>
      </c>
      <c r="L5" s="356">
        <f t="shared" si="0"/>
        <v>3451211</v>
      </c>
      <c r="M5" s="356">
        <f t="shared" si="0"/>
        <v>9548175</v>
      </c>
      <c r="N5" s="358">
        <f t="shared" si="0"/>
        <v>18352327</v>
      </c>
      <c r="O5" s="358">
        <f t="shared" si="0"/>
        <v>-11588182</v>
      </c>
      <c r="P5" s="356">
        <f t="shared" si="0"/>
        <v>2734385</v>
      </c>
      <c r="Q5" s="356">
        <f t="shared" si="0"/>
        <v>4589631</v>
      </c>
      <c r="R5" s="358">
        <f t="shared" si="0"/>
        <v>-4264166</v>
      </c>
      <c r="S5" s="358">
        <f t="shared" si="0"/>
        <v>1423143</v>
      </c>
      <c r="T5" s="356">
        <f t="shared" si="0"/>
        <v>6592882</v>
      </c>
      <c r="U5" s="356">
        <f t="shared" si="0"/>
        <v>8647267</v>
      </c>
      <c r="V5" s="358">
        <f t="shared" si="0"/>
        <v>16663292</v>
      </c>
      <c r="W5" s="358">
        <f t="shared" si="0"/>
        <v>35674319</v>
      </c>
      <c r="X5" s="356">
        <f t="shared" si="0"/>
        <v>36345327</v>
      </c>
      <c r="Y5" s="358">
        <f t="shared" si="0"/>
        <v>-671008</v>
      </c>
      <c r="Z5" s="359">
        <f>+IF(X5&lt;&gt;0,+(Y5/X5)*100,0)</f>
        <v>-1.8462015763401993</v>
      </c>
      <c r="AA5" s="360">
        <f>+AA6+AA8+AA11+AA13+AA15</f>
        <v>36345327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3671771</v>
      </c>
      <c r="D8" s="340">
        <f t="shared" si="2"/>
        <v>0</v>
      </c>
      <c r="E8" s="60">
        <f t="shared" si="2"/>
        <v>370000</v>
      </c>
      <c r="F8" s="59">
        <f t="shared" si="2"/>
        <v>2518120</v>
      </c>
      <c r="G8" s="59">
        <f t="shared" si="2"/>
        <v>0</v>
      </c>
      <c r="H8" s="60">
        <f t="shared" si="2"/>
        <v>0</v>
      </c>
      <c r="I8" s="60">
        <f t="shared" si="2"/>
        <v>19580</v>
      </c>
      <c r="J8" s="59">
        <f t="shared" si="2"/>
        <v>19580</v>
      </c>
      <c r="K8" s="59">
        <f t="shared" si="2"/>
        <v>53977</v>
      </c>
      <c r="L8" s="60">
        <f t="shared" si="2"/>
        <v>186067</v>
      </c>
      <c r="M8" s="60">
        <f t="shared" si="2"/>
        <v>818132</v>
      </c>
      <c r="N8" s="59">
        <f t="shared" si="2"/>
        <v>1058176</v>
      </c>
      <c r="O8" s="59">
        <f t="shared" si="2"/>
        <v>318016</v>
      </c>
      <c r="P8" s="60">
        <f t="shared" si="2"/>
        <v>74826</v>
      </c>
      <c r="Q8" s="60">
        <f t="shared" si="2"/>
        <v>377785</v>
      </c>
      <c r="R8" s="59">
        <f t="shared" si="2"/>
        <v>770627</v>
      </c>
      <c r="S8" s="59">
        <f t="shared" si="2"/>
        <v>54722</v>
      </c>
      <c r="T8" s="60">
        <f t="shared" si="2"/>
        <v>142528</v>
      </c>
      <c r="U8" s="60">
        <f t="shared" si="2"/>
        <v>51748</v>
      </c>
      <c r="V8" s="59">
        <f t="shared" si="2"/>
        <v>248998</v>
      </c>
      <c r="W8" s="59">
        <f t="shared" si="2"/>
        <v>2097381</v>
      </c>
      <c r="X8" s="60">
        <f t="shared" si="2"/>
        <v>2518120</v>
      </c>
      <c r="Y8" s="59">
        <f t="shared" si="2"/>
        <v>-420739</v>
      </c>
      <c r="Z8" s="61">
        <f>+IF(X8&lt;&gt;0,+(Y8/X8)*100,0)</f>
        <v>-16.70845710291805</v>
      </c>
      <c r="AA8" s="62">
        <f>SUM(AA9:AA10)</f>
        <v>2518120</v>
      </c>
    </row>
    <row r="9" spans="1:27" ht="13.5">
      <c r="A9" s="291" t="s">
        <v>229</v>
      </c>
      <c r="B9" s="142"/>
      <c r="C9" s="60">
        <v>3671771</v>
      </c>
      <c r="D9" s="340"/>
      <c r="E9" s="60"/>
      <c r="F9" s="59">
        <v>1308120</v>
      </c>
      <c r="G9" s="59"/>
      <c r="H9" s="60"/>
      <c r="I9" s="60">
        <v>19580</v>
      </c>
      <c r="J9" s="59">
        <v>19580</v>
      </c>
      <c r="K9" s="59">
        <v>7295</v>
      </c>
      <c r="L9" s="60">
        <v>103627</v>
      </c>
      <c r="M9" s="60">
        <v>812780</v>
      </c>
      <c r="N9" s="59">
        <v>923702</v>
      </c>
      <c r="O9" s="59">
        <v>4583</v>
      </c>
      <c r="P9" s="60">
        <v>15226</v>
      </c>
      <c r="Q9" s="60">
        <v>119125</v>
      </c>
      <c r="R9" s="59">
        <v>138934</v>
      </c>
      <c r="S9" s="59">
        <v>54722</v>
      </c>
      <c r="T9" s="60">
        <v>38556</v>
      </c>
      <c r="U9" s="60">
        <v>19258</v>
      </c>
      <c r="V9" s="59">
        <v>112536</v>
      </c>
      <c r="W9" s="59">
        <v>1194752</v>
      </c>
      <c r="X9" s="60">
        <v>1308120</v>
      </c>
      <c r="Y9" s="59">
        <v>-113368</v>
      </c>
      <c r="Z9" s="61">
        <v>-8.67</v>
      </c>
      <c r="AA9" s="62">
        <v>1308120</v>
      </c>
    </row>
    <row r="10" spans="1:27" ht="13.5">
      <c r="A10" s="291" t="s">
        <v>230</v>
      </c>
      <c r="B10" s="142"/>
      <c r="C10" s="60"/>
      <c r="D10" s="340"/>
      <c r="E10" s="60">
        <v>370000</v>
      </c>
      <c r="F10" s="59">
        <v>1210000</v>
      </c>
      <c r="G10" s="59"/>
      <c r="H10" s="60"/>
      <c r="I10" s="60"/>
      <c r="J10" s="59"/>
      <c r="K10" s="59">
        <v>46682</v>
      </c>
      <c r="L10" s="60">
        <v>82440</v>
      </c>
      <c r="M10" s="60">
        <v>5352</v>
      </c>
      <c r="N10" s="59">
        <v>134474</v>
      </c>
      <c r="O10" s="59">
        <v>313433</v>
      </c>
      <c r="P10" s="60">
        <v>59600</v>
      </c>
      <c r="Q10" s="60">
        <v>258660</v>
      </c>
      <c r="R10" s="59">
        <v>631693</v>
      </c>
      <c r="S10" s="59"/>
      <c r="T10" s="60">
        <v>103972</v>
      </c>
      <c r="U10" s="60">
        <v>32490</v>
      </c>
      <c r="V10" s="59">
        <v>136462</v>
      </c>
      <c r="W10" s="59">
        <v>902629</v>
      </c>
      <c r="X10" s="60">
        <v>1210000</v>
      </c>
      <c r="Y10" s="59">
        <v>-307371</v>
      </c>
      <c r="Z10" s="61">
        <v>-25.4</v>
      </c>
      <c r="AA10" s="62">
        <v>1210000</v>
      </c>
    </row>
    <row r="11" spans="1:27" ht="13.5">
      <c r="A11" s="361" t="s">
        <v>206</v>
      </c>
      <c r="B11" s="142"/>
      <c r="C11" s="362">
        <f>+C12</f>
        <v>296961</v>
      </c>
      <c r="D11" s="363">
        <f aca="true" t="shared" si="3" ref="D11:AA11">+D12</f>
        <v>0</v>
      </c>
      <c r="E11" s="362">
        <f t="shared" si="3"/>
        <v>7746200</v>
      </c>
      <c r="F11" s="364">
        <f t="shared" si="3"/>
        <v>9429930</v>
      </c>
      <c r="G11" s="364">
        <f t="shared" si="3"/>
        <v>0</v>
      </c>
      <c r="H11" s="362">
        <f t="shared" si="3"/>
        <v>23364</v>
      </c>
      <c r="I11" s="362">
        <f t="shared" si="3"/>
        <v>28804</v>
      </c>
      <c r="J11" s="364">
        <f t="shared" si="3"/>
        <v>52168</v>
      </c>
      <c r="K11" s="364">
        <f t="shared" si="3"/>
        <v>230824</v>
      </c>
      <c r="L11" s="362">
        <f t="shared" si="3"/>
        <v>70825</v>
      </c>
      <c r="M11" s="362">
        <f t="shared" si="3"/>
        <v>1610134</v>
      </c>
      <c r="N11" s="364">
        <f t="shared" si="3"/>
        <v>1911783</v>
      </c>
      <c r="O11" s="364">
        <f t="shared" si="3"/>
        <v>52248</v>
      </c>
      <c r="P11" s="362">
        <f t="shared" si="3"/>
        <v>1081177</v>
      </c>
      <c r="Q11" s="362">
        <f t="shared" si="3"/>
        <v>104520</v>
      </c>
      <c r="R11" s="364">
        <f t="shared" si="3"/>
        <v>1237945</v>
      </c>
      <c r="S11" s="364">
        <f t="shared" si="3"/>
        <v>44496</v>
      </c>
      <c r="T11" s="362">
        <f t="shared" si="3"/>
        <v>1635339</v>
      </c>
      <c r="U11" s="362">
        <f t="shared" si="3"/>
        <v>2204549</v>
      </c>
      <c r="V11" s="364">
        <f t="shared" si="3"/>
        <v>3884384</v>
      </c>
      <c r="W11" s="364">
        <f t="shared" si="3"/>
        <v>7086280</v>
      </c>
      <c r="X11" s="362">
        <f t="shared" si="3"/>
        <v>9429930</v>
      </c>
      <c r="Y11" s="364">
        <f t="shared" si="3"/>
        <v>-2343650</v>
      </c>
      <c r="Z11" s="365">
        <f>+IF(X11&lt;&gt;0,+(Y11/X11)*100,0)</f>
        <v>-24.853312802958243</v>
      </c>
      <c r="AA11" s="366">
        <f t="shared" si="3"/>
        <v>9429930</v>
      </c>
    </row>
    <row r="12" spans="1:27" ht="13.5">
      <c r="A12" s="291" t="s">
        <v>231</v>
      </c>
      <c r="B12" s="136"/>
      <c r="C12" s="60">
        <v>296961</v>
      </c>
      <c r="D12" s="340"/>
      <c r="E12" s="60">
        <v>7746200</v>
      </c>
      <c r="F12" s="59">
        <v>9429930</v>
      </c>
      <c r="G12" s="59"/>
      <c r="H12" s="60">
        <v>23364</v>
      </c>
      <c r="I12" s="60">
        <v>28804</v>
      </c>
      <c r="J12" s="59">
        <v>52168</v>
      </c>
      <c r="K12" s="59">
        <v>230824</v>
      </c>
      <c r="L12" s="60">
        <v>70825</v>
      </c>
      <c r="M12" s="60">
        <v>1610134</v>
      </c>
      <c r="N12" s="59">
        <v>1911783</v>
      </c>
      <c r="O12" s="59">
        <v>52248</v>
      </c>
      <c r="P12" s="60">
        <v>1081177</v>
      </c>
      <c r="Q12" s="60">
        <v>104520</v>
      </c>
      <c r="R12" s="59">
        <v>1237945</v>
      </c>
      <c r="S12" s="59">
        <v>44496</v>
      </c>
      <c r="T12" s="60">
        <v>1635339</v>
      </c>
      <c r="U12" s="60">
        <v>2204549</v>
      </c>
      <c r="V12" s="59">
        <v>3884384</v>
      </c>
      <c r="W12" s="59">
        <v>7086280</v>
      </c>
      <c r="X12" s="60">
        <v>9429930</v>
      </c>
      <c r="Y12" s="59">
        <v>-2343650</v>
      </c>
      <c r="Z12" s="61">
        <v>-24.85</v>
      </c>
      <c r="AA12" s="62">
        <v>9429930</v>
      </c>
    </row>
    <row r="13" spans="1:27" ht="13.5">
      <c r="A13" s="361" t="s">
        <v>207</v>
      </c>
      <c r="B13" s="136"/>
      <c r="C13" s="275">
        <f>+C14</f>
        <v>195823</v>
      </c>
      <c r="D13" s="341">
        <f aca="true" t="shared" si="4" ref="D13:AA13">+D14</f>
        <v>0</v>
      </c>
      <c r="E13" s="275">
        <f t="shared" si="4"/>
        <v>9282456</v>
      </c>
      <c r="F13" s="342">
        <f t="shared" si="4"/>
        <v>11127277</v>
      </c>
      <c r="G13" s="342">
        <f t="shared" si="4"/>
        <v>0</v>
      </c>
      <c r="H13" s="275">
        <f t="shared" si="4"/>
        <v>174298</v>
      </c>
      <c r="I13" s="275">
        <f t="shared" si="4"/>
        <v>310347</v>
      </c>
      <c r="J13" s="342">
        <f t="shared" si="4"/>
        <v>484645</v>
      </c>
      <c r="K13" s="342">
        <f t="shared" si="4"/>
        <v>70717</v>
      </c>
      <c r="L13" s="275">
        <f t="shared" si="4"/>
        <v>522256</v>
      </c>
      <c r="M13" s="275">
        <f t="shared" si="4"/>
        <v>1158511</v>
      </c>
      <c r="N13" s="342">
        <f t="shared" si="4"/>
        <v>1751484</v>
      </c>
      <c r="O13" s="342">
        <f t="shared" si="4"/>
        <v>0</v>
      </c>
      <c r="P13" s="275">
        <f t="shared" si="4"/>
        <v>1304212</v>
      </c>
      <c r="Q13" s="275">
        <f t="shared" si="4"/>
        <v>1917638</v>
      </c>
      <c r="R13" s="342">
        <f t="shared" si="4"/>
        <v>3221850</v>
      </c>
      <c r="S13" s="342">
        <f t="shared" si="4"/>
        <v>122845</v>
      </c>
      <c r="T13" s="275">
        <f t="shared" si="4"/>
        <v>2556026</v>
      </c>
      <c r="U13" s="275">
        <f t="shared" si="4"/>
        <v>1927013</v>
      </c>
      <c r="V13" s="342">
        <f t="shared" si="4"/>
        <v>4605884</v>
      </c>
      <c r="W13" s="342">
        <f t="shared" si="4"/>
        <v>10063863</v>
      </c>
      <c r="X13" s="275">
        <f t="shared" si="4"/>
        <v>11127277</v>
      </c>
      <c r="Y13" s="342">
        <f t="shared" si="4"/>
        <v>-1063414</v>
      </c>
      <c r="Z13" s="335">
        <f>+IF(X13&lt;&gt;0,+(Y13/X13)*100,0)</f>
        <v>-9.556821493704165</v>
      </c>
      <c r="AA13" s="273">
        <f t="shared" si="4"/>
        <v>11127277</v>
      </c>
    </row>
    <row r="14" spans="1:27" ht="13.5">
      <c r="A14" s="291" t="s">
        <v>232</v>
      </c>
      <c r="B14" s="136"/>
      <c r="C14" s="60">
        <v>195823</v>
      </c>
      <c r="D14" s="340"/>
      <c r="E14" s="60">
        <v>9282456</v>
      </c>
      <c r="F14" s="59">
        <v>11127277</v>
      </c>
      <c r="G14" s="59"/>
      <c r="H14" s="60">
        <v>174298</v>
      </c>
      <c r="I14" s="60">
        <v>310347</v>
      </c>
      <c r="J14" s="59">
        <v>484645</v>
      </c>
      <c r="K14" s="59">
        <v>70717</v>
      </c>
      <c r="L14" s="60">
        <v>522256</v>
      </c>
      <c r="M14" s="60">
        <v>1158511</v>
      </c>
      <c r="N14" s="59">
        <v>1751484</v>
      </c>
      <c r="O14" s="59"/>
      <c r="P14" s="60">
        <v>1304212</v>
      </c>
      <c r="Q14" s="60">
        <v>1917638</v>
      </c>
      <c r="R14" s="59">
        <v>3221850</v>
      </c>
      <c r="S14" s="59">
        <v>122845</v>
      </c>
      <c r="T14" s="60">
        <v>2556026</v>
      </c>
      <c r="U14" s="60">
        <v>1927013</v>
      </c>
      <c r="V14" s="59">
        <v>4605884</v>
      </c>
      <c r="W14" s="59">
        <v>10063863</v>
      </c>
      <c r="X14" s="60">
        <v>11127277</v>
      </c>
      <c r="Y14" s="59">
        <v>-1063414</v>
      </c>
      <c r="Z14" s="61">
        <v>-9.56</v>
      </c>
      <c r="AA14" s="62">
        <v>11127277</v>
      </c>
    </row>
    <row r="15" spans="1:27" ht="13.5">
      <c r="A15" s="361" t="s">
        <v>208</v>
      </c>
      <c r="B15" s="136"/>
      <c r="C15" s="60">
        <f aca="true" t="shared" si="5" ref="C15:Y15">SUM(C16:C20)</f>
        <v>33113019</v>
      </c>
      <c r="D15" s="340">
        <f t="shared" si="5"/>
        <v>0</v>
      </c>
      <c r="E15" s="60">
        <f t="shared" si="5"/>
        <v>29502000</v>
      </c>
      <c r="F15" s="59">
        <f t="shared" si="5"/>
        <v>13270000</v>
      </c>
      <c r="G15" s="59">
        <f t="shared" si="5"/>
        <v>1219067</v>
      </c>
      <c r="H15" s="60">
        <f t="shared" si="5"/>
        <v>2285565</v>
      </c>
      <c r="I15" s="60">
        <f t="shared" si="5"/>
        <v>861841</v>
      </c>
      <c r="J15" s="59">
        <f t="shared" si="5"/>
        <v>4366473</v>
      </c>
      <c r="K15" s="59">
        <f t="shared" si="5"/>
        <v>4997423</v>
      </c>
      <c r="L15" s="60">
        <f t="shared" si="5"/>
        <v>2672063</v>
      </c>
      <c r="M15" s="60">
        <f t="shared" si="5"/>
        <v>5961398</v>
      </c>
      <c r="N15" s="59">
        <f t="shared" si="5"/>
        <v>13630884</v>
      </c>
      <c r="O15" s="59">
        <f t="shared" si="5"/>
        <v>-11958446</v>
      </c>
      <c r="P15" s="60">
        <f t="shared" si="5"/>
        <v>274170</v>
      </c>
      <c r="Q15" s="60">
        <f t="shared" si="5"/>
        <v>2189688</v>
      </c>
      <c r="R15" s="59">
        <f t="shared" si="5"/>
        <v>-9494588</v>
      </c>
      <c r="S15" s="59">
        <f t="shared" si="5"/>
        <v>1201080</v>
      </c>
      <c r="T15" s="60">
        <f t="shared" si="5"/>
        <v>2258989</v>
      </c>
      <c r="U15" s="60">
        <f t="shared" si="5"/>
        <v>4463957</v>
      </c>
      <c r="V15" s="59">
        <f t="shared" si="5"/>
        <v>7924026</v>
      </c>
      <c r="W15" s="59">
        <f t="shared" si="5"/>
        <v>16426795</v>
      </c>
      <c r="X15" s="60">
        <f t="shared" si="5"/>
        <v>13270000</v>
      </c>
      <c r="Y15" s="59">
        <f t="shared" si="5"/>
        <v>3156795</v>
      </c>
      <c r="Z15" s="61">
        <f>+IF(X15&lt;&gt;0,+(Y15/X15)*100,0)</f>
        <v>23.78896006028636</v>
      </c>
      <c r="AA15" s="62">
        <f>SUM(AA16:AA20)</f>
        <v>13270000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33113019</v>
      </c>
      <c r="D18" s="340"/>
      <c r="E18" s="60">
        <v>29502000</v>
      </c>
      <c r="F18" s="59">
        <v>12170000</v>
      </c>
      <c r="G18" s="59">
        <v>1219067</v>
      </c>
      <c r="H18" s="60">
        <v>2285565</v>
      </c>
      <c r="I18" s="60">
        <v>861841</v>
      </c>
      <c r="J18" s="59">
        <v>4366473</v>
      </c>
      <c r="K18" s="59">
        <v>4997423</v>
      </c>
      <c r="L18" s="60">
        <v>2672063</v>
      </c>
      <c r="M18" s="60">
        <v>5961398</v>
      </c>
      <c r="N18" s="59">
        <v>13630884</v>
      </c>
      <c r="O18" s="59">
        <v>-11958446</v>
      </c>
      <c r="P18" s="60">
        <v>216898</v>
      </c>
      <c r="Q18" s="60">
        <v>2189688</v>
      </c>
      <c r="R18" s="59">
        <v>-9551860</v>
      </c>
      <c r="S18" s="59">
        <v>1170748</v>
      </c>
      <c r="T18" s="60">
        <v>2249824</v>
      </c>
      <c r="U18" s="60">
        <v>4254814</v>
      </c>
      <c r="V18" s="59">
        <v>7675386</v>
      </c>
      <c r="W18" s="59">
        <v>16120883</v>
      </c>
      <c r="X18" s="60">
        <v>12170000</v>
      </c>
      <c r="Y18" s="59">
        <v>3950883</v>
      </c>
      <c r="Z18" s="61">
        <v>32.46</v>
      </c>
      <c r="AA18" s="62">
        <v>12170000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1100000</v>
      </c>
      <c r="G20" s="59"/>
      <c r="H20" s="60"/>
      <c r="I20" s="60"/>
      <c r="J20" s="59"/>
      <c r="K20" s="59"/>
      <c r="L20" s="60"/>
      <c r="M20" s="60"/>
      <c r="N20" s="59"/>
      <c r="O20" s="59"/>
      <c r="P20" s="60">
        <v>57272</v>
      </c>
      <c r="Q20" s="60"/>
      <c r="R20" s="59">
        <v>57272</v>
      </c>
      <c r="S20" s="59">
        <v>30332</v>
      </c>
      <c r="T20" s="60">
        <v>9165</v>
      </c>
      <c r="U20" s="60">
        <v>209143</v>
      </c>
      <c r="V20" s="59">
        <v>248640</v>
      </c>
      <c r="W20" s="59">
        <v>305912</v>
      </c>
      <c r="X20" s="60">
        <v>1100000</v>
      </c>
      <c r="Y20" s="59">
        <v>-794088</v>
      </c>
      <c r="Z20" s="61">
        <v>-72.19</v>
      </c>
      <c r="AA20" s="62">
        <v>1100000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3258037</v>
      </c>
      <c r="D22" s="344">
        <f t="shared" si="6"/>
        <v>0</v>
      </c>
      <c r="E22" s="343">
        <f t="shared" si="6"/>
        <v>1100000</v>
      </c>
      <c r="F22" s="345">
        <f t="shared" si="6"/>
        <v>5999372</v>
      </c>
      <c r="G22" s="345">
        <f t="shared" si="6"/>
        <v>0</v>
      </c>
      <c r="H22" s="343">
        <f t="shared" si="6"/>
        <v>0</v>
      </c>
      <c r="I22" s="343">
        <f t="shared" si="6"/>
        <v>193193</v>
      </c>
      <c r="J22" s="345">
        <f t="shared" si="6"/>
        <v>193193</v>
      </c>
      <c r="K22" s="345">
        <f t="shared" si="6"/>
        <v>45019</v>
      </c>
      <c r="L22" s="343">
        <f t="shared" si="6"/>
        <v>0</v>
      </c>
      <c r="M22" s="343">
        <f t="shared" si="6"/>
        <v>160303</v>
      </c>
      <c r="N22" s="345">
        <f t="shared" si="6"/>
        <v>205322</v>
      </c>
      <c r="O22" s="345">
        <f t="shared" si="6"/>
        <v>0</v>
      </c>
      <c r="P22" s="343">
        <f t="shared" si="6"/>
        <v>388641</v>
      </c>
      <c r="Q22" s="343">
        <f t="shared" si="6"/>
        <v>426066</v>
      </c>
      <c r="R22" s="345">
        <f t="shared" si="6"/>
        <v>814707</v>
      </c>
      <c r="S22" s="345">
        <f t="shared" si="6"/>
        <v>969228</v>
      </c>
      <c r="T22" s="343">
        <f t="shared" si="6"/>
        <v>632040</v>
      </c>
      <c r="U22" s="343">
        <f t="shared" si="6"/>
        <v>2711726</v>
      </c>
      <c r="V22" s="345">
        <f t="shared" si="6"/>
        <v>4312994</v>
      </c>
      <c r="W22" s="345">
        <f t="shared" si="6"/>
        <v>5526216</v>
      </c>
      <c r="X22" s="343">
        <f t="shared" si="6"/>
        <v>5999372</v>
      </c>
      <c r="Y22" s="345">
        <f t="shared" si="6"/>
        <v>-473156</v>
      </c>
      <c r="Z22" s="336">
        <f>+IF(X22&lt;&gt;0,+(Y22/X22)*100,0)</f>
        <v>-7.886758814089208</v>
      </c>
      <c r="AA22" s="350">
        <f>SUM(AA23:AA32)</f>
        <v>5999372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3313330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>
        <v>462012</v>
      </c>
      <c r="T24" s="60">
        <v>363411</v>
      </c>
      <c r="U24" s="60">
        <v>2463997</v>
      </c>
      <c r="V24" s="59">
        <v>3289420</v>
      </c>
      <c r="W24" s="59">
        <v>3289420</v>
      </c>
      <c r="X24" s="60">
        <v>3313330</v>
      </c>
      <c r="Y24" s="59">
        <v>-23910</v>
      </c>
      <c r="Z24" s="61">
        <v>-0.72</v>
      </c>
      <c r="AA24" s="62">
        <v>3313330</v>
      </c>
    </row>
    <row r="25" spans="1:27" ht="13.5">
      <c r="A25" s="361" t="s">
        <v>238</v>
      </c>
      <c r="B25" s="142"/>
      <c r="C25" s="60">
        <v>3258037</v>
      </c>
      <c r="D25" s="340"/>
      <c r="E25" s="60"/>
      <c r="F25" s="59">
        <v>2686042</v>
      </c>
      <c r="G25" s="59"/>
      <c r="H25" s="60"/>
      <c r="I25" s="60">
        <v>193193</v>
      </c>
      <c r="J25" s="59">
        <v>193193</v>
      </c>
      <c r="K25" s="59">
        <v>45019</v>
      </c>
      <c r="L25" s="60"/>
      <c r="M25" s="60">
        <v>160303</v>
      </c>
      <c r="N25" s="59">
        <v>205322</v>
      </c>
      <c r="O25" s="59"/>
      <c r="P25" s="60">
        <v>388641</v>
      </c>
      <c r="Q25" s="60">
        <v>426066</v>
      </c>
      <c r="R25" s="59">
        <v>814707</v>
      </c>
      <c r="S25" s="59">
        <v>507216</v>
      </c>
      <c r="T25" s="60">
        <v>268629</v>
      </c>
      <c r="U25" s="60">
        <v>247729</v>
      </c>
      <c r="V25" s="59">
        <v>1023574</v>
      </c>
      <c r="W25" s="59">
        <v>2236796</v>
      </c>
      <c r="X25" s="60">
        <v>2686042</v>
      </c>
      <c r="Y25" s="59">
        <v>-449246</v>
      </c>
      <c r="Z25" s="61">
        <v>-16.73</v>
      </c>
      <c r="AA25" s="62">
        <v>2686042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1100000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1187218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1187218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3355786</v>
      </c>
      <c r="D40" s="344">
        <f t="shared" si="9"/>
        <v>0</v>
      </c>
      <c r="E40" s="343">
        <f t="shared" si="9"/>
        <v>3673062</v>
      </c>
      <c r="F40" s="345">
        <f t="shared" si="9"/>
        <v>5316889</v>
      </c>
      <c r="G40" s="345">
        <f t="shared" si="9"/>
        <v>0</v>
      </c>
      <c r="H40" s="343">
        <f t="shared" si="9"/>
        <v>77073</v>
      </c>
      <c r="I40" s="343">
        <f t="shared" si="9"/>
        <v>37224</v>
      </c>
      <c r="J40" s="345">
        <f t="shared" si="9"/>
        <v>114297</v>
      </c>
      <c r="K40" s="345">
        <f t="shared" si="9"/>
        <v>208859</v>
      </c>
      <c r="L40" s="343">
        <f t="shared" si="9"/>
        <v>391357</v>
      </c>
      <c r="M40" s="343">
        <f t="shared" si="9"/>
        <v>520431</v>
      </c>
      <c r="N40" s="345">
        <f t="shared" si="9"/>
        <v>1120647</v>
      </c>
      <c r="O40" s="345">
        <f t="shared" si="9"/>
        <v>161060</v>
      </c>
      <c r="P40" s="343">
        <f t="shared" si="9"/>
        <v>84005</v>
      </c>
      <c r="Q40" s="343">
        <f t="shared" si="9"/>
        <v>296374</v>
      </c>
      <c r="R40" s="345">
        <f t="shared" si="9"/>
        <v>541439</v>
      </c>
      <c r="S40" s="345">
        <f t="shared" si="9"/>
        <v>329152</v>
      </c>
      <c r="T40" s="343">
        <f t="shared" si="9"/>
        <v>351463</v>
      </c>
      <c r="U40" s="343">
        <f t="shared" si="9"/>
        <v>1400906</v>
      </c>
      <c r="V40" s="345">
        <f t="shared" si="9"/>
        <v>2081521</v>
      </c>
      <c r="W40" s="345">
        <f t="shared" si="9"/>
        <v>3857904</v>
      </c>
      <c r="X40" s="343">
        <f t="shared" si="9"/>
        <v>5316889</v>
      </c>
      <c r="Y40" s="345">
        <f t="shared" si="9"/>
        <v>-1458985</v>
      </c>
      <c r="Z40" s="336">
        <f>+IF(X40&lt;&gt;0,+(Y40/X40)*100,0)</f>
        <v>-27.440576622908626</v>
      </c>
      <c r="AA40" s="350">
        <f>SUM(AA41:AA49)</f>
        <v>5316889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1607798</v>
      </c>
      <c r="D44" s="368"/>
      <c r="E44" s="54">
        <v>1940250</v>
      </c>
      <c r="F44" s="53">
        <v>3796062</v>
      </c>
      <c r="G44" s="53"/>
      <c r="H44" s="54">
        <v>77073</v>
      </c>
      <c r="I44" s="54">
        <v>37224</v>
      </c>
      <c r="J44" s="53">
        <v>114297</v>
      </c>
      <c r="K44" s="53">
        <v>83746</v>
      </c>
      <c r="L44" s="54">
        <v>340525</v>
      </c>
      <c r="M44" s="54">
        <v>411376</v>
      </c>
      <c r="N44" s="53">
        <v>835647</v>
      </c>
      <c r="O44" s="53">
        <v>152295</v>
      </c>
      <c r="P44" s="54">
        <v>84005</v>
      </c>
      <c r="Q44" s="54">
        <v>184969</v>
      </c>
      <c r="R44" s="53">
        <v>421269</v>
      </c>
      <c r="S44" s="53">
        <v>255181</v>
      </c>
      <c r="T44" s="54">
        <v>225429</v>
      </c>
      <c r="U44" s="54">
        <v>1005185</v>
      </c>
      <c r="V44" s="53">
        <v>1485795</v>
      </c>
      <c r="W44" s="53">
        <v>2857008</v>
      </c>
      <c r="X44" s="54">
        <v>3796062</v>
      </c>
      <c r="Y44" s="53">
        <v>-939054</v>
      </c>
      <c r="Z44" s="94">
        <v>-24.74</v>
      </c>
      <c r="AA44" s="95">
        <v>3796062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847124</v>
      </c>
      <c r="D47" s="368"/>
      <c r="E47" s="54"/>
      <c r="F47" s="53">
        <v>1520827</v>
      </c>
      <c r="G47" s="53"/>
      <c r="H47" s="54"/>
      <c r="I47" s="54"/>
      <c r="J47" s="53"/>
      <c r="K47" s="53">
        <v>125113</v>
      </c>
      <c r="L47" s="54">
        <v>50832</v>
      </c>
      <c r="M47" s="54">
        <v>109055</v>
      </c>
      <c r="N47" s="53">
        <v>285000</v>
      </c>
      <c r="O47" s="53">
        <v>8765</v>
      </c>
      <c r="P47" s="54"/>
      <c r="Q47" s="54">
        <v>111405</v>
      </c>
      <c r="R47" s="53">
        <v>120170</v>
      </c>
      <c r="S47" s="53">
        <v>73971</v>
      </c>
      <c r="T47" s="54">
        <v>126034</v>
      </c>
      <c r="U47" s="54">
        <v>395721</v>
      </c>
      <c r="V47" s="53">
        <v>595726</v>
      </c>
      <c r="W47" s="53">
        <v>1000896</v>
      </c>
      <c r="X47" s="54">
        <v>1520827</v>
      </c>
      <c r="Y47" s="53">
        <v>-519931</v>
      </c>
      <c r="Z47" s="94">
        <v>-34.19</v>
      </c>
      <c r="AA47" s="95">
        <v>1520827</v>
      </c>
    </row>
    <row r="48" spans="1:27" ht="13.5">
      <c r="A48" s="361" t="s">
        <v>254</v>
      </c>
      <c r="B48" s="136"/>
      <c r="C48" s="60">
        <v>170031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730833</v>
      </c>
      <c r="D49" s="368"/>
      <c r="E49" s="54">
        <v>1732812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45078615</v>
      </c>
      <c r="D60" s="346">
        <f t="shared" si="14"/>
        <v>0</v>
      </c>
      <c r="E60" s="219">
        <f t="shared" si="14"/>
        <v>51673718</v>
      </c>
      <c r="F60" s="264">
        <f t="shared" si="14"/>
        <v>47661588</v>
      </c>
      <c r="G60" s="264">
        <f t="shared" si="14"/>
        <v>1219067</v>
      </c>
      <c r="H60" s="219">
        <f t="shared" si="14"/>
        <v>2560300</v>
      </c>
      <c r="I60" s="219">
        <f t="shared" si="14"/>
        <v>1450989</v>
      </c>
      <c r="J60" s="264">
        <f t="shared" si="14"/>
        <v>5230356</v>
      </c>
      <c r="K60" s="264">
        <f t="shared" si="14"/>
        <v>5606819</v>
      </c>
      <c r="L60" s="219">
        <f t="shared" si="14"/>
        <v>3842568</v>
      </c>
      <c r="M60" s="219">
        <f t="shared" si="14"/>
        <v>10228909</v>
      </c>
      <c r="N60" s="264">
        <f t="shared" si="14"/>
        <v>19678296</v>
      </c>
      <c r="O60" s="264">
        <f t="shared" si="14"/>
        <v>-11427122</v>
      </c>
      <c r="P60" s="219">
        <f t="shared" si="14"/>
        <v>3207031</v>
      </c>
      <c r="Q60" s="219">
        <f t="shared" si="14"/>
        <v>5312071</v>
      </c>
      <c r="R60" s="264">
        <f t="shared" si="14"/>
        <v>-2908020</v>
      </c>
      <c r="S60" s="264">
        <f t="shared" si="14"/>
        <v>2721523</v>
      </c>
      <c r="T60" s="219">
        <f t="shared" si="14"/>
        <v>7576385</v>
      </c>
      <c r="U60" s="219">
        <f t="shared" si="14"/>
        <v>12759899</v>
      </c>
      <c r="V60" s="264">
        <f t="shared" si="14"/>
        <v>23057807</v>
      </c>
      <c r="W60" s="264">
        <f t="shared" si="14"/>
        <v>45058439</v>
      </c>
      <c r="X60" s="219">
        <f t="shared" si="14"/>
        <v>47661588</v>
      </c>
      <c r="Y60" s="264">
        <f t="shared" si="14"/>
        <v>-2603149</v>
      </c>
      <c r="Z60" s="337">
        <f>+IF(X60&lt;&gt;0,+(Y60/X60)*100,0)</f>
        <v>-5.461733671148347</v>
      </c>
      <c r="AA60" s="232">
        <f>+AA57+AA54+AA51+AA40+AA37+AA34+AA22+AA5</f>
        <v>47661588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42526869</v>
      </c>
      <c r="D5" s="357">
        <f t="shared" si="0"/>
        <v>0</v>
      </c>
      <c r="E5" s="356">
        <f t="shared" si="0"/>
        <v>18651010</v>
      </c>
      <c r="F5" s="358">
        <f t="shared" si="0"/>
        <v>21771547</v>
      </c>
      <c r="G5" s="358">
        <f t="shared" si="0"/>
        <v>214732</v>
      </c>
      <c r="H5" s="356">
        <f t="shared" si="0"/>
        <v>1156070</v>
      </c>
      <c r="I5" s="356">
        <f t="shared" si="0"/>
        <v>858930</v>
      </c>
      <c r="J5" s="358">
        <f t="shared" si="0"/>
        <v>2229732</v>
      </c>
      <c r="K5" s="358">
        <f t="shared" si="0"/>
        <v>861805</v>
      </c>
      <c r="L5" s="356">
        <f t="shared" si="0"/>
        <v>572821</v>
      </c>
      <c r="M5" s="356">
        <f t="shared" si="0"/>
        <v>1575996</v>
      </c>
      <c r="N5" s="358">
        <f t="shared" si="0"/>
        <v>3010622</v>
      </c>
      <c r="O5" s="358">
        <f t="shared" si="0"/>
        <v>1128709</v>
      </c>
      <c r="P5" s="356">
        <f t="shared" si="0"/>
        <v>2611712</v>
      </c>
      <c r="Q5" s="356">
        <f t="shared" si="0"/>
        <v>-441510</v>
      </c>
      <c r="R5" s="358">
        <f t="shared" si="0"/>
        <v>3298911</v>
      </c>
      <c r="S5" s="358">
        <f t="shared" si="0"/>
        <v>2149585</v>
      </c>
      <c r="T5" s="356">
        <f t="shared" si="0"/>
        <v>1952863</v>
      </c>
      <c r="U5" s="356">
        <f t="shared" si="0"/>
        <v>1594046</v>
      </c>
      <c r="V5" s="358">
        <f t="shared" si="0"/>
        <v>5696494</v>
      </c>
      <c r="W5" s="358">
        <f t="shared" si="0"/>
        <v>14235759</v>
      </c>
      <c r="X5" s="356">
        <f t="shared" si="0"/>
        <v>21771547</v>
      </c>
      <c r="Y5" s="358">
        <f t="shared" si="0"/>
        <v>-7535788</v>
      </c>
      <c r="Z5" s="359">
        <f>+IF(X5&lt;&gt;0,+(Y5/X5)*100,0)</f>
        <v>-34.613011193003416</v>
      </c>
      <c r="AA5" s="360">
        <f>+AA6+AA8+AA11+AA13+AA15</f>
        <v>21771547</v>
      </c>
    </row>
    <row r="6" spans="1:27" ht="13.5">
      <c r="A6" s="361" t="s">
        <v>204</v>
      </c>
      <c r="B6" s="142"/>
      <c r="C6" s="60">
        <f>+C7</f>
        <v>8295779</v>
      </c>
      <c r="D6" s="340">
        <f aca="true" t="shared" si="1" ref="D6:AA6">+D7</f>
        <v>0</v>
      </c>
      <c r="E6" s="60">
        <f t="shared" si="1"/>
        <v>4398816</v>
      </c>
      <c r="F6" s="59">
        <f t="shared" si="1"/>
        <v>5103599</v>
      </c>
      <c r="G6" s="59">
        <f t="shared" si="1"/>
        <v>111832</v>
      </c>
      <c r="H6" s="60">
        <f t="shared" si="1"/>
        <v>149458</v>
      </c>
      <c r="I6" s="60">
        <f t="shared" si="1"/>
        <v>429647</v>
      </c>
      <c r="J6" s="59">
        <f t="shared" si="1"/>
        <v>690937</v>
      </c>
      <c r="K6" s="59">
        <f t="shared" si="1"/>
        <v>214879</v>
      </c>
      <c r="L6" s="60">
        <f t="shared" si="1"/>
        <v>560016</v>
      </c>
      <c r="M6" s="60">
        <f t="shared" si="1"/>
        <v>623748</v>
      </c>
      <c r="N6" s="59">
        <f t="shared" si="1"/>
        <v>1398643</v>
      </c>
      <c r="O6" s="59">
        <f t="shared" si="1"/>
        <v>350934</v>
      </c>
      <c r="P6" s="60">
        <f t="shared" si="1"/>
        <v>339941</v>
      </c>
      <c r="Q6" s="60">
        <f t="shared" si="1"/>
        <v>275208</v>
      </c>
      <c r="R6" s="59">
        <f t="shared" si="1"/>
        <v>966083</v>
      </c>
      <c r="S6" s="59">
        <f t="shared" si="1"/>
        <v>651701</v>
      </c>
      <c r="T6" s="60">
        <f t="shared" si="1"/>
        <v>750925</v>
      </c>
      <c r="U6" s="60">
        <f t="shared" si="1"/>
        <v>700367</v>
      </c>
      <c r="V6" s="59">
        <f t="shared" si="1"/>
        <v>2102993</v>
      </c>
      <c r="W6" s="59">
        <f t="shared" si="1"/>
        <v>5158656</v>
      </c>
      <c r="X6" s="60">
        <f t="shared" si="1"/>
        <v>5103599</v>
      </c>
      <c r="Y6" s="59">
        <f t="shared" si="1"/>
        <v>55057</v>
      </c>
      <c r="Z6" s="61">
        <f>+IF(X6&lt;&gt;0,+(Y6/X6)*100,0)</f>
        <v>1.0787877339109126</v>
      </c>
      <c r="AA6" s="62">
        <f t="shared" si="1"/>
        <v>5103599</v>
      </c>
    </row>
    <row r="7" spans="1:27" ht="13.5">
      <c r="A7" s="291" t="s">
        <v>228</v>
      </c>
      <c r="B7" s="142"/>
      <c r="C7" s="60">
        <v>8295779</v>
      </c>
      <c r="D7" s="340"/>
      <c r="E7" s="60">
        <v>4398816</v>
      </c>
      <c r="F7" s="59">
        <v>5103599</v>
      </c>
      <c r="G7" s="59">
        <v>111832</v>
      </c>
      <c r="H7" s="60">
        <v>149458</v>
      </c>
      <c r="I7" s="60">
        <v>429647</v>
      </c>
      <c r="J7" s="59">
        <v>690937</v>
      </c>
      <c r="K7" s="59">
        <v>214879</v>
      </c>
      <c r="L7" s="60">
        <v>560016</v>
      </c>
      <c r="M7" s="60">
        <v>623748</v>
      </c>
      <c r="N7" s="59">
        <v>1398643</v>
      </c>
      <c r="O7" s="59">
        <v>350934</v>
      </c>
      <c r="P7" s="60">
        <v>339941</v>
      </c>
      <c r="Q7" s="60">
        <v>275208</v>
      </c>
      <c r="R7" s="59">
        <v>966083</v>
      </c>
      <c r="S7" s="59">
        <v>651701</v>
      </c>
      <c r="T7" s="60">
        <v>750925</v>
      </c>
      <c r="U7" s="60">
        <v>700367</v>
      </c>
      <c r="V7" s="59">
        <v>2102993</v>
      </c>
      <c r="W7" s="59">
        <v>5158656</v>
      </c>
      <c r="X7" s="60">
        <v>5103599</v>
      </c>
      <c r="Y7" s="59">
        <v>55057</v>
      </c>
      <c r="Z7" s="61">
        <v>1.08</v>
      </c>
      <c r="AA7" s="62">
        <v>5103599</v>
      </c>
    </row>
    <row r="8" spans="1:27" ht="13.5">
      <c r="A8" s="361" t="s">
        <v>205</v>
      </c>
      <c r="B8" s="142"/>
      <c r="C8" s="60">
        <f aca="true" t="shared" si="2" ref="C8:Y8">SUM(C9:C10)</f>
        <v>4221054</v>
      </c>
      <c r="D8" s="340">
        <f t="shared" si="2"/>
        <v>0</v>
      </c>
      <c r="E8" s="60">
        <f t="shared" si="2"/>
        <v>0</v>
      </c>
      <c r="F8" s="59">
        <f t="shared" si="2"/>
        <v>2860000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112139</v>
      </c>
      <c r="R8" s="59">
        <f t="shared" si="2"/>
        <v>112139</v>
      </c>
      <c r="S8" s="59">
        <f t="shared" si="2"/>
        <v>0</v>
      </c>
      <c r="T8" s="60">
        <f t="shared" si="2"/>
        <v>845525</v>
      </c>
      <c r="U8" s="60">
        <f t="shared" si="2"/>
        <v>271094</v>
      </c>
      <c r="V8" s="59">
        <f t="shared" si="2"/>
        <v>1116619</v>
      </c>
      <c r="W8" s="59">
        <f t="shared" si="2"/>
        <v>1228758</v>
      </c>
      <c r="X8" s="60">
        <f t="shared" si="2"/>
        <v>2860000</v>
      </c>
      <c r="Y8" s="59">
        <f t="shared" si="2"/>
        <v>-1631242</v>
      </c>
      <c r="Z8" s="61">
        <f>+IF(X8&lt;&gt;0,+(Y8/X8)*100,0)</f>
        <v>-57.036433566433566</v>
      </c>
      <c r="AA8" s="62">
        <f>SUM(AA9:AA10)</f>
        <v>2860000</v>
      </c>
    </row>
    <row r="9" spans="1:27" ht="13.5">
      <c r="A9" s="291" t="s">
        <v>229</v>
      </c>
      <c r="B9" s="142"/>
      <c r="C9" s="60">
        <v>4221054</v>
      </c>
      <c r="D9" s="340"/>
      <c r="E9" s="60"/>
      <c r="F9" s="59">
        <v>2860000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112139</v>
      </c>
      <c r="R9" s="59">
        <v>112139</v>
      </c>
      <c r="S9" s="59"/>
      <c r="T9" s="60">
        <v>845525</v>
      </c>
      <c r="U9" s="60">
        <v>271094</v>
      </c>
      <c r="V9" s="59">
        <v>1116619</v>
      </c>
      <c r="W9" s="59">
        <v>1228758</v>
      </c>
      <c r="X9" s="60">
        <v>2860000</v>
      </c>
      <c r="Y9" s="59">
        <v>-1631242</v>
      </c>
      <c r="Z9" s="61">
        <v>-57.04</v>
      </c>
      <c r="AA9" s="62">
        <v>2860000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8761778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1317117</v>
      </c>
      <c r="G11" s="364">
        <f t="shared" si="3"/>
        <v>0</v>
      </c>
      <c r="H11" s="362">
        <f t="shared" si="3"/>
        <v>6292</v>
      </c>
      <c r="I11" s="362">
        <f t="shared" si="3"/>
        <v>1882</v>
      </c>
      <c r="J11" s="364">
        <f t="shared" si="3"/>
        <v>8174</v>
      </c>
      <c r="K11" s="364">
        <f t="shared" si="3"/>
        <v>646926</v>
      </c>
      <c r="L11" s="362">
        <f t="shared" si="3"/>
        <v>0</v>
      </c>
      <c r="M11" s="362">
        <f t="shared" si="3"/>
        <v>60647</v>
      </c>
      <c r="N11" s="364">
        <f t="shared" si="3"/>
        <v>707573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103197</v>
      </c>
      <c r="T11" s="362">
        <f t="shared" si="3"/>
        <v>198052</v>
      </c>
      <c r="U11" s="362">
        <f t="shared" si="3"/>
        <v>22334</v>
      </c>
      <c r="V11" s="364">
        <f t="shared" si="3"/>
        <v>323583</v>
      </c>
      <c r="W11" s="364">
        <f t="shared" si="3"/>
        <v>1039330</v>
      </c>
      <c r="X11" s="362">
        <f t="shared" si="3"/>
        <v>1317117</v>
      </c>
      <c r="Y11" s="364">
        <f t="shared" si="3"/>
        <v>-277787</v>
      </c>
      <c r="Z11" s="365">
        <f>+IF(X11&lt;&gt;0,+(Y11/X11)*100,0)</f>
        <v>-21.090533339103512</v>
      </c>
      <c r="AA11" s="366">
        <f t="shared" si="3"/>
        <v>1317117</v>
      </c>
    </row>
    <row r="12" spans="1:27" ht="13.5">
      <c r="A12" s="291" t="s">
        <v>231</v>
      </c>
      <c r="B12" s="136"/>
      <c r="C12" s="60">
        <v>8761778</v>
      </c>
      <c r="D12" s="340"/>
      <c r="E12" s="60"/>
      <c r="F12" s="59">
        <v>1317117</v>
      </c>
      <c r="G12" s="59"/>
      <c r="H12" s="60">
        <v>6292</v>
      </c>
      <c r="I12" s="60">
        <v>1882</v>
      </c>
      <c r="J12" s="59">
        <v>8174</v>
      </c>
      <c r="K12" s="59">
        <v>646926</v>
      </c>
      <c r="L12" s="60"/>
      <c r="M12" s="60">
        <v>60647</v>
      </c>
      <c r="N12" s="59">
        <v>707573</v>
      </c>
      <c r="O12" s="59"/>
      <c r="P12" s="60"/>
      <c r="Q12" s="60"/>
      <c r="R12" s="59"/>
      <c r="S12" s="59">
        <v>103197</v>
      </c>
      <c r="T12" s="60">
        <v>198052</v>
      </c>
      <c r="U12" s="60">
        <v>22334</v>
      </c>
      <c r="V12" s="59">
        <v>323583</v>
      </c>
      <c r="W12" s="59">
        <v>1039330</v>
      </c>
      <c r="X12" s="60">
        <v>1317117</v>
      </c>
      <c r="Y12" s="59">
        <v>-277787</v>
      </c>
      <c r="Z12" s="61">
        <v>-21.09</v>
      </c>
      <c r="AA12" s="62">
        <v>1317117</v>
      </c>
    </row>
    <row r="13" spans="1:27" ht="13.5">
      <c r="A13" s="361" t="s">
        <v>207</v>
      </c>
      <c r="B13" s="136"/>
      <c r="C13" s="275">
        <f>+C14</f>
        <v>20901131</v>
      </c>
      <c r="D13" s="341">
        <f aca="true" t="shared" si="4" ref="D13:AA13">+D14</f>
        <v>0</v>
      </c>
      <c r="E13" s="275">
        <f t="shared" si="4"/>
        <v>14252194</v>
      </c>
      <c r="F13" s="342">
        <f t="shared" si="4"/>
        <v>12490831</v>
      </c>
      <c r="G13" s="342">
        <f t="shared" si="4"/>
        <v>102900</v>
      </c>
      <c r="H13" s="275">
        <f t="shared" si="4"/>
        <v>1000320</v>
      </c>
      <c r="I13" s="275">
        <f t="shared" si="4"/>
        <v>427401</v>
      </c>
      <c r="J13" s="342">
        <f t="shared" si="4"/>
        <v>1530621</v>
      </c>
      <c r="K13" s="342">
        <f t="shared" si="4"/>
        <v>0</v>
      </c>
      <c r="L13" s="275">
        <f t="shared" si="4"/>
        <v>12805</v>
      </c>
      <c r="M13" s="275">
        <f t="shared" si="4"/>
        <v>891601</v>
      </c>
      <c r="N13" s="342">
        <f t="shared" si="4"/>
        <v>904406</v>
      </c>
      <c r="O13" s="342">
        <f t="shared" si="4"/>
        <v>777775</v>
      </c>
      <c r="P13" s="275">
        <f t="shared" si="4"/>
        <v>2271771</v>
      </c>
      <c r="Q13" s="275">
        <f t="shared" si="4"/>
        <v>-828857</v>
      </c>
      <c r="R13" s="342">
        <f t="shared" si="4"/>
        <v>2220689</v>
      </c>
      <c r="S13" s="342">
        <f t="shared" si="4"/>
        <v>1394687</v>
      </c>
      <c r="T13" s="275">
        <f t="shared" si="4"/>
        <v>158361</v>
      </c>
      <c r="U13" s="275">
        <f t="shared" si="4"/>
        <v>600251</v>
      </c>
      <c r="V13" s="342">
        <f t="shared" si="4"/>
        <v>2153299</v>
      </c>
      <c r="W13" s="342">
        <f t="shared" si="4"/>
        <v>6809015</v>
      </c>
      <c r="X13" s="275">
        <f t="shared" si="4"/>
        <v>12490831</v>
      </c>
      <c r="Y13" s="342">
        <f t="shared" si="4"/>
        <v>-5681816</v>
      </c>
      <c r="Z13" s="335">
        <f>+IF(X13&lt;&gt;0,+(Y13/X13)*100,0)</f>
        <v>-45.48789428021242</v>
      </c>
      <c r="AA13" s="273">
        <f t="shared" si="4"/>
        <v>12490831</v>
      </c>
    </row>
    <row r="14" spans="1:27" ht="13.5">
      <c r="A14" s="291" t="s">
        <v>232</v>
      </c>
      <c r="B14" s="136"/>
      <c r="C14" s="60">
        <v>20901131</v>
      </c>
      <c r="D14" s="340"/>
      <c r="E14" s="60">
        <v>14252194</v>
      </c>
      <c r="F14" s="59">
        <v>12490831</v>
      </c>
      <c r="G14" s="59">
        <v>102900</v>
      </c>
      <c r="H14" s="60">
        <v>1000320</v>
      </c>
      <c r="I14" s="60">
        <v>427401</v>
      </c>
      <c r="J14" s="59">
        <v>1530621</v>
      </c>
      <c r="K14" s="59"/>
      <c r="L14" s="60">
        <v>12805</v>
      </c>
      <c r="M14" s="60">
        <v>891601</v>
      </c>
      <c r="N14" s="59">
        <v>904406</v>
      </c>
      <c r="O14" s="59">
        <v>777775</v>
      </c>
      <c r="P14" s="60">
        <v>2271771</v>
      </c>
      <c r="Q14" s="60">
        <v>-828857</v>
      </c>
      <c r="R14" s="59">
        <v>2220689</v>
      </c>
      <c r="S14" s="59">
        <v>1394687</v>
      </c>
      <c r="T14" s="60">
        <v>158361</v>
      </c>
      <c r="U14" s="60">
        <v>600251</v>
      </c>
      <c r="V14" s="59">
        <v>2153299</v>
      </c>
      <c r="W14" s="59">
        <v>6809015</v>
      </c>
      <c r="X14" s="60">
        <v>12490831</v>
      </c>
      <c r="Y14" s="59">
        <v>-5681816</v>
      </c>
      <c r="Z14" s="61">
        <v>-45.49</v>
      </c>
      <c r="AA14" s="62">
        <v>12490831</v>
      </c>
    </row>
    <row r="15" spans="1:27" ht="13.5">
      <c r="A15" s="361" t="s">
        <v>208</v>
      </c>
      <c r="B15" s="136"/>
      <c r="C15" s="60">
        <f aca="true" t="shared" si="5" ref="C15:Y15">SUM(C16:C20)</f>
        <v>347127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347127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694582</v>
      </c>
      <c r="D22" s="344">
        <f t="shared" si="6"/>
        <v>0</v>
      </c>
      <c r="E22" s="343">
        <f t="shared" si="6"/>
        <v>3269605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20000</v>
      </c>
      <c r="N22" s="345">
        <f t="shared" si="6"/>
        <v>20000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20000</v>
      </c>
      <c r="X22" s="343">
        <f t="shared" si="6"/>
        <v>0</v>
      </c>
      <c r="Y22" s="345">
        <f t="shared" si="6"/>
        <v>20000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694582</v>
      </c>
      <c r="D24" s="340"/>
      <c r="E24" s="60">
        <v>3269605</v>
      </c>
      <c r="F24" s="59"/>
      <c r="G24" s="59"/>
      <c r="H24" s="60"/>
      <c r="I24" s="60"/>
      <c r="J24" s="59"/>
      <c r="K24" s="59"/>
      <c r="L24" s="60"/>
      <c r="M24" s="60">
        <v>20000</v>
      </c>
      <c r="N24" s="59">
        <v>20000</v>
      </c>
      <c r="O24" s="59"/>
      <c r="P24" s="60"/>
      <c r="Q24" s="60"/>
      <c r="R24" s="59"/>
      <c r="S24" s="59"/>
      <c r="T24" s="60"/>
      <c r="U24" s="60"/>
      <c r="V24" s="59"/>
      <c r="W24" s="59">
        <v>20000</v>
      </c>
      <c r="X24" s="60"/>
      <c r="Y24" s="59">
        <v>20000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547102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157657</v>
      </c>
      <c r="R40" s="345">
        <f t="shared" si="9"/>
        <v>157657</v>
      </c>
      <c r="S40" s="345">
        <f t="shared" si="9"/>
        <v>6010</v>
      </c>
      <c r="T40" s="343">
        <f t="shared" si="9"/>
        <v>36749</v>
      </c>
      <c r="U40" s="343">
        <f t="shared" si="9"/>
        <v>159781</v>
      </c>
      <c r="V40" s="345">
        <f t="shared" si="9"/>
        <v>202540</v>
      </c>
      <c r="W40" s="345">
        <f t="shared" si="9"/>
        <v>360197</v>
      </c>
      <c r="X40" s="343">
        <f t="shared" si="9"/>
        <v>547102</v>
      </c>
      <c r="Y40" s="345">
        <f t="shared" si="9"/>
        <v>-186905</v>
      </c>
      <c r="Z40" s="336">
        <f>+IF(X40&lt;&gt;0,+(Y40/X40)*100,0)</f>
        <v>-34.16273382294344</v>
      </c>
      <c r="AA40" s="350">
        <f>SUM(AA41:AA49)</f>
        <v>547102</v>
      </c>
    </row>
    <row r="41" spans="1:27" ht="13.5">
      <c r="A41" s="361" t="s">
        <v>247</v>
      </c>
      <c r="B41" s="142"/>
      <c r="C41" s="362"/>
      <c r="D41" s="363"/>
      <c r="E41" s="362"/>
      <c r="F41" s="364">
        <v>197102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157657</v>
      </c>
      <c r="R41" s="364">
        <v>157657</v>
      </c>
      <c r="S41" s="364"/>
      <c r="T41" s="362">
        <v>14040</v>
      </c>
      <c r="U41" s="362"/>
      <c r="V41" s="364">
        <v>14040</v>
      </c>
      <c r="W41" s="364">
        <v>171697</v>
      </c>
      <c r="X41" s="362">
        <v>197102</v>
      </c>
      <c r="Y41" s="364">
        <v>-25405</v>
      </c>
      <c r="Z41" s="365">
        <v>-12.89</v>
      </c>
      <c r="AA41" s="366">
        <v>197102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350000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>
        <v>6010</v>
      </c>
      <c r="T47" s="54">
        <v>22709</v>
      </c>
      <c r="U47" s="54">
        <v>159781</v>
      </c>
      <c r="V47" s="53">
        <v>188500</v>
      </c>
      <c r="W47" s="53">
        <v>188500</v>
      </c>
      <c r="X47" s="54">
        <v>350000</v>
      </c>
      <c r="Y47" s="53">
        <v>-161500</v>
      </c>
      <c r="Z47" s="94">
        <v>-46.14</v>
      </c>
      <c r="AA47" s="95">
        <v>350000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43221451</v>
      </c>
      <c r="D60" s="346">
        <f t="shared" si="14"/>
        <v>0</v>
      </c>
      <c r="E60" s="219">
        <f t="shared" si="14"/>
        <v>21920615</v>
      </c>
      <c r="F60" s="264">
        <f t="shared" si="14"/>
        <v>22318649</v>
      </c>
      <c r="G60" s="264">
        <f t="shared" si="14"/>
        <v>214732</v>
      </c>
      <c r="H60" s="219">
        <f t="shared" si="14"/>
        <v>1156070</v>
      </c>
      <c r="I60" s="219">
        <f t="shared" si="14"/>
        <v>858930</v>
      </c>
      <c r="J60" s="264">
        <f t="shared" si="14"/>
        <v>2229732</v>
      </c>
      <c r="K60" s="264">
        <f t="shared" si="14"/>
        <v>861805</v>
      </c>
      <c r="L60" s="219">
        <f t="shared" si="14"/>
        <v>572821</v>
      </c>
      <c r="M60" s="219">
        <f t="shared" si="14"/>
        <v>1595996</v>
      </c>
      <c r="N60" s="264">
        <f t="shared" si="14"/>
        <v>3030622</v>
      </c>
      <c r="O60" s="264">
        <f t="shared" si="14"/>
        <v>1128709</v>
      </c>
      <c r="P60" s="219">
        <f t="shared" si="14"/>
        <v>2611712</v>
      </c>
      <c r="Q60" s="219">
        <f t="shared" si="14"/>
        <v>-283853</v>
      </c>
      <c r="R60" s="264">
        <f t="shared" si="14"/>
        <v>3456568</v>
      </c>
      <c r="S60" s="264">
        <f t="shared" si="14"/>
        <v>2155595</v>
      </c>
      <c r="T60" s="219">
        <f t="shared" si="14"/>
        <v>1989612</v>
      </c>
      <c r="U60" s="219">
        <f t="shared" si="14"/>
        <v>1753827</v>
      </c>
      <c r="V60" s="264">
        <f t="shared" si="14"/>
        <v>5899034</v>
      </c>
      <c r="W60" s="264">
        <f t="shared" si="14"/>
        <v>14615956</v>
      </c>
      <c r="X60" s="219">
        <f t="shared" si="14"/>
        <v>22318649</v>
      </c>
      <c r="Y60" s="264">
        <f t="shared" si="14"/>
        <v>-7702693</v>
      </c>
      <c r="Z60" s="337">
        <f>+IF(X60&lt;&gt;0,+(Y60/X60)*100,0)</f>
        <v>-34.512362285011065</v>
      </c>
      <c r="AA60" s="232">
        <f>+AA57+AA54+AA51+AA40+AA37+AA34+AA22+AA5</f>
        <v>22318649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2014-08-06T10:16:40Z</dcterms:created>
  <dcterms:modified xsi:type="dcterms:W3CDTF">2014-08-06T10:16:44Z</dcterms:modified>
  <cp:category/>
  <cp:version/>
  <cp:contentType/>
  <cp:contentStatus/>
</cp:coreProperties>
</file>