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<sst xmlns="http://schemas.openxmlformats.org/spreadsheetml/2006/main" count="855" uniqueCount="302">
  <si>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Kannaland(WC041)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</si>
  <si>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</si>
  <si>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</si>
  <si>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</si>
  <si>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</si>
  <si>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</si>
  <si>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</si>
  <si>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</si>
  <si>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</si>
  <si>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</si>
  <si>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</si>
  <si>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</si>
  <si>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</si>
  <si>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</si>
  <si>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</si>
  <si>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</si>
  <si>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</si>
  <si>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</si>
  <si>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</si>
  <si>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</si>
  <si>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</si>
  <si>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</si>
  <si>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</si>
  <si>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</si>
  <si>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</si>
  <si>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</si>
  <si>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</si>
  <si>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</si>
  <si>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</si>
  <si>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</si>
  <si>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</si>
  <si>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</si>
  <si>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</si>
  <si>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</si>
  <si>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</si>
  <si>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</si>
  <si>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</si>
  <si>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</si>
  <si>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</si>
  <si>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</si>
  <si>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</si>
  <si>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</si>
  <si>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</si>
  <si>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</si>
  <si>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</si>
  <si>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</si>
  <si>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</si>
  <si>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</si>
  <si>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</si>
  <si>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</si>
  <si>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</si>
  <si>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</si>
  <si>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</si>
  <si>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</si>
  <si>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</si>
  <si>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</si>
  <si>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</si>
  <si>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</si>
  <si>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</si>
  <si>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</si>
  <si>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</si>
  <si>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</si>
  <si>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</si>
  <si>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</si>
  <si>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</si>
  <si>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</si>
  <si>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</si>
  <si>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</si>
  <si>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</si>
  <si>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</si>
  <si>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Kannaland(WC041)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</si>
  <si>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</si>
  <si>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</si>
  <si>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</si>
  <si>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</si>
  <si>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</si>
  <si>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</si>
  <si>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</si>
  <si>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</si>
  <si>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</si>
  <si>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</si>
  <si>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</si>
  <si>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</si>
  <si>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</si>
  <si>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</si>
  <si>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</si>
  <si>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</si>
  <si>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</si>
  <si>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</si>
  <si>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</si>
  <si>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</si>
  <si>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</si>
  <si>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</si>
  <si>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</si>
  <si>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</si>
  <si>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</si>
  <si>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</si>
  <si>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</si>
  <si>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</si>
  <si>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</si>
  <si>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Kannaland(WC041)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</si>
  <si>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</si>
  <si>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</si>
  <si>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</si>
  <si>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</si>
  <si>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</si>
  <si>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</si>
  <si>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</si>
  <si>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</si>
  <si>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</si>
  <si>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</si>
  <si>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</si>
  <si>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</si>
  <si>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</si>
  <si>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</si>
  <si>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</si>
  <si>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</si>
  <si>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</si>
  <si>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</si>
  <si>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</si>
  <si>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</si>
  <si>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</si>
  <si>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</si>
  <si>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</si>
  <si>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</si>
  <si>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</si>
  <si>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</si>
  <si>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</si>
  <si>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</si>
  <si>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Kannaland(WC041)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</si>
  <si>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</si>
  <si>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</si>
  <si>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</si>
  <si>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</si>
  <si>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</si>
  <si>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</si>
  <si>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</si>
  <si>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</si>
  <si>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</si>
  <si>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</si>
  <si>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Kannaland(WC041)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</si>
  <si>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</si>
  <si>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</si>
  <si>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</si>
  <si>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</si>
  <si>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</si>
  <si>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</si>
  <si>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</si>
  <si>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</si>
  <si>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</si>
  <si>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</si>
  <si>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</si>
  <si>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</si>
  <si>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</si>
  <si>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</si>
  <si>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</si>
  <si>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</si>
  <si>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</si>
  <si>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</si>
  <si>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</si>
  <si>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</si>
  <si>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</si>
  <si>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</si>
  <si>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</si>
  <si>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</si>
  <si>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</si>
  <si>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</si>
  <si>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</si>
  <si>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</si>
  <si>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</si>
  <si>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</si>
  <si>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</si>
  <si>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</si>
  <si>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</si>
  <si>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Kannaland(WC041)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</si>
  <si>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</si>
  <si>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</si>
  <si>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</si>
  <si>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</si>
  <si>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</si>
  <si>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</si>
  <si>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</si>
  <si>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</si>
  <si>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</si>
  <si>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</si>
  <si>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</si>
  <si>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</si>
  <si>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</si>
  <si>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</si>
  <si>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</si>
  <si>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</si>
  <si>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</si>
  <si>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</si>
  <si>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</si>
  <si>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</si>
  <si>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</si>
  <si>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</si>
  <si>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</si>
  <si>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</si>
  <si>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</si>
  <si>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</si>
  <si>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Kannaland(WC041)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</si>
  <si>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</si>
  <si>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</si>
  <si>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</si>
  <si>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</si>
  <si>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</si>
  <si>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</si>
  <si>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</si>
  <si>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</si>
  <si>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</si>
  <si>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</si>
  <si>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</si>
  <si>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</si>
  <si>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</si>
  <si>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</si>
  <si>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</si>
  <si>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</si>
  <si>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</si>
  <si>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</si>
  <si>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</si>
  <si>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</si>
  <si>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</si>
  <si>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</si>
  <si>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</si>
  <si>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</si>
  <si>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Kannaland(WC041)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</si>
  <si>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</si>
  <si>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</si>
  <si>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</si>
  <si>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</si>
  <si>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</si>
  <si>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</si>
  <si>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</si>
  <si>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</si>
  <si>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</si>
  <si>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</si>
  <si>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</si>
  <si>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</si>
  <si>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</si>
  <si>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</si>
  <si>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</si>
  <si>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</si>
  <si>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</si>
  <si>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</si>
  <si>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</si>
  <si>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</si>
  <si>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</si>
  <si>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</si>
  <si>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</si>
  <si>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</si>
  <si>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</si>
  <si>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</si>
  <si>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</si>
  <si>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</si>
  <si>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</si>
  <si>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</si>
  <si>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</si>
  <si>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</si>
  <si>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</si>
  <si>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</si>
  <si>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</si>
  <si>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Kannaland(WC041)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</si>
  <si>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</si>
  <si>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</si>
  <si>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Kannaland(WC041)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</si>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</sst>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8801692</v>
      </c>
      <c r="C5" s="19">
        <v>0</v>
      </c>
      <c r="D5" s="59">
        <v>12117720</v>
      </c>
      <c r="E5" s="60">
        <v>12117718</v>
      </c>
      <c r="F5" s="60">
        <v>11724051</v>
      </c>
      <c r="G5" s="60">
        <v>-31838</v>
      </c>
      <c r="H5" s="60">
        <v>-22032</v>
      </c>
      <c r="I5" s="60">
        <v>11670181</v>
      </c>
      <c r="J5" s="60">
        <v>-125529</v>
      </c>
      <c r="K5" s="60">
        <v>-69575</v>
      </c>
      <c r="L5" s="60">
        <v>-118077</v>
      </c>
      <c r="M5" s="60">
        <v>-313181</v>
      </c>
      <c r="N5" s="60">
        <v>-144942</v>
      </c>
      <c r="O5" s="60">
        <v>-35280</v>
      </c>
      <c r="P5" s="60">
        <v>-11340</v>
      </c>
      <c r="Q5" s="60">
        <v>-191562</v>
      </c>
      <c r="R5" s="60">
        <v>0</v>
      </c>
      <c r="S5" s="60">
        <v>-40740</v>
      </c>
      <c r="T5" s="60">
        <v>-90541</v>
      </c>
      <c r="U5" s="60">
        <v>-131281</v>
      </c>
      <c r="V5" s="60">
        <v>11034157</v>
      </c>
      <c r="W5" s="60">
        <v>12117718</v>
      </c>
      <c r="X5" s="60">
        <v>-1083561</v>
      </c>
      <c r="Y5" s="61">
        <v>-8.94</v>
      </c>
      <c r="Z5" s="62">
        <v>12117718</v>
      </c>
    </row>
    <row r="6" spans="1:26" ht="13.5">
      <c r="A6" s="58" t="s">
        <v>32</v>
      </c>
      <c r="B6" s="19">
        <v>45740571</v>
      </c>
      <c r="C6" s="19">
        <v>0</v>
      </c>
      <c r="D6" s="59">
        <v>56589980</v>
      </c>
      <c r="E6" s="60">
        <v>52964448</v>
      </c>
      <c r="F6" s="60">
        <v>6994451</v>
      </c>
      <c r="G6" s="60">
        <v>4733380</v>
      </c>
      <c r="H6" s="60">
        <v>4420431</v>
      </c>
      <c r="I6" s="60">
        <v>16148262</v>
      </c>
      <c r="J6" s="60">
        <v>4858052</v>
      </c>
      <c r="K6" s="60">
        <v>3421583</v>
      </c>
      <c r="L6" s="60">
        <v>3464211</v>
      </c>
      <c r="M6" s="60">
        <v>11743846</v>
      </c>
      <c r="N6" s="60">
        <v>5411013</v>
      </c>
      <c r="O6" s="60">
        <v>3766947</v>
      </c>
      <c r="P6" s="60">
        <v>4248528</v>
      </c>
      <c r="Q6" s="60">
        <v>13426488</v>
      </c>
      <c r="R6" s="60">
        <v>3747694</v>
      </c>
      <c r="S6" s="60">
        <v>3518906</v>
      </c>
      <c r="T6" s="60">
        <v>4691576</v>
      </c>
      <c r="U6" s="60">
        <v>11958176</v>
      </c>
      <c r="V6" s="60">
        <v>53276772</v>
      </c>
      <c r="W6" s="60">
        <v>52964448</v>
      </c>
      <c r="X6" s="60">
        <v>312324</v>
      </c>
      <c r="Y6" s="61">
        <v>0.59</v>
      </c>
      <c r="Z6" s="62">
        <v>52964448</v>
      </c>
    </row>
    <row r="7" spans="1:26" ht="13.5">
      <c r="A7" s="58" t="s">
        <v>33</v>
      </c>
      <c r="B7" s="19">
        <v>997115</v>
      </c>
      <c r="C7" s="19">
        <v>0</v>
      </c>
      <c r="D7" s="59">
        <v>268310</v>
      </c>
      <c r="E7" s="60">
        <v>700000</v>
      </c>
      <c r="F7" s="60">
        <v>41337</v>
      </c>
      <c r="G7" s="60">
        <v>55961</v>
      </c>
      <c r="H7" s="60">
        <v>166897</v>
      </c>
      <c r="I7" s="60">
        <v>264195</v>
      </c>
      <c r="J7" s="60">
        <v>70995</v>
      </c>
      <c r="K7" s="60">
        <v>0</v>
      </c>
      <c r="L7" s="60">
        <v>0</v>
      </c>
      <c r="M7" s="60">
        <v>70995</v>
      </c>
      <c r="N7" s="60">
        <v>60247</v>
      </c>
      <c r="O7" s="60">
        <v>0</v>
      </c>
      <c r="P7" s="60">
        <v>61966</v>
      </c>
      <c r="Q7" s="60">
        <v>122213</v>
      </c>
      <c r="R7" s="60">
        <v>0</v>
      </c>
      <c r="S7" s="60">
        <v>0</v>
      </c>
      <c r="T7" s="60">
        <v>639014</v>
      </c>
      <c r="U7" s="60">
        <v>639014</v>
      </c>
      <c r="V7" s="60">
        <v>1096417</v>
      </c>
      <c r="W7" s="60">
        <v>700000</v>
      </c>
      <c r="X7" s="60">
        <v>396417</v>
      </c>
      <c r="Y7" s="61">
        <v>56.63</v>
      </c>
      <c r="Z7" s="62">
        <v>700000</v>
      </c>
    </row>
    <row r="8" spans="1:26" ht="13.5">
      <c r="A8" s="58" t="s">
        <v>34</v>
      </c>
      <c r="B8" s="19">
        <v>37707611</v>
      </c>
      <c r="C8" s="19">
        <v>0</v>
      </c>
      <c r="D8" s="59">
        <v>25297950</v>
      </c>
      <c r="E8" s="60">
        <v>40602581</v>
      </c>
      <c r="F8" s="60">
        <v>0</v>
      </c>
      <c r="G8" s="60">
        <v>29477</v>
      </c>
      <c r="H8" s="60">
        <v>5012760</v>
      </c>
      <c r="I8" s="60">
        <v>5042237</v>
      </c>
      <c r="J8" s="60">
        <v>0</v>
      </c>
      <c r="K8" s="60">
        <v>0</v>
      </c>
      <c r="L8" s="60">
        <v>0</v>
      </c>
      <c r="M8" s="60">
        <v>0</v>
      </c>
      <c r="N8" s="60">
        <v>3341840</v>
      </c>
      <c r="O8" s="60">
        <v>0</v>
      </c>
      <c r="P8" s="60">
        <v>0</v>
      </c>
      <c r="Q8" s="60">
        <v>3341840</v>
      </c>
      <c r="R8" s="60">
        <v>0</v>
      </c>
      <c r="S8" s="60">
        <v>0</v>
      </c>
      <c r="T8" s="60">
        <v>1670920</v>
      </c>
      <c r="U8" s="60">
        <v>1670920</v>
      </c>
      <c r="V8" s="60">
        <v>10054997</v>
      </c>
      <c r="W8" s="60">
        <v>40602581</v>
      </c>
      <c r="X8" s="60">
        <v>-30547584</v>
      </c>
      <c r="Y8" s="61">
        <v>-75.24</v>
      </c>
      <c r="Z8" s="62">
        <v>40602581</v>
      </c>
    </row>
    <row r="9" spans="1:26" ht="13.5">
      <c r="A9" s="58" t="s">
        <v>35</v>
      </c>
      <c r="B9" s="19">
        <v>5161717</v>
      </c>
      <c r="C9" s="19">
        <v>0</v>
      </c>
      <c r="D9" s="59">
        <v>4627260</v>
      </c>
      <c r="E9" s="60">
        <v>5694910</v>
      </c>
      <c r="F9" s="60">
        <v>394235</v>
      </c>
      <c r="G9" s="60">
        <v>467072</v>
      </c>
      <c r="H9" s="60">
        <v>326239</v>
      </c>
      <c r="I9" s="60">
        <v>1187546</v>
      </c>
      <c r="J9" s="60">
        <v>432206</v>
      </c>
      <c r="K9" s="60">
        <v>508830</v>
      </c>
      <c r="L9" s="60">
        <v>387673</v>
      </c>
      <c r="M9" s="60">
        <v>1328709</v>
      </c>
      <c r="N9" s="60">
        <v>610197</v>
      </c>
      <c r="O9" s="60">
        <v>426163</v>
      </c>
      <c r="P9" s="60">
        <v>634056</v>
      </c>
      <c r="Q9" s="60">
        <v>1670416</v>
      </c>
      <c r="R9" s="60">
        <v>429722</v>
      </c>
      <c r="S9" s="60">
        <v>218326</v>
      </c>
      <c r="T9" s="60">
        <v>861043</v>
      </c>
      <c r="U9" s="60">
        <v>1509091</v>
      </c>
      <c r="V9" s="60">
        <v>5695762</v>
      </c>
      <c r="W9" s="60">
        <v>5694910</v>
      </c>
      <c r="X9" s="60">
        <v>852</v>
      </c>
      <c r="Y9" s="61">
        <v>0.01</v>
      </c>
      <c r="Z9" s="62">
        <v>5694910</v>
      </c>
    </row>
    <row r="10" spans="1:26" ht="25.5">
      <c r="A10" s="63" t="s">
        <v>277</v>
      </c>
      <c r="B10" s="64">
        <f>SUM(B5:B9)</f>
        <v>98408706</v>
      </c>
      <c r="C10" s="64">
        <f>SUM(C5:C9)</f>
        <v>0</v>
      </c>
      <c r="D10" s="65">
        <f aca="true" t="shared" si="0" ref="D10:Z10">SUM(D5:D9)</f>
        <v>98901220</v>
      </c>
      <c r="E10" s="66">
        <f t="shared" si="0"/>
        <v>112079657</v>
      </c>
      <c r="F10" s="66">
        <f t="shared" si="0"/>
        <v>19154074</v>
      </c>
      <c r="G10" s="66">
        <f t="shared" si="0"/>
        <v>5254052</v>
      </c>
      <c r="H10" s="66">
        <f t="shared" si="0"/>
        <v>9904295</v>
      </c>
      <c r="I10" s="66">
        <f t="shared" si="0"/>
        <v>34312421</v>
      </c>
      <c r="J10" s="66">
        <f t="shared" si="0"/>
        <v>5235724</v>
      </c>
      <c r="K10" s="66">
        <f t="shared" si="0"/>
        <v>3860838</v>
      </c>
      <c r="L10" s="66">
        <f t="shared" si="0"/>
        <v>3733807</v>
      </c>
      <c r="M10" s="66">
        <f t="shared" si="0"/>
        <v>12830369</v>
      </c>
      <c r="N10" s="66">
        <f t="shared" si="0"/>
        <v>9278355</v>
      </c>
      <c r="O10" s="66">
        <f t="shared" si="0"/>
        <v>4157830</v>
      </c>
      <c r="P10" s="66">
        <f t="shared" si="0"/>
        <v>4933210</v>
      </c>
      <c r="Q10" s="66">
        <f t="shared" si="0"/>
        <v>18369395</v>
      </c>
      <c r="R10" s="66">
        <f t="shared" si="0"/>
        <v>4177416</v>
      </c>
      <c r="S10" s="66">
        <f t="shared" si="0"/>
        <v>3696492</v>
      </c>
      <c r="T10" s="66">
        <f t="shared" si="0"/>
        <v>7772012</v>
      </c>
      <c r="U10" s="66">
        <f t="shared" si="0"/>
        <v>15645920</v>
      </c>
      <c r="V10" s="66">
        <f t="shared" si="0"/>
        <v>81158105</v>
      </c>
      <c r="W10" s="66">
        <f t="shared" si="0"/>
        <v>112079657</v>
      </c>
      <c r="X10" s="66">
        <f t="shared" si="0"/>
        <v>-30921552</v>
      </c>
      <c r="Y10" s="67">
        <f>+IF(W10&lt;&gt;0,(X10/W10)*100,0)</f>
        <v>-27.588906700526394</v>
      </c>
      <c r="Z10" s="68">
        <f t="shared" si="0"/>
        <v>112079657</v>
      </c>
    </row>
    <row r="11" spans="1:26" ht="13.5">
      <c r="A11" s="58" t="s">
        <v>37</v>
      </c>
      <c r="B11" s="19">
        <v>31561665</v>
      </c>
      <c r="C11" s="19">
        <v>0</v>
      </c>
      <c r="D11" s="59">
        <v>36069230</v>
      </c>
      <c r="E11" s="60">
        <v>36380225</v>
      </c>
      <c r="F11" s="60">
        <v>2929665</v>
      </c>
      <c r="G11" s="60">
        <v>446</v>
      </c>
      <c r="H11" s="60">
        <v>3095249</v>
      </c>
      <c r="I11" s="60">
        <v>6025360</v>
      </c>
      <c r="J11" s="60">
        <v>3084914</v>
      </c>
      <c r="K11" s="60">
        <v>4421811</v>
      </c>
      <c r="L11" s="60">
        <v>3096206</v>
      </c>
      <c r="M11" s="60">
        <v>10602931</v>
      </c>
      <c r="N11" s="60">
        <v>3288560</v>
      </c>
      <c r="O11" s="60">
        <v>3228908</v>
      </c>
      <c r="P11" s="60">
        <v>3449652</v>
      </c>
      <c r="Q11" s="60">
        <v>9967120</v>
      </c>
      <c r="R11" s="60">
        <v>3033117</v>
      </c>
      <c r="S11" s="60">
        <v>2987915</v>
      </c>
      <c r="T11" s="60">
        <v>3280431</v>
      </c>
      <c r="U11" s="60">
        <v>9301463</v>
      </c>
      <c r="V11" s="60">
        <v>35896874</v>
      </c>
      <c r="W11" s="60">
        <v>36380225</v>
      </c>
      <c r="X11" s="60">
        <v>-483351</v>
      </c>
      <c r="Y11" s="61">
        <v>-1.33</v>
      </c>
      <c r="Z11" s="62">
        <v>36380225</v>
      </c>
    </row>
    <row r="12" spans="1:26" ht="13.5">
      <c r="A12" s="58" t="s">
        <v>38</v>
      </c>
      <c r="B12" s="19">
        <v>2801007</v>
      </c>
      <c r="C12" s="19">
        <v>0</v>
      </c>
      <c r="D12" s="59">
        <v>2406150</v>
      </c>
      <c r="E12" s="60">
        <v>2406148</v>
      </c>
      <c r="F12" s="60">
        <v>238705</v>
      </c>
      <c r="G12" s="60">
        <v>238705</v>
      </c>
      <c r="H12" s="60">
        <v>234996</v>
      </c>
      <c r="I12" s="60">
        <v>712406</v>
      </c>
      <c r="J12" s="60">
        <v>234670</v>
      </c>
      <c r="K12" s="60">
        <v>234670</v>
      </c>
      <c r="L12" s="60">
        <v>234670</v>
      </c>
      <c r="M12" s="60">
        <v>704010</v>
      </c>
      <c r="N12" s="60">
        <v>234785</v>
      </c>
      <c r="O12" s="60">
        <v>234785</v>
      </c>
      <c r="P12" s="60">
        <v>424802</v>
      </c>
      <c r="Q12" s="60">
        <v>894372</v>
      </c>
      <c r="R12" s="60">
        <v>515290</v>
      </c>
      <c r="S12" s="60">
        <v>254860</v>
      </c>
      <c r="T12" s="60">
        <v>254860</v>
      </c>
      <c r="U12" s="60">
        <v>1025010</v>
      </c>
      <c r="V12" s="60">
        <v>3335798</v>
      </c>
      <c r="W12" s="60">
        <v>2406148</v>
      </c>
      <c r="X12" s="60">
        <v>929650</v>
      </c>
      <c r="Y12" s="61">
        <v>38.64</v>
      </c>
      <c r="Z12" s="62">
        <v>2406148</v>
      </c>
    </row>
    <row r="13" spans="1:26" ht="13.5">
      <c r="A13" s="58" t="s">
        <v>278</v>
      </c>
      <c r="B13" s="19">
        <v>8259128</v>
      </c>
      <c r="C13" s="19">
        <v>0</v>
      </c>
      <c r="D13" s="59">
        <v>8746040</v>
      </c>
      <c r="E13" s="60">
        <v>8746040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8746040</v>
      </c>
      <c r="X13" s="60">
        <v>-8746040</v>
      </c>
      <c r="Y13" s="61">
        <v>-100</v>
      </c>
      <c r="Z13" s="62">
        <v>8746040</v>
      </c>
    </row>
    <row r="14" spans="1:26" ht="13.5">
      <c r="A14" s="58" t="s">
        <v>40</v>
      </c>
      <c r="B14" s="19">
        <v>3041994</v>
      </c>
      <c r="C14" s="19">
        <v>0</v>
      </c>
      <c r="D14" s="59">
        <v>1182030</v>
      </c>
      <c r="E14" s="60">
        <v>1182030</v>
      </c>
      <c r="F14" s="60">
        <v>100999</v>
      </c>
      <c r="G14" s="60">
        <v>100561</v>
      </c>
      <c r="H14" s="60">
        <v>100118</v>
      </c>
      <c r="I14" s="60">
        <v>301678</v>
      </c>
      <c r="J14" s="60">
        <v>99670</v>
      </c>
      <c r="K14" s="60">
        <v>0</v>
      </c>
      <c r="L14" s="60">
        <v>0</v>
      </c>
      <c r="M14" s="60">
        <v>99670</v>
      </c>
      <c r="N14" s="60">
        <v>98760</v>
      </c>
      <c r="O14" s="60">
        <v>0</v>
      </c>
      <c r="P14" s="60">
        <v>97361</v>
      </c>
      <c r="Q14" s="60">
        <v>196121</v>
      </c>
      <c r="R14" s="60">
        <v>0</v>
      </c>
      <c r="S14" s="60">
        <v>0</v>
      </c>
      <c r="T14" s="60">
        <v>95917</v>
      </c>
      <c r="U14" s="60">
        <v>95917</v>
      </c>
      <c r="V14" s="60">
        <v>693386</v>
      </c>
      <c r="W14" s="60">
        <v>1182030</v>
      </c>
      <c r="X14" s="60">
        <v>-488644</v>
      </c>
      <c r="Y14" s="61">
        <v>-41.34</v>
      </c>
      <c r="Z14" s="62">
        <v>1182030</v>
      </c>
    </row>
    <row r="15" spans="1:26" ht="13.5">
      <c r="A15" s="58" t="s">
        <v>41</v>
      </c>
      <c r="B15" s="19">
        <v>22642460</v>
      </c>
      <c r="C15" s="19">
        <v>0</v>
      </c>
      <c r="D15" s="59">
        <v>23977770</v>
      </c>
      <c r="E15" s="60">
        <v>23977770</v>
      </c>
      <c r="F15" s="60">
        <v>-200362</v>
      </c>
      <c r="G15" s="60">
        <v>0</v>
      </c>
      <c r="H15" s="60">
        <v>0</v>
      </c>
      <c r="I15" s="60">
        <v>-200362</v>
      </c>
      <c r="J15" s="60">
        <v>3633953</v>
      </c>
      <c r="K15" s="60">
        <v>1588862</v>
      </c>
      <c r="L15" s="60">
        <v>1415053</v>
      </c>
      <c r="M15" s="60">
        <v>6637868</v>
      </c>
      <c r="N15" s="60">
        <v>37719</v>
      </c>
      <c r="O15" s="60">
        <v>1192304</v>
      </c>
      <c r="P15" s="60">
        <v>4566481</v>
      </c>
      <c r="Q15" s="60">
        <v>5796504</v>
      </c>
      <c r="R15" s="60">
        <v>37719</v>
      </c>
      <c r="S15" s="60">
        <v>1353508</v>
      </c>
      <c r="T15" s="60">
        <v>5914912</v>
      </c>
      <c r="U15" s="60">
        <v>7306139</v>
      </c>
      <c r="V15" s="60">
        <v>19540149</v>
      </c>
      <c r="W15" s="60">
        <v>23977770</v>
      </c>
      <c r="X15" s="60">
        <v>-4437621</v>
      </c>
      <c r="Y15" s="61">
        <v>-18.51</v>
      </c>
      <c r="Z15" s="62">
        <v>23977770</v>
      </c>
    </row>
    <row r="16" spans="1:26" ht="13.5">
      <c r="A16" s="69" t="s">
        <v>42</v>
      </c>
      <c r="B16" s="19">
        <v>18738191</v>
      </c>
      <c r="C16" s="19">
        <v>0</v>
      </c>
      <c r="D16" s="59">
        <v>37297550</v>
      </c>
      <c r="E16" s="60">
        <v>0</v>
      </c>
      <c r="F16" s="60">
        <v>0</v>
      </c>
      <c r="G16" s="60">
        <v>5000</v>
      </c>
      <c r="H16" s="60">
        <v>46166</v>
      </c>
      <c r="I16" s="60">
        <v>51166</v>
      </c>
      <c r="J16" s="60">
        <v>26000</v>
      </c>
      <c r="K16" s="60">
        <v>27000</v>
      </c>
      <c r="L16" s="60">
        <v>0</v>
      </c>
      <c r="M16" s="60">
        <v>53000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868174</v>
      </c>
      <c r="T16" s="60">
        <v>184289</v>
      </c>
      <c r="U16" s="60">
        <v>1052463</v>
      </c>
      <c r="V16" s="60">
        <v>1156629</v>
      </c>
      <c r="W16" s="60">
        <v>0</v>
      </c>
      <c r="X16" s="60">
        <v>1156629</v>
      </c>
      <c r="Y16" s="61">
        <v>0</v>
      </c>
      <c r="Z16" s="62">
        <v>0</v>
      </c>
    </row>
    <row r="17" spans="1:26" ht="13.5">
      <c r="A17" s="58" t="s">
        <v>43</v>
      </c>
      <c r="B17" s="19">
        <v>23164515</v>
      </c>
      <c r="C17" s="19">
        <v>0</v>
      </c>
      <c r="D17" s="59">
        <v>22952160</v>
      </c>
      <c r="E17" s="60">
        <v>83053841</v>
      </c>
      <c r="F17" s="60">
        <v>-20412561</v>
      </c>
      <c r="G17" s="60">
        <v>1012023</v>
      </c>
      <c r="H17" s="60">
        <v>3311189</v>
      </c>
      <c r="I17" s="60">
        <v>-16089349</v>
      </c>
      <c r="J17" s="60">
        <v>23618825</v>
      </c>
      <c r="K17" s="60">
        <v>2373374</v>
      </c>
      <c r="L17" s="60">
        <v>2148501</v>
      </c>
      <c r="M17" s="60">
        <v>28140700</v>
      </c>
      <c r="N17" s="60">
        <v>1089492</v>
      </c>
      <c r="O17" s="60">
        <v>1920651</v>
      </c>
      <c r="P17" s="60">
        <v>1554889</v>
      </c>
      <c r="Q17" s="60">
        <v>4565032</v>
      </c>
      <c r="R17" s="60">
        <v>1809952</v>
      </c>
      <c r="S17" s="60">
        <v>1261275</v>
      </c>
      <c r="T17" s="60">
        <v>1376339</v>
      </c>
      <c r="U17" s="60">
        <v>4447566</v>
      </c>
      <c r="V17" s="60">
        <v>21063949</v>
      </c>
      <c r="W17" s="60">
        <v>83053841</v>
      </c>
      <c r="X17" s="60">
        <v>-61989892</v>
      </c>
      <c r="Y17" s="61">
        <v>-74.64</v>
      </c>
      <c r="Z17" s="62">
        <v>83053841</v>
      </c>
    </row>
    <row r="18" spans="1:26" ht="13.5">
      <c r="A18" s="70" t="s">
        <v>44</v>
      </c>
      <c r="B18" s="71">
        <f>SUM(B11:B17)</f>
        <v>110208960</v>
      </c>
      <c r="C18" s="71">
        <f>SUM(C11:C17)</f>
        <v>0</v>
      </c>
      <c r="D18" s="72">
        <f aca="true" t="shared" si="1" ref="D18:Z18">SUM(D11:D17)</f>
        <v>132630930</v>
      </c>
      <c r="E18" s="73">
        <f t="shared" si="1"/>
        <v>155746054</v>
      </c>
      <c r="F18" s="73">
        <f t="shared" si="1"/>
        <v>-17343554</v>
      </c>
      <c r="G18" s="73">
        <f t="shared" si="1"/>
        <v>1356735</v>
      </c>
      <c r="H18" s="73">
        <f t="shared" si="1"/>
        <v>6787718</v>
      </c>
      <c r="I18" s="73">
        <f t="shared" si="1"/>
        <v>-9199101</v>
      </c>
      <c r="J18" s="73">
        <f t="shared" si="1"/>
        <v>30698032</v>
      </c>
      <c r="K18" s="73">
        <f t="shared" si="1"/>
        <v>8645717</v>
      </c>
      <c r="L18" s="73">
        <f t="shared" si="1"/>
        <v>6894430</v>
      </c>
      <c r="M18" s="73">
        <f t="shared" si="1"/>
        <v>46238179</v>
      </c>
      <c r="N18" s="73">
        <f t="shared" si="1"/>
        <v>4749316</v>
      </c>
      <c r="O18" s="73">
        <f t="shared" si="1"/>
        <v>6576648</v>
      </c>
      <c r="P18" s="73">
        <f t="shared" si="1"/>
        <v>10093185</v>
      </c>
      <c r="Q18" s="73">
        <f t="shared" si="1"/>
        <v>21419149</v>
      </c>
      <c r="R18" s="73">
        <f t="shared" si="1"/>
        <v>5396078</v>
      </c>
      <c r="S18" s="73">
        <f t="shared" si="1"/>
        <v>6725732</v>
      </c>
      <c r="T18" s="73">
        <f t="shared" si="1"/>
        <v>11106748</v>
      </c>
      <c r="U18" s="73">
        <f t="shared" si="1"/>
        <v>23228558</v>
      </c>
      <c r="V18" s="73">
        <f t="shared" si="1"/>
        <v>81686785</v>
      </c>
      <c r="W18" s="73">
        <f t="shared" si="1"/>
        <v>155746054</v>
      </c>
      <c r="X18" s="73">
        <f t="shared" si="1"/>
        <v>-74059269</v>
      </c>
      <c r="Y18" s="67">
        <f>+IF(W18&lt;&gt;0,(X18/W18)*100,0)</f>
        <v>-47.551297190489336</v>
      </c>
      <c r="Z18" s="74">
        <f t="shared" si="1"/>
        <v>155746054</v>
      </c>
    </row>
    <row r="19" spans="1:26" ht="13.5">
      <c r="A19" s="70" t="s">
        <v>45</v>
      </c>
      <c r="B19" s="75">
        <f>+B10-B18</f>
        <v>-11800254</v>
      </c>
      <c r="C19" s="75">
        <f>+C10-C18</f>
        <v>0</v>
      </c>
      <c r="D19" s="76">
        <f aca="true" t="shared" si="2" ref="D19:Z19">+D10-D18</f>
        <v>-33729710</v>
      </c>
      <c r="E19" s="77">
        <f t="shared" si="2"/>
        <v>-43666397</v>
      </c>
      <c r="F19" s="77">
        <f t="shared" si="2"/>
        <v>36497628</v>
      </c>
      <c r="G19" s="77">
        <f t="shared" si="2"/>
        <v>3897317</v>
      </c>
      <c r="H19" s="77">
        <f t="shared" si="2"/>
        <v>3116577</v>
      </c>
      <c r="I19" s="77">
        <f t="shared" si="2"/>
        <v>43511522</v>
      </c>
      <c r="J19" s="77">
        <f t="shared" si="2"/>
        <v>-25462308</v>
      </c>
      <c r="K19" s="77">
        <f t="shared" si="2"/>
        <v>-4784879</v>
      </c>
      <c r="L19" s="77">
        <f t="shared" si="2"/>
        <v>-3160623</v>
      </c>
      <c r="M19" s="77">
        <f t="shared" si="2"/>
        <v>-33407810</v>
      </c>
      <c r="N19" s="77">
        <f t="shared" si="2"/>
        <v>4529039</v>
      </c>
      <c r="O19" s="77">
        <f t="shared" si="2"/>
        <v>-2418818</v>
      </c>
      <c r="P19" s="77">
        <f t="shared" si="2"/>
        <v>-5159975</v>
      </c>
      <c r="Q19" s="77">
        <f t="shared" si="2"/>
        <v>-3049754</v>
      </c>
      <c r="R19" s="77">
        <f t="shared" si="2"/>
        <v>-1218662</v>
      </c>
      <c r="S19" s="77">
        <f t="shared" si="2"/>
        <v>-3029240</v>
      </c>
      <c r="T19" s="77">
        <f t="shared" si="2"/>
        <v>-3334736</v>
      </c>
      <c r="U19" s="77">
        <f t="shared" si="2"/>
        <v>-7582638</v>
      </c>
      <c r="V19" s="77">
        <f t="shared" si="2"/>
        <v>-528680</v>
      </c>
      <c r="W19" s="77">
        <f>IF(E10=E18,0,W10-W18)</f>
        <v>-43666397</v>
      </c>
      <c r="X19" s="77">
        <f t="shared" si="2"/>
        <v>43137717</v>
      </c>
      <c r="Y19" s="78">
        <f>+IF(W19&lt;&gt;0,(X19/W19)*100,0)</f>
        <v>-98.78927496582784</v>
      </c>
      <c r="Z19" s="79">
        <f t="shared" si="2"/>
        <v>-43666397</v>
      </c>
    </row>
    <row r="20" spans="1:26" ht="13.5">
      <c r="A20" s="58" t="s">
        <v>46</v>
      </c>
      <c r="B20" s="19">
        <v>18484981</v>
      </c>
      <c r="C20" s="19">
        <v>0</v>
      </c>
      <c r="D20" s="59">
        <v>33731300</v>
      </c>
      <c r="E20" s="60">
        <v>37018595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37018595</v>
      </c>
      <c r="X20" s="60">
        <v>-37018595</v>
      </c>
      <c r="Y20" s="61">
        <v>-100</v>
      </c>
      <c r="Z20" s="62">
        <v>37018595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6684727</v>
      </c>
      <c r="C22" s="86">
        <f>SUM(C19:C21)</f>
        <v>0</v>
      </c>
      <c r="D22" s="87">
        <f aca="true" t="shared" si="3" ref="D22:Z22">SUM(D19:D21)</f>
        <v>1590</v>
      </c>
      <c r="E22" s="88">
        <f t="shared" si="3"/>
        <v>-6647802</v>
      </c>
      <c r="F22" s="88">
        <f t="shared" si="3"/>
        <v>36497628</v>
      </c>
      <c r="G22" s="88">
        <f t="shared" si="3"/>
        <v>3897317</v>
      </c>
      <c r="H22" s="88">
        <f t="shared" si="3"/>
        <v>3116577</v>
      </c>
      <c r="I22" s="88">
        <f t="shared" si="3"/>
        <v>43511522</v>
      </c>
      <c r="J22" s="88">
        <f t="shared" si="3"/>
        <v>-25462308</v>
      </c>
      <c r="K22" s="88">
        <f t="shared" si="3"/>
        <v>-4784879</v>
      </c>
      <c r="L22" s="88">
        <f t="shared" si="3"/>
        <v>-3160623</v>
      </c>
      <c r="M22" s="88">
        <f t="shared" si="3"/>
        <v>-33407810</v>
      </c>
      <c r="N22" s="88">
        <f t="shared" si="3"/>
        <v>4529039</v>
      </c>
      <c r="O22" s="88">
        <f t="shared" si="3"/>
        <v>-2418818</v>
      </c>
      <c r="P22" s="88">
        <f t="shared" si="3"/>
        <v>-5159975</v>
      </c>
      <c r="Q22" s="88">
        <f t="shared" si="3"/>
        <v>-3049754</v>
      </c>
      <c r="R22" s="88">
        <f t="shared" si="3"/>
        <v>-1218662</v>
      </c>
      <c r="S22" s="88">
        <f t="shared" si="3"/>
        <v>-3029240</v>
      </c>
      <c r="T22" s="88">
        <f t="shared" si="3"/>
        <v>-3334736</v>
      </c>
      <c r="U22" s="88">
        <f t="shared" si="3"/>
        <v>-7582638</v>
      </c>
      <c r="V22" s="88">
        <f t="shared" si="3"/>
        <v>-528680</v>
      </c>
      <c r="W22" s="88">
        <f t="shared" si="3"/>
        <v>-6647802</v>
      </c>
      <c r="X22" s="88">
        <f t="shared" si="3"/>
        <v>6119122</v>
      </c>
      <c r="Y22" s="89">
        <f>+IF(W22&lt;&gt;0,(X22/W22)*100,0)</f>
        <v>-92.04729623415379</v>
      </c>
      <c r="Z22" s="90">
        <f t="shared" si="3"/>
        <v>-6647802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6684727</v>
      </c>
      <c r="C24" s="75">
        <f>SUM(C22:C23)</f>
        <v>0</v>
      </c>
      <c r="D24" s="76">
        <f aca="true" t="shared" si="4" ref="D24:Z24">SUM(D22:D23)</f>
        <v>1590</v>
      </c>
      <c r="E24" s="77">
        <f t="shared" si="4"/>
        <v>-6647802</v>
      </c>
      <c r="F24" s="77">
        <f t="shared" si="4"/>
        <v>36497628</v>
      </c>
      <c r="G24" s="77">
        <f t="shared" si="4"/>
        <v>3897317</v>
      </c>
      <c r="H24" s="77">
        <f t="shared" si="4"/>
        <v>3116577</v>
      </c>
      <c r="I24" s="77">
        <f t="shared" si="4"/>
        <v>43511522</v>
      </c>
      <c r="J24" s="77">
        <f t="shared" si="4"/>
        <v>-25462308</v>
      </c>
      <c r="K24" s="77">
        <f t="shared" si="4"/>
        <v>-4784879</v>
      </c>
      <c r="L24" s="77">
        <f t="shared" si="4"/>
        <v>-3160623</v>
      </c>
      <c r="M24" s="77">
        <f t="shared" si="4"/>
        <v>-33407810</v>
      </c>
      <c r="N24" s="77">
        <f t="shared" si="4"/>
        <v>4529039</v>
      </c>
      <c r="O24" s="77">
        <f t="shared" si="4"/>
        <v>-2418818</v>
      </c>
      <c r="P24" s="77">
        <f t="shared" si="4"/>
        <v>-5159975</v>
      </c>
      <c r="Q24" s="77">
        <f t="shared" si="4"/>
        <v>-3049754</v>
      </c>
      <c r="R24" s="77">
        <f t="shared" si="4"/>
        <v>-1218662</v>
      </c>
      <c r="S24" s="77">
        <f t="shared" si="4"/>
        <v>-3029240</v>
      </c>
      <c r="T24" s="77">
        <f t="shared" si="4"/>
        <v>-3334736</v>
      </c>
      <c r="U24" s="77">
        <f t="shared" si="4"/>
        <v>-7582638</v>
      </c>
      <c r="V24" s="77">
        <f t="shared" si="4"/>
        <v>-528680</v>
      </c>
      <c r="W24" s="77">
        <f t="shared" si="4"/>
        <v>-6647802</v>
      </c>
      <c r="X24" s="77">
        <f t="shared" si="4"/>
        <v>6119122</v>
      </c>
      <c r="Y24" s="78">
        <f>+IF(W24&lt;&gt;0,(X24/W24)*100,0)</f>
        <v>-92.04729623415379</v>
      </c>
      <c r="Z24" s="79">
        <f t="shared" si="4"/>
        <v>-6647802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18576993</v>
      </c>
      <c r="C27" s="22">
        <v>0</v>
      </c>
      <c r="D27" s="99">
        <v>34563050</v>
      </c>
      <c r="E27" s="100">
        <v>37868084</v>
      </c>
      <c r="F27" s="100">
        <v>8718679</v>
      </c>
      <c r="G27" s="100">
        <v>0</v>
      </c>
      <c r="H27" s="100">
        <v>1068039</v>
      </c>
      <c r="I27" s="100">
        <v>9786718</v>
      </c>
      <c r="J27" s="100">
        <v>1998984</v>
      </c>
      <c r="K27" s="100">
        <v>1675085</v>
      </c>
      <c r="L27" s="100">
        <v>2166158</v>
      </c>
      <c r="M27" s="100">
        <v>5840227</v>
      </c>
      <c r="N27" s="100">
        <v>10739928</v>
      </c>
      <c r="O27" s="100">
        <v>2430955</v>
      </c>
      <c r="P27" s="100">
        <v>872091</v>
      </c>
      <c r="Q27" s="100">
        <v>14042974</v>
      </c>
      <c r="R27" s="100">
        <v>2063817</v>
      </c>
      <c r="S27" s="100">
        <v>3208674</v>
      </c>
      <c r="T27" s="100">
        <v>9031368</v>
      </c>
      <c r="U27" s="100">
        <v>14303859</v>
      </c>
      <c r="V27" s="100">
        <v>43973778</v>
      </c>
      <c r="W27" s="100">
        <v>37868084</v>
      </c>
      <c r="X27" s="100">
        <v>6105694</v>
      </c>
      <c r="Y27" s="101">
        <v>16.12</v>
      </c>
      <c r="Z27" s="102">
        <v>37868084</v>
      </c>
    </row>
    <row r="28" spans="1:26" ht="13.5">
      <c r="A28" s="103" t="s">
        <v>46</v>
      </c>
      <c r="B28" s="19">
        <v>18484978</v>
      </c>
      <c r="C28" s="19">
        <v>0</v>
      </c>
      <c r="D28" s="59">
        <v>33731300</v>
      </c>
      <c r="E28" s="60">
        <v>37036334</v>
      </c>
      <c r="F28" s="60">
        <v>8771929</v>
      </c>
      <c r="G28" s="60">
        <v>0</v>
      </c>
      <c r="H28" s="60">
        <v>931418</v>
      </c>
      <c r="I28" s="60">
        <v>9703347</v>
      </c>
      <c r="J28" s="60">
        <v>1846285</v>
      </c>
      <c r="K28" s="60">
        <v>1497641</v>
      </c>
      <c r="L28" s="60">
        <v>1686183</v>
      </c>
      <c r="M28" s="60">
        <v>5030109</v>
      </c>
      <c r="N28" s="60">
        <v>10383332</v>
      </c>
      <c r="O28" s="60">
        <v>1229167</v>
      </c>
      <c r="P28" s="60">
        <v>993909</v>
      </c>
      <c r="Q28" s="60">
        <v>12606408</v>
      </c>
      <c r="R28" s="60">
        <v>2063817</v>
      </c>
      <c r="S28" s="60">
        <v>3079424</v>
      </c>
      <c r="T28" s="60">
        <v>8924947</v>
      </c>
      <c r="U28" s="60">
        <v>14068188</v>
      </c>
      <c r="V28" s="60">
        <v>41408052</v>
      </c>
      <c r="W28" s="60">
        <v>37036334</v>
      </c>
      <c r="X28" s="60">
        <v>4371718</v>
      </c>
      <c r="Y28" s="61">
        <v>11.8</v>
      </c>
      <c r="Z28" s="62">
        <v>37036334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-53250</v>
      </c>
      <c r="G29" s="60">
        <v>0</v>
      </c>
      <c r="H29" s="60">
        <v>136622</v>
      </c>
      <c r="I29" s="60">
        <v>83372</v>
      </c>
      <c r="J29" s="60">
        <v>152699</v>
      </c>
      <c r="K29" s="60">
        <v>177444</v>
      </c>
      <c r="L29" s="60">
        <v>479975</v>
      </c>
      <c r="M29" s="60">
        <v>810118</v>
      </c>
      <c r="N29" s="60">
        <v>356596</v>
      </c>
      <c r="O29" s="60">
        <v>1201788</v>
      </c>
      <c r="P29" s="60">
        <v>-121818</v>
      </c>
      <c r="Q29" s="60">
        <v>1436566</v>
      </c>
      <c r="R29" s="60">
        <v>0</v>
      </c>
      <c r="S29" s="60">
        <v>129250</v>
      </c>
      <c r="T29" s="60">
        <v>63264</v>
      </c>
      <c r="U29" s="60">
        <v>192514</v>
      </c>
      <c r="V29" s="60">
        <v>2522570</v>
      </c>
      <c r="W29" s="60">
        <v>0</v>
      </c>
      <c r="X29" s="60">
        <v>2522570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92015</v>
      </c>
      <c r="C31" s="19">
        <v>0</v>
      </c>
      <c r="D31" s="59">
        <v>831750</v>
      </c>
      <c r="E31" s="60">
        <v>831750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43157</v>
      </c>
      <c r="U31" s="60">
        <v>43157</v>
      </c>
      <c r="V31" s="60">
        <v>43157</v>
      </c>
      <c r="W31" s="60">
        <v>831750</v>
      </c>
      <c r="X31" s="60">
        <v>-788593</v>
      </c>
      <c r="Y31" s="61">
        <v>-94.81</v>
      </c>
      <c r="Z31" s="62">
        <v>831750</v>
      </c>
    </row>
    <row r="32" spans="1:26" ht="13.5">
      <c r="A32" s="70" t="s">
        <v>54</v>
      </c>
      <c r="B32" s="22">
        <f>SUM(B28:B31)</f>
        <v>18576993</v>
      </c>
      <c r="C32" s="22">
        <f>SUM(C28:C31)</f>
        <v>0</v>
      </c>
      <c r="D32" s="99">
        <f aca="true" t="shared" si="5" ref="D32:Z32">SUM(D28:D31)</f>
        <v>34563050</v>
      </c>
      <c r="E32" s="100">
        <f t="shared" si="5"/>
        <v>37868084</v>
      </c>
      <c r="F32" s="100">
        <f t="shared" si="5"/>
        <v>8718679</v>
      </c>
      <c r="G32" s="100">
        <f t="shared" si="5"/>
        <v>0</v>
      </c>
      <c r="H32" s="100">
        <f t="shared" si="5"/>
        <v>1068040</v>
      </c>
      <c r="I32" s="100">
        <f t="shared" si="5"/>
        <v>9786719</v>
      </c>
      <c r="J32" s="100">
        <f t="shared" si="5"/>
        <v>1998984</v>
      </c>
      <c r="K32" s="100">
        <f t="shared" si="5"/>
        <v>1675085</v>
      </c>
      <c r="L32" s="100">
        <f t="shared" si="5"/>
        <v>2166158</v>
      </c>
      <c r="M32" s="100">
        <f t="shared" si="5"/>
        <v>5840227</v>
      </c>
      <c r="N32" s="100">
        <f t="shared" si="5"/>
        <v>10739928</v>
      </c>
      <c r="O32" s="100">
        <f t="shared" si="5"/>
        <v>2430955</v>
      </c>
      <c r="P32" s="100">
        <f t="shared" si="5"/>
        <v>872091</v>
      </c>
      <c r="Q32" s="100">
        <f t="shared" si="5"/>
        <v>14042974</v>
      </c>
      <c r="R32" s="100">
        <f t="shared" si="5"/>
        <v>2063817</v>
      </c>
      <c r="S32" s="100">
        <f t="shared" si="5"/>
        <v>3208674</v>
      </c>
      <c r="T32" s="100">
        <f t="shared" si="5"/>
        <v>9031368</v>
      </c>
      <c r="U32" s="100">
        <f t="shared" si="5"/>
        <v>14303859</v>
      </c>
      <c r="V32" s="100">
        <f t="shared" si="5"/>
        <v>43973779</v>
      </c>
      <c r="W32" s="100">
        <f t="shared" si="5"/>
        <v>37868084</v>
      </c>
      <c r="X32" s="100">
        <f t="shared" si="5"/>
        <v>6105695</v>
      </c>
      <c r="Y32" s="101">
        <f>+IF(W32&lt;&gt;0,(X32/W32)*100,0)</f>
        <v>16.123591043053565</v>
      </c>
      <c r="Z32" s="102">
        <f t="shared" si="5"/>
        <v>37868084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35193615</v>
      </c>
      <c r="C35" s="19">
        <v>0</v>
      </c>
      <c r="D35" s="59">
        <v>0</v>
      </c>
      <c r="E35" s="60">
        <v>0</v>
      </c>
      <c r="F35" s="60">
        <v>62798362</v>
      </c>
      <c r="G35" s="60">
        <v>41496632</v>
      </c>
      <c r="H35" s="60">
        <v>61977005</v>
      </c>
      <c r="I35" s="60">
        <v>61977005</v>
      </c>
      <c r="J35" s="60">
        <v>29941456</v>
      </c>
      <c r="K35" s="60">
        <v>27862198</v>
      </c>
      <c r="L35" s="60">
        <v>65040883</v>
      </c>
      <c r="M35" s="60">
        <v>65040883</v>
      </c>
      <c r="N35" s="60">
        <v>66496902</v>
      </c>
      <c r="O35" s="60">
        <v>64302092</v>
      </c>
      <c r="P35" s="60">
        <v>69147508</v>
      </c>
      <c r="Q35" s="60">
        <v>69147508</v>
      </c>
      <c r="R35" s="60">
        <v>75292833</v>
      </c>
      <c r="S35" s="60">
        <v>73147968</v>
      </c>
      <c r="T35" s="60">
        <v>45164373</v>
      </c>
      <c r="U35" s="60">
        <v>45164373</v>
      </c>
      <c r="V35" s="60">
        <v>45164373</v>
      </c>
      <c r="W35" s="60">
        <v>0</v>
      </c>
      <c r="X35" s="60">
        <v>45164373</v>
      </c>
      <c r="Y35" s="61">
        <v>0</v>
      </c>
      <c r="Z35" s="62">
        <v>0</v>
      </c>
    </row>
    <row r="36" spans="1:26" ht="13.5">
      <c r="A36" s="58" t="s">
        <v>57</v>
      </c>
      <c r="B36" s="19">
        <v>234700227</v>
      </c>
      <c r="C36" s="19">
        <v>0</v>
      </c>
      <c r="D36" s="59">
        <v>204968960</v>
      </c>
      <c r="E36" s="60">
        <v>204968960</v>
      </c>
      <c r="F36" s="60">
        <v>207017140</v>
      </c>
      <c r="G36" s="60">
        <v>245434358</v>
      </c>
      <c r="H36" s="60">
        <v>238466830</v>
      </c>
      <c r="I36" s="60">
        <v>238466830</v>
      </c>
      <c r="J36" s="60">
        <v>254159060</v>
      </c>
      <c r="K36" s="60">
        <v>254159060</v>
      </c>
      <c r="L36" s="60">
        <v>243125646</v>
      </c>
      <c r="M36" s="60">
        <v>243125646</v>
      </c>
      <c r="N36" s="60">
        <v>231053800</v>
      </c>
      <c r="O36" s="60">
        <v>244265664</v>
      </c>
      <c r="P36" s="60">
        <v>248709406</v>
      </c>
      <c r="Q36" s="60">
        <v>248709406</v>
      </c>
      <c r="R36" s="60">
        <v>250796644</v>
      </c>
      <c r="S36" s="60">
        <v>253970863</v>
      </c>
      <c r="T36" s="60">
        <v>261489812</v>
      </c>
      <c r="U36" s="60">
        <v>261489812</v>
      </c>
      <c r="V36" s="60">
        <v>261489812</v>
      </c>
      <c r="W36" s="60">
        <v>204968960</v>
      </c>
      <c r="X36" s="60">
        <v>56520852</v>
      </c>
      <c r="Y36" s="61">
        <v>27.58</v>
      </c>
      <c r="Z36" s="62">
        <v>204968960</v>
      </c>
    </row>
    <row r="37" spans="1:26" ht="13.5">
      <c r="A37" s="58" t="s">
        <v>58</v>
      </c>
      <c r="B37" s="19">
        <v>62027053</v>
      </c>
      <c r="C37" s="19">
        <v>0</v>
      </c>
      <c r="D37" s="59">
        <v>23300000</v>
      </c>
      <c r="E37" s="60">
        <v>29949392</v>
      </c>
      <c r="F37" s="60">
        <v>80883693</v>
      </c>
      <c r="G37" s="60">
        <v>80496501</v>
      </c>
      <c r="H37" s="60">
        <v>41419371</v>
      </c>
      <c r="I37" s="60">
        <v>41419371</v>
      </c>
      <c r="J37" s="60">
        <v>62286484</v>
      </c>
      <c r="K37" s="60">
        <v>67175972</v>
      </c>
      <c r="L37" s="60">
        <v>92831604</v>
      </c>
      <c r="M37" s="60">
        <v>92831604</v>
      </c>
      <c r="N37" s="60">
        <v>92182209</v>
      </c>
      <c r="O37" s="60">
        <v>96752177</v>
      </c>
      <c r="P37" s="60">
        <v>110916300</v>
      </c>
      <c r="Q37" s="60">
        <v>110916300</v>
      </c>
      <c r="R37" s="60">
        <v>121536630</v>
      </c>
      <c r="S37" s="60">
        <v>121427053</v>
      </c>
      <c r="T37" s="60">
        <v>100802027</v>
      </c>
      <c r="U37" s="60">
        <v>100802027</v>
      </c>
      <c r="V37" s="60">
        <v>100802027</v>
      </c>
      <c r="W37" s="60">
        <v>29949392</v>
      </c>
      <c r="X37" s="60">
        <v>70852635</v>
      </c>
      <c r="Y37" s="61">
        <v>236.57</v>
      </c>
      <c r="Z37" s="62">
        <v>29949392</v>
      </c>
    </row>
    <row r="38" spans="1:26" ht="13.5">
      <c r="A38" s="58" t="s">
        <v>59</v>
      </c>
      <c r="B38" s="19">
        <v>19281800</v>
      </c>
      <c r="C38" s="19">
        <v>0</v>
      </c>
      <c r="D38" s="59">
        <v>18993300</v>
      </c>
      <c r="E38" s="60">
        <v>18993300</v>
      </c>
      <c r="F38" s="60">
        <v>17251625</v>
      </c>
      <c r="G38" s="60">
        <v>19143285</v>
      </c>
      <c r="H38" s="60">
        <v>20897294</v>
      </c>
      <c r="I38" s="60">
        <v>20897294</v>
      </c>
      <c r="J38" s="60">
        <v>20841823</v>
      </c>
      <c r="K38" s="60">
        <v>20807978</v>
      </c>
      <c r="L38" s="60">
        <v>18543303</v>
      </c>
      <c r="M38" s="60">
        <v>18543303</v>
      </c>
      <c r="N38" s="60">
        <v>18543303</v>
      </c>
      <c r="O38" s="60">
        <v>18486415</v>
      </c>
      <c r="P38" s="60">
        <v>18371120</v>
      </c>
      <c r="Q38" s="60">
        <v>18371120</v>
      </c>
      <c r="R38" s="60">
        <v>18371120</v>
      </c>
      <c r="S38" s="60">
        <v>18312638</v>
      </c>
      <c r="T38" s="60">
        <v>18098449</v>
      </c>
      <c r="U38" s="60">
        <v>18098449</v>
      </c>
      <c r="V38" s="60">
        <v>18098449</v>
      </c>
      <c r="W38" s="60">
        <v>18993300</v>
      </c>
      <c r="X38" s="60">
        <v>-894851</v>
      </c>
      <c r="Y38" s="61">
        <v>-4.71</v>
      </c>
      <c r="Z38" s="62">
        <v>18993300</v>
      </c>
    </row>
    <row r="39" spans="1:26" ht="13.5">
      <c r="A39" s="58" t="s">
        <v>60</v>
      </c>
      <c r="B39" s="19">
        <v>188584989</v>
      </c>
      <c r="C39" s="19">
        <v>0</v>
      </c>
      <c r="D39" s="59">
        <v>162675660</v>
      </c>
      <c r="E39" s="60">
        <v>156026268</v>
      </c>
      <c r="F39" s="60">
        <v>171680184</v>
      </c>
      <c r="G39" s="60">
        <v>187291204</v>
      </c>
      <c r="H39" s="60">
        <v>238127171</v>
      </c>
      <c r="I39" s="60">
        <v>238127171</v>
      </c>
      <c r="J39" s="60">
        <v>200972210</v>
      </c>
      <c r="K39" s="60">
        <v>194037309</v>
      </c>
      <c r="L39" s="60">
        <v>196791622</v>
      </c>
      <c r="M39" s="60">
        <v>196791622</v>
      </c>
      <c r="N39" s="60">
        <v>186825191</v>
      </c>
      <c r="O39" s="60">
        <v>193329164</v>
      </c>
      <c r="P39" s="60">
        <v>188569494</v>
      </c>
      <c r="Q39" s="60">
        <v>188569494</v>
      </c>
      <c r="R39" s="60">
        <v>186181726</v>
      </c>
      <c r="S39" s="60">
        <v>187379140</v>
      </c>
      <c r="T39" s="60">
        <v>187753709</v>
      </c>
      <c r="U39" s="60">
        <v>187753709</v>
      </c>
      <c r="V39" s="60">
        <v>187753709</v>
      </c>
      <c r="W39" s="60">
        <v>156026268</v>
      </c>
      <c r="X39" s="60">
        <v>31727441</v>
      </c>
      <c r="Y39" s="61">
        <v>20.33</v>
      </c>
      <c r="Z39" s="62">
        <v>156026268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28850960</v>
      </c>
      <c r="C42" s="19">
        <v>0</v>
      </c>
      <c r="D42" s="59">
        <v>29745540</v>
      </c>
      <c r="E42" s="60">
        <v>-9351942</v>
      </c>
      <c r="F42" s="60">
        <v>-8927881</v>
      </c>
      <c r="G42" s="60">
        <v>7830202</v>
      </c>
      <c r="H42" s="60">
        <v>3469324</v>
      </c>
      <c r="I42" s="60">
        <v>2371645</v>
      </c>
      <c r="J42" s="60">
        <v>-12789923</v>
      </c>
      <c r="K42" s="60">
        <v>-446627</v>
      </c>
      <c r="L42" s="60">
        <v>-907143</v>
      </c>
      <c r="M42" s="60">
        <v>-14143693</v>
      </c>
      <c r="N42" s="60">
        <v>1838215</v>
      </c>
      <c r="O42" s="60">
        <v>-2639828</v>
      </c>
      <c r="P42" s="60">
        <v>9721638</v>
      </c>
      <c r="Q42" s="60">
        <v>8920025</v>
      </c>
      <c r="R42" s="60">
        <v>9206864</v>
      </c>
      <c r="S42" s="60">
        <v>2009158</v>
      </c>
      <c r="T42" s="60">
        <v>-12761596</v>
      </c>
      <c r="U42" s="60">
        <v>-1545574</v>
      </c>
      <c r="V42" s="60">
        <v>-4397597</v>
      </c>
      <c r="W42" s="60">
        <v>-9351942</v>
      </c>
      <c r="X42" s="60">
        <v>4954345</v>
      </c>
      <c r="Y42" s="61">
        <v>-52.98</v>
      </c>
      <c r="Z42" s="62">
        <v>-9351942</v>
      </c>
    </row>
    <row r="43" spans="1:26" ht="13.5">
      <c r="A43" s="58" t="s">
        <v>63</v>
      </c>
      <c r="B43" s="19">
        <v>-21146841</v>
      </c>
      <c r="C43" s="19">
        <v>0</v>
      </c>
      <c r="D43" s="59">
        <v>-22671731</v>
      </c>
      <c r="E43" s="60">
        <v>-540000</v>
      </c>
      <c r="F43" s="60">
        <v>0</v>
      </c>
      <c r="G43" s="60">
        <v>-19500000</v>
      </c>
      <c r="H43" s="60">
        <v>19500000</v>
      </c>
      <c r="I43" s="60">
        <v>0</v>
      </c>
      <c r="J43" s="60">
        <v>-19500000</v>
      </c>
      <c r="K43" s="60">
        <v>0</v>
      </c>
      <c r="L43" s="60">
        <v>0</v>
      </c>
      <c r="M43" s="60">
        <v>-19500000</v>
      </c>
      <c r="N43" s="60">
        <v>0</v>
      </c>
      <c r="O43" s="60">
        <v>0</v>
      </c>
      <c r="P43" s="60">
        <v>0</v>
      </c>
      <c r="Q43" s="60">
        <v>0</v>
      </c>
      <c r="R43" s="60">
        <v>-252197</v>
      </c>
      <c r="S43" s="60">
        <v>0</v>
      </c>
      <c r="T43" s="60">
        <v>0</v>
      </c>
      <c r="U43" s="60">
        <v>-252197</v>
      </c>
      <c r="V43" s="60">
        <v>-19752197</v>
      </c>
      <c r="W43" s="60">
        <v>-540000</v>
      </c>
      <c r="X43" s="60">
        <v>-19212197</v>
      </c>
      <c r="Y43" s="61">
        <v>3557.81</v>
      </c>
      <c r="Z43" s="62">
        <v>-540000</v>
      </c>
    </row>
    <row r="44" spans="1:26" ht="13.5">
      <c r="A44" s="58" t="s">
        <v>64</v>
      </c>
      <c r="B44" s="19">
        <v>1099598</v>
      </c>
      <c r="C44" s="19">
        <v>0</v>
      </c>
      <c r="D44" s="59">
        <v>546970</v>
      </c>
      <c r="E44" s="60">
        <v>-520998</v>
      </c>
      <c r="F44" s="60">
        <v>0</v>
      </c>
      <c r="G44" s="60">
        <v>-42530</v>
      </c>
      <c r="H44" s="60">
        <v>-40904</v>
      </c>
      <c r="I44" s="60">
        <v>-83434</v>
      </c>
      <c r="J44" s="60">
        <v>-48827</v>
      </c>
      <c r="K44" s="60">
        <v>-30995</v>
      </c>
      <c r="L44" s="60">
        <v>5354</v>
      </c>
      <c r="M44" s="60">
        <v>-74468</v>
      </c>
      <c r="N44" s="60">
        <v>-738</v>
      </c>
      <c r="O44" s="60">
        <v>-45652</v>
      </c>
      <c r="P44" s="60">
        <v>-50049</v>
      </c>
      <c r="Q44" s="60">
        <v>-96439</v>
      </c>
      <c r="R44" s="60">
        <v>838554</v>
      </c>
      <c r="S44" s="60">
        <v>0</v>
      </c>
      <c r="T44" s="60">
        <v>-2144012</v>
      </c>
      <c r="U44" s="60">
        <v>-1305458</v>
      </c>
      <c r="V44" s="60">
        <v>-1559799</v>
      </c>
      <c r="W44" s="60">
        <v>-520998</v>
      </c>
      <c r="X44" s="60">
        <v>-1038801</v>
      </c>
      <c r="Y44" s="61">
        <v>199.39</v>
      </c>
      <c r="Z44" s="62">
        <v>-520998</v>
      </c>
    </row>
    <row r="45" spans="1:26" ht="13.5">
      <c r="A45" s="70" t="s">
        <v>65</v>
      </c>
      <c r="B45" s="22">
        <v>9410053</v>
      </c>
      <c r="C45" s="22">
        <v>0</v>
      </c>
      <c r="D45" s="99">
        <v>9108031</v>
      </c>
      <c r="E45" s="100">
        <v>-7107013</v>
      </c>
      <c r="F45" s="100">
        <v>-5861259</v>
      </c>
      <c r="G45" s="100">
        <v>-17573587</v>
      </c>
      <c r="H45" s="100">
        <v>5354833</v>
      </c>
      <c r="I45" s="100">
        <v>5354833</v>
      </c>
      <c r="J45" s="100">
        <v>-26983917</v>
      </c>
      <c r="K45" s="100">
        <v>-27461539</v>
      </c>
      <c r="L45" s="100">
        <v>-28363328</v>
      </c>
      <c r="M45" s="100">
        <v>-28363328</v>
      </c>
      <c r="N45" s="100">
        <v>-26525851</v>
      </c>
      <c r="O45" s="100">
        <v>-29211331</v>
      </c>
      <c r="P45" s="100">
        <v>-19539742</v>
      </c>
      <c r="Q45" s="100">
        <v>-26525851</v>
      </c>
      <c r="R45" s="100">
        <v>-9746521</v>
      </c>
      <c r="S45" s="100">
        <v>-7737363</v>
      </c>
      <c r="T45" s="100">
        <v>-22642971</v>
      </c>
      <c r="U45" s="100">
        <v>-22642971</v>
      </c>
      <c r="V45" s="100">
        <v>-22642971</v>
      </c>
      <c r="W45" s="100">
        <v>-7107013</v>
      </c>
      <c r="X45" s="100">
        <v>-15535958</v>
      </c>
      <c r="Y45" s="101">
        <v>218.6</v>
      </c>
      <c r="Z45" s="102">
        <v>-7107013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7164231</v>
      </c>
      <c r="C49" s="52">
        <v>0</v>
      </c>
      <c r="D49" s="129">
        <v>1934959</v>
      </c>
      <c r="E49" s="54">
        <v>1475785</v>
      </c>
      <c r="F49" s="54">
        <v>0</v>
      </c>
      <c r="G49" s="54">
        <v>0</v>
      </c>
      <c r="H49" s="54">
        <v>0</v>
      </c>
      <c r="I49" s="54">
        <v>1363912</v>
      </c>
      <c r="J49" s="54">
        <v>0</v>
      </c>
      <c r="K49" s="54">
        <v>0</v>
      </c>
      <c r="L49" s="54">
        <v>0</v>
      </c>
      <c r="M49" s="54">
        <v>2376869</v>
      </c>
      <c r="N49" s="54">
        <v>0</v>
      </c>
      <c r="O49" s="54">
        <v>0</v>
      </c>
      <c r="P49" s="54">
        <v>0</v>
      </c>
      <c r="Q49" s="54">
        <v>1069638</v>
      </c>
      <c r="R49" s="54">
        <v>0</v>
      </c>
      <c r="S49" s="54">
        <v>0</v>
      </c>
      <c r="T49" s="54">
        <v>0</v>
      </c>
      <c r="U49" s="54">
        <v>8275436</v>
      </c>
      <c r="V49" s="54">
        <v>37320175</v>
      </c>
      <c r="W49" s="54">
        <v>60981005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4098037</v>
      </c>
      <c r="C51" s="52">
        <v>0</v>
      </c>
      <c r="D51" s="129">
        <v>2228487</v>
      </c>
      <c r="E51" s="54">
        <v>2318791</v>
      </c>
      <c r="F51" s="54">
        <v>0</v>
      </c>
      <c r="G51" s="54">
        <v>0</v>
      </c>
      <c r="H51" s="54">
        <v>0</v>
      </c>
      <c r="I51" s="54">
        <v>19449687</v>
      </c>
      <c r="J51" s="54">
        <v>0</v>
      </c>
      <c r="K51" s="54">
        <v>0</v>
      </c>
      <c r="L51" s="54">
        <v>0</v>
      </c>
      <c r="M51" s="54">
        <v>40421</v>
      </c>
      <c r="N51" s="54">
        <v>0</v>
      </c>
      <c r="O51" s="54">
        <v>0</v>
      </c>
      <c r="P51" s="54">
        <v>0</v>
      </c>
      <c r="Q51" s="54">
        <v>46579</v>
      </c>
      <c r="R51" s="54">
        <v>0</v>
      </c>
      <c r="S51" s="54">
        <v>0</v>
      </c>
      <c r="T51" s="54">
        <v>0</v>
      </c>
      <c r="U51" s="54">
        <v>2161442</v>
      </c>
      <c r="V51" s="54">
        <v>65009</v>
      </c>
      <c r="W51" s="54">
        <v>30408453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70.74915609396766</v>
      </c>
      <c r="C58" s="5">
        <f>IF(C67=0,0,+(C76/C67)*100)</f>
        <v>0</v>
      </c>
      <c r="D58" s="6">
        <f aca="true" t="shared" si="6" ref="D58:Z58">IF(D67=0,0,+(D76/D67)*100)</f>
        <v>76.41658836674611</v>
      </c>
      <c r="E58" s="7">
        <f t="shared" si="6"/>
        <v>75.6243411922925</v>
      </c>
      <c r="F58" s="7">
        <f t="shared" si="6"/>
        <v>100.00000526309944</v>
      </c>
      <c r="G58" s="7">
        <f t="shared" si="6"/>
        <v>88.25838504237244</v>
      </c>
      <c r="H58" s="7">
        <f t="shared" si="6"/>
        <v>101.76054592392222</v>
      </c>
      <c r="I58" s="7">
        <f t="shared" si="6"/>
        <v>98.24657038806431</v>
      </c>
      <c r="J58" s="7">
        <f t="shared" si="6"/>
        <v>93.90651053528055</v>
      </c>
      <c r="K58" s="7">
        <f t="shared" si="6"/>
        <v>92.333172534897</v>
      </c>
      <c r="L58" s="7">
        <f t="shared" si="6"/>
        <v>109.48094674633579</v>
      </c>
      <c r="M58" s="7">
        <f t="shared" si="6"/>
        <v>98.07407395402376</v>
      </c>
      <c r="N58" s="7">
        <f t="shared" si="6"/>
        <v>108.98644431911157</v>
      </c>
      <c r="O58" s="7">
        <f t="shared" si="6"/>
        <v>112.71209382979812</v>
      </c>
      <c r="P58" s="7">
        <f t="shared" si="6"/>
        <v>120.46124375306148</v>
      </c>
      <c r="Q58" s="7">
        <f t="shared" si="6"/>
        <v>113.74558446520938</v>
      </c>
      <c r="R58" s="7">
        <f t="shared" si="6"/>
        <v>120.0304342497651</v>
      </c>
      <c r="S58" s="7">
        <f t="shared" si="6"/>
        <v>135.9678108448515</v>
      </c>
      <c r="T58" s="7">
        <f t="shared" si="6"/>
        <v>112.50313866056756</v>
      </c>
      <c r="U58" s="7">
        <f t="shared" si="6"/>
        <v>121.6557208037759</v>
      </c>
      <c r="V58" s="7">
        <f t="shared" si="6"/>
        <v>105.8291845456319</v>
      </c>
      <c r="W58" s="7">
        <f t="shared" si="6"/>
        <v>75.6243411922925</v>
      </c>
      <c r="X58" s="7">
        <f t="shared" si="6"/>
        <v>0</v>
      </c>
      <c r="Y58" s="7">
        <f t="shared" si="6"/>
        <v>0</v>
      </c>
      <c r="Z58" s="8">
        <f t="shared" si="6"/>
        <v>75.6243411922925</v>
      </c>
    </row>
    <row r="59" spans="1:26" ht="13.5">
      <c r="A59" s="37" t="s">
        <v>31</v>
      </c>
      <c r="B59" s="9">
        <f aca="true" t="shared" si="7" ref="B59:Z66">IF(B68=0,0,+(B77/B68)*100)</f>
        <v>76.86505049256438</v>
      </c>
      <c r="C59" s="9">
        <f t="shared" si="7"/>
        <v>0</v>
      </c>
      <c r="D59" s="2">
        <f t="shared" si="7"/>
        <v>72.60235423825604</v>
      </c>
      <c r="E59" s="10">
        <f t="shared" si="7"/>
        <v>63.497112245061324</v>
      </c>
      <c r="F59" s="10">
        <f t="shared" si="7"/>
        <v>103.7507598696048</v>
      </c>
      <c r="G59" s="10">
        <f t="shared" si="7"/>
        <v>-2022.2407186381056</v>
      </c>
      <c r="H59" s="10">
        <f t="shared" si="7"/>
        <v>-4215.282316630355</v>
      </c>
      <c r="I59" s="10">
        <f t="shared" si="7"/>
        <v>117.70463542939052</v>
      </c>
      <c r="J59" s="10">
        <f t="shared" si="7"/>
        <v>-622.4282835042102</v>
      </c>
      <c r="K59" s="10">
        <f t="shared" si="7"/>
        <v>-736.7186489399928</v>
      </c>
      <c r="L59" s="10">
        <f t="shared" si="7"/>
        <v>-96.83935059325694</v>
      </c>
      <c r="M59" s="10">
        <f t="shared" si="7"/>
        <v>-449.6585041876743</v>
      </c>
      <c r="N59" s="10">
        <f t="shared" si="7"/>
        <v>0</v>
      </c>
      <c r="O59" s="10">
        <f t="shared" si="7"/>
        <v>-1093.531746031746</v>
      </c>
      <c r="P59" s="10">
        <f t="shared" si="7"/>
        <v>-5083.218694885361</v>
      </c>
      <c r="Q59" s="10">
        <f t="shared" si="7"/>
        <v>-502.30995708961063</v>
      </c>
      <c r="R59" s="10">
        <f t="shared" si="7"/>
        <v>0</v>
      </c>
      <c r="S59" s="10">
        <f t="shared" si="7"/>
        <v>-1980.6921944035346</v>
      </c>
      <c r="T59" s="10">
        <f t="shared" si="7"/>
        <v>-100</v>
      </c>
      <c r="U59" s="10">
        <f t="shared" si="7"/>
        <v>-1030.9694472162766</v>
      </c>
      <c r="V59" s="10">
        <f t="shared" si="7"/>
        <v>158.23855868644972</v>
      </c>
      <c r="W59" s="10">
        <f t="shared" si="7"/>
        <v>63.497112245061324</v>
      </c>
      <c r="X59" s="10">
        <f t="shared" si="7"/>
        <v>0</v>
      </c>
      <c r="Y59" s="10">
        <f t="shared" si="7"/>
        <v>0</v>
      </c>
      <c r="Z59" s="11">
        <f t="shared" si="7"/>
        <v>63.497112245061324</v>
      </c>
    </row>
    <row r="60" spans="1:26" ht="13.5">
      <c r="A60" s="38" t="s">
        <v>32</v>
      </c>
      <c r="B60" s="12">
        <f t="shared" si="7"/>
        <v>68.53530971443274</v>
      </c>
      <c r="C60" s="12">
        <f t="shared" si="7"/>
        <v>0</v>
      </c>
      <c r="D60" s="3">
        <f t="shared" si="7"/>
        <v>76.46442002630147</v>
      </c>
      <c r="E60" s="13">
        <f t="shared" si="7"/>
        <v>77.54978018462498</v>
      </c>
      <c r="F60" s="13">
        <f t="shared" si="7"/>
        <v>93.71301621814206</v>
      </c>
      <c r="G60" s="13">
        <f t="shared" si="7"/>
        <v>79.42201978290355</v>
      </c>
      <c r="H60" s="13">
        <f t="shared" si="7"/>
        <v>87.1833764626119</v>
      </c>
      <c r="I60" s="13">
        <f t="shared" si="7"/>
        <v>87.73661215058314</v>
      </c>
      <c r="J60" s="13">
        <f t="shared" si="7"/>
        <v>80.89032394054242</v>
      </c>
      <c r="K60" s="13">
        <f t="shared" si="7"/>
        <v>83.58689530547703</v>
      </c>
      <c r="L60" s="13">
        <f t="shared" si="7"/>
        <v>112.72125167895372</v>
      </c>
      <c r="M60" s="13">
        <f t="shared" si="7"/>
        <v>91.06549081110225</v>
      </c>
      <c r="N60" s="13">
        <f t="shared" si="7"/>
        <v>108.88146082812959</v>
      </c>
      <c r="O60" s="13">
        <f t="shared" si="7"/>
        <v>112.44150767186265</v>
      </c>
      <c r="P60" s="13">
        <f t="shared" si="7"/>
        <v>110.97316529395593</v>
      </c>
      <c r="Q60" s="13">
        <f t="shared" si="7"/>
        <v>110.54214624107213</v>
      </c>
      <c r="R60" s="13">
        <f t="shared" si="7"/>
        <v>112.15603515121566</v>
      </c>
      <c r="S60" s="13">
        <f t="shared" si="7"/>
        <v>113.8587390512847</v>
      </c>
      <c r="T60" s="13">
        <f t="shared" si="7"/>
        <v>110.40232535932488</v>
      </c>
      <c r="U60" s="13">
        <f t="shared" si="7"/>
        <v>111.96904946038593</v>
      </c>
      <c r="V60" s="13">
        <f t="shared" si="7"/>
        <v>99.65677537670639</v>
      </c>
      <c r="W60" s="13">
        <f t="shared" si="7"/>
        <v>77.54978018462498</v>
      </c>
      <c r="X60" s="13">
        <f t="shared" si="7"/>
        <v>0</v>
      </c>
      <c r="Y60" s="13">
        <f t="shared" si="7"/>
        <v>0</v>
      </c>
      <c r="Z60" s="14">
        <f t="shared" si="7"/>
        <v>77.54978018462498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74.20364040166592</v>
      </c>
      <c r="E61" s="13">
        <f t="shared" si="7"/>
        <v>89.3909950715213</v>
      </c>
      <c r="F61" s="13">
        <f t="shared" si="7"/>
        <v>99.96186414739374</v>
      </c>
      <c r="G61" s="13">
        <f t="shared" si="7"/>
        <v>91.51511270491804</v>
      </c>
      <c r="H61" s="13">
        <f t="shared" si="7"/>
        <v>108.33273395709561</v>
      </c>
      <c r="I61" s="13">
        <f t="shared" si="7"/>
        <v>99.5642165983004</v>
      </c>
      <c r="J61" s="13">
        <f t="shared" si="7"/>
        <v>107.65394203380816</v>
      </c>
      <c r="K61" s="13">
        <f t="shared" si="7"/>
        <v>90.84407787328648</v>
      </c>
      <c r="L61" s="13">
        <f t="shared" si="7"/>
        <v>100.4066858354088</v>
      </c>
      <c r="M61" s="13">
        <f t="shared" si="7"/>
        <v>100.31178717709537</v>
      </c>
      <c r="N61" s="13">
        <f t="shared" si="7"/>
        <v>101.01535310186094</v>
      </c>
      <c r="O61" s="13">
        <f t="shared" si="7"/>
        <v>100.83145071318292</v>
      </c>
      <c r="P61" s="13">
        <f t="shared" si="7"/>
        <v>101.01244612344237</v>
      </c>
      <c r="Q61" s="13">
        <f t="shared" si="7"/>
        <v>100.96007777000331</v>
      </c>
      <c r="R61" s="13">
        <f t="shared" si="7"/>
        <v>100.32926685024981</v>
      </c>
      <c r="S61" s="13">
        <f t="shared" si="7"/>
        <v>101.9587827885218</v>
      </c>
      <c r="T61" s="13">
        <f t="shared" si="7"/>
        <v>101.30114766870805</v>
      </c>
      <c r="U61" s="13">
        <f t="shared" si="7"/>
        <v>101.19420204833642</v>
      </c>
      <c r="V61" s="13">
        <f t="shared" si="7"/>
        <v>100.48221944267972</v>
      </c>
      <c r="W61" s="13">
        <f t="shared" si="7"/>
        <v>89.3909950715213</v>
      </c>
      <c r="X61" s="13">
        <f t="shared" si="7"/>
        <v>0</v>
      </c>
      <c r="Y61" s="13">
        <f t="shared" si="7"/>
        <v>0</v>
      </c>
      <c r="Z61" s="14">
        <f t="shared" si="7"/>
        <v>89.3909950715213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80.00049808341652</v>
      </c>
      <c r="E62" s="13">
        <f t="shared" si="7"/>
        <v>69.62376023924607</v>
      </c>
      <c r="F62" s="13">
        <f t="shared" si="7"/>
        <v>90.89049704162386</v>
      </c>
      <c r="G62" s="13">
        <f t="shared" si="7"/>
        <v>49.162466594361625</v>
      </c>
      <c r="H62" s="13">
        <f t="shared" si="7"/>
        <v>38.811535666251764</v>
      </c>
      <c r="I62" s="13">
        <f t="shared" si="7"/>
        <v>59.046545746778435</v>
      </c>
      <c r="J62" s="13">
        <f t="shared" si="7"/>
        <v>37.15050296192382</v>
      </c>
      <c r="K62" s="13">
        <f t="shared" si="7"/>
        <v>62.79423292592129</v>
      </c>
      <c r="L62" s="13">
        <f t="shared" si="7"/>
        <v>119.65403429519534</v>
      </c>
      <c r="M62" s="13">
        <f t="shared" si="7"/>
        <v>61.66747112846013</v>
      </c>
      <c r="N62" s="13">
        <f t="shared" si="7"/>
        <v>106.17482951022939</v>
      </c>
      <c r="O62" s="13">
        <f t="shared" si="7"/>
        <v>113.77299507692511</v>
      </c>
      <c r="P62" s="13">
        <f t="shared" si="7"/>
        <v>111.87982068047452</v>
      </c>
      <c r="Q62" s="13">
        <f t="shared" si="7"/>
        <v>109.41210399785312</v>
      </c>
      <c r="R62" s="13">
        <f t="shared" si="7"/>
        <v>114.06320652767099</v>
      </c>
      <c r="S62" s="13">
        <f t="shared" si="7"/>
        <v>116.37628521941372</v>
      </c>
      <c r="T62" s="13">
        <f t="shared" si="7"/>
        <v>112.98791205707082</v>
      </c>
      <c r="U62" s="13">
        <f t="shared" si="7"/>
        <v>114.32432656906471</v>
      </c>
      <c r="V62" s="13">
        <f t="shared" si="7"/>
        <v>87.36473461425464</v>
      </c>
      <c r="W62" s="13">
        <f t="shared" si="7"/>
        <v>69.62376023924607</v>
      </c>
      <c r="X62" s="13">
        <f t="shared" si="7"/>
        <v>0</v>
      </c>
      <c r="Y62" s="13">
        <f t="shared" si="7"/>
        <v>0</v>
      </c>
      <c r="Z62" s="14">
        <f t="shared" si="7"/>
        <v>69.62376023924607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79.99565568923697</v>
      </c>
      <c r="E63" s="13">
        <f t="shared" si="7"/>
        <v>61.93375558632441</v>
      </c>
      <c r="F63" s="13">
        <f t="shared" si="7"/>
        <v>92.78347418799973</v>
      </c>
      <c r="G63" s="13">
        <f t="shared" si="7"/>
        <v>124.06326479421314</v>
      </c>
      <c r="H63" s="13">
        <f t="shared" si="7"/>
        <v>128.15980434511997</v>
      </c>
      <c r="I63" s="13">
        <f t="shared" si="7"/>
        <v>95.75326055514331</v>
      </c>
      <c r="J63" s="13">
        <f t="shared" si="7"/>
        <v>121.69621628965423</v>
      </c>
      <c r="K63" s="13">
        <f t="shared" si="7"/>
        <v>-991.8455259975817</v>
      </c>
      <c r="L63" s="13">
        <f t="shared" si="7"/>
        <v>380.7403333994079</v>
      </c>
      <c r="M63" s="13">
        <f t="shared" si="7"/>
        <v>311.9590036057816</v>
      </c>
      <c r="N63" s="13">
        <f t="shared" si="7"/>
        <v>391.789833404528</v>
      </c>
      <c r="O63" s="13">
        <f t="shared" si="7"/>
        <v>408.80587698660395</v>
      </c>
      <c r="P63" s="13">
        <f t="shared" si="7"/>
        <v>397.1029463708522</v>
      </c>
      <c r="Q63" s="13">
        <f t="shared" si="7"/>
        <v>399.10670241047495</v>
      </c>
      <c r="R63" s="13">
        <f t="shared" si="7"/>
        <v>427.21186822943145</v>
      </c>
      <c r="S63" s="13">
        <f t="shared" si="7"/>
        <v>417.94769512852275</v>
      </c>
      <c r="T63" s="13">
        <f t="shared" si="7"/>
        <v>378.6135272136681</v>
      </c>
      <c r="U63" s="13">
        <f t="shared" si="7"/>
        <v>406.80217091527845</v>
      </c>
      <c r="V63" s="13">
        <f t="shared" si="7"/>
        <v>172.74368185496053</v>
      </c>
      <c r="W63" s="13">
        <f t="shared" si="7"/>
        <v>61.93375558632441</v>
      </c>
      <c r="X63" s="13">
        <f t="shared" si="7"/>
        <v>0</v>
      </c>
      <c r="Y63" s="13">
        <f t="shared" si="7"/>
        <v>0</v>
      </c>
      <c r="Z63" s="14">
        <f t="shared" si="7"/>
        <v>61.93375558632441</v>
      </c>
    </row>
    <row r="64" spans="1:26" ht="13.5">
      <c r="A64" s="39" t="s">
        <v>106</v>
      </c>
      <c r="B64" s="12">
        <f t="shared" si="7"/>
        <v>99.99996949835779</v>
      </c>
      <c r="C64" s="12">
        <f t="shared" si="7"/>
        <v>0</v>
      </c>
      <c r="D64" s="3">
        <f t="shared" si="7"/>
        <v>79.99449736905459</v>
      </c>
      <c r="E64" s="13">
        <f t="shared" si="7"/>
        <v>45.60310101086874</v>
      </c>
      <c r="F64" s="13">
        <f t="shared" si="7"/>
        <v>74.80507206426715</v>
      </c>
      <c r="G64" s="13">
        <f t="shared" si="7"/>
        <v>30.740066267630755</v>
      </c>
      <c r="H64" s="13">
        <f t="shared" si="7"/>
        <v>35.69221610505134</v>
      </c>
      <c r="I64" s="13">
        <f t="shared" si="7"/>
        <v>50.50728564126771</v>
      </c>
      <c r="J64" s="13">
        <f t="shared" si="7"/>
        <v>41.466974666192826</v>
      </c>
      <c r="K64" s="13">
        <f t="shared" si="7"/>
        <v>45.61024358359183</v>
      </c>
      <c r="L64" s="13">
        <f t="shared" si="7"/>
        <v>65.53470228126054</v>
      </c>
      <c r="M64" s="13">
        <f t="shared" si="7"/>
        <v>51.36574029615687</v>
      </c>
      <c r="N64" s="13">
        <f t="shared" si="7"/>
        <v>66.62023684525312</v>
      </c>
      <c r="O64" s="13">
        <f t="shared" si="7"/>
        <v>65.96334744968708</v>
      </c>
      <c r="P64" s="13">
        <f t="shared" si="7"/>
        <v>65.85080251332643</v>
      </c>
      <c r="Q64" s="13">
        <f t="shared" si="7"/>
        <v>66.14533448717653</v>
      </c>
      <c r="R64" s="13">
        <f t="shared" si="7"/>
        <v>66.07831893502541</v>
      </c>
      <c r="S64" s="13">
        <f t="shared" si="7"/>
        <v>65.00034713135985</v>
      </c>
      <c r="T64" s="13">
        <f t="shared" si="7"/>
        <v>68.48429181974957</v>
      </c>
      <c r="U64" s="13">
        <f t="shared" si="7"/>
        <v>66.51964186005856</v>
      </c>
      <c r="V64" s="13">
        <f t="shared" si="7"/>
        <v>58.22885134929001</v>
      </c>
      <c r="W64" s="13">
        <f t="shared" si="7"/>
        <v>45.60310101086874</v>
      </c>
      <c r="X64" s="13">
        <f t="shared" si="7"/>
        <v>0</v>
      </c>
      <c r="Y64" s="13">
        <f t="shared" si="7"/>
        <v>0</v>
      </c>
      <c r="Z64" s="14">
        <f t="shared" si="7"/>
        <v>45.60310101086874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100.01789908172287</v>
      </c>
      <c r="E66" s="16">
        <f t="shared" si="7"/>
        <v>100.01849581810096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32.3584006248636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66.66536977956625</v>
      </c>
      <c r="O66" s="16">
        <f t="shared" si="7"/>
        <v>0</v>
      </c>
      <c r="P66" s="16">
        <f t="shared" si="7"/>
        <v>71.33951885340213</v>
      </c>
      <c r="Q66" s="16">
        <f t="shared" si="7"/>
        <v>46.11738334206466</v>
      </c>
      <c r="R66" s="16">
        <f t="shared" si="7"/>
        <v>75.92590561930818</v>
      </c>
      <c r="S66" s="16">
        <f t="shared" si="7"/>
        <v>67.98236067106845</v>
      </c>
      <c r="T66" s="16">
        <f t="shared" si="7"/>
        <v>81.38186738477253</v>
      </c>
      <c r="U66" s="16">
        <f t="shared" si="7"/>
        <v>76.76076386121137</v>
      </c>
      <c r="V66" s="16">
        <f t="shared" si="7"/>
        <v>38.04122271330958</v>
      </c>
      <c r="W66" s="16">
        <f t="shared" si="7"/>
        <v>100.01849581810096</v>
      </c>
      <c r="X66" s="16">
        <f t="shared" si="7"/>
        <v>0</v>
      </c>
      <c r="Y66" s="16">
        <f t="shared" si="7"/>
        <v>0</v>
      </c>
      <c r="Z66" s="17">
        <f t="shared" si="7"/>
        <v>100.01849581810096</v>
      </c>
    </row>
    <row r="67" spans="1:26" ht="13.5" hidden="1">
      <c r="A67" s="41" t="s">
        <v>285</v>
      </c>
      <c r="B67" s="24">
        <v>56163836</v>
      </c>
      <c r="C67" s="24"/>
      <c r="D67" s="25">
        <v>70551370</v>
      </c>
      <c r="E67" s="26">
        <v>66925826</v>
      </c>
      <c r="F67" s="26">
        <v>19000211</v>
      </c>
      <c r="G67" s="26">
        <v>4988973</v>
      </c>
      <c r="H67" s="26">
        <v>4699849</v>
      </c>
      <c r="I67" s="26">
        <v>28689033</v>
      </c>
      <c r="J67" s="26">
        <v>5016715</v>
      </c>
      <c r="K67" s="26">
        <v>3652606</v>
      </c>
      <c r="L67" s="26">
        <v>3671184</v>
      </c>
      <c r="M67" s="26">
        <v>12340505</v>
      </c>
      <c r="N67" s="26">
        <v>5625907</v>
      </c>
      <c r="O67" s="26">
        <v>4100190</v>
      </c>
      <c r="P67" s="26">
        <v>4617862</v>
      </c>
      <c r="Q67" s="26">
        <v>14343959</v>
      </c>
      <c r="R67" s="26">
        <v>4112472</v>
      </c>
      <c r="S67" s="26">
        <v>3602207</v>
      </c>
      <c r="T67" s="26">
        <v>4902569</v>
      </c>
      <c r="U67" s="26">
        <v>12617248</v>
      </c>
      <c r="V67" s="26">
        <v>67990745</v>
      </c>
      <c r="W67" s="26">
        <v>66925826</v>
      </c>
      <c r="X67" s="26"/>
      <c r="Y67" s="25"/>
      <c r="Z67" s="27">
        <v>66925826</v>
      </c>
    </row>
    <row r="68" spans="1:26" ht="13.5" hidden="1">
      <c r="A68" s="37" t="s">
        <v>31</v>
      </c>
      <c r="B68" s="19">
        <v>8801692</v>
      </c>
      <c r="C68" s="19"/>
      <c r="D68" s="20">
        <v>12117720</v>
      </c>
      <c r="E68" s="21">
        <v>12117718</v>
      </c>
      <c r="F68" s="21">
        <v>11724051</v>
      </c>
      <c r="G68" s="21">
        <v>-31838</v>
      </c>
      <c r="H68" s="21">
        <v>-22032</v>
      </c>
      <c r="I68" s="21">
        <v>11670181</v>
      </c>
      <c r="J68" s="21">
        <v>-125529</v>
      </c>
      <c r="K68" s="21">
        <v>-69575</v>
      </c>
      <c r="L68" s="21">
        <v>-118077</v>
      </c>
      <c r="M68" s="21">
        <v>-313181</v>
      </c>
      <c r="N68" s="21">
        <v>-144942</v>
      </c>
      <c r="O68" s="21">
        <v>-35280</v>
      </c>
      <c r="P68" s="21">
        <v>-11340</v>
      </c>
      <c r="Q68" s="21">
        <v>-191562</v>
      </c>
      <c r="R68" s="21"/>
      <c r="S68" s="21">
        <v>-40740</v>
      </c>
      <c r="T68" s="21">
        <v>-90541</v>
      </c>
      <c r="U68" s="21">
        <v>-131281</v>
      </c>
      <c r="V68" s="21">
        <v>11034157</v>
      </c>
      <c r="W68" s="21">
        <v>12117718</v>
      </c>
      <c r="X68" s="21"/>
      <c r="Y68" s="20"/>
      <c r="Z68" s="23">
        <v>12117718</v>
      </c>
    </row>
    <row r="69" spans="1:26" ht="13.5" hidden="1">
      <c r="A69" s="38" t="s">
        <v>32</v>
      </c>
      <c r="B69" s="19">
        <v>45740571</v>
      </c>
      <c r="C69" s="19"/>
      <c r="D69" s="20">
        <v>56589980</v>
      </c>
      <c r="E69" s="21">
        <v>52964448</v>
      </c>
      <c r="F69" s="21">
        <v>6994451</v>
      </c>
      <c r="G69" s="21">
        <v>4733380</v>
      </c>
      <c r="H69" s="21">
        <v>4420431</v>
      </c>
      <c r="I69" s="21">
        <v>16148262</v>
      </c>
      <c r="J69" s="21">
        <v>4858052</v>
      </c>
      <c r="K69" s="21">
        <v>3421583</v>
      </c>
      <c r="L69" s="21">
        <v>3464211</v>
      </c>
      <c r="M69" s="21">
        <v>11743846</v>
      </c>
      <c r="N69" s="21">
        <v>5411013</v>
      </c>
      <c r="O69" s="21">
        <v>3766947</v>
      </c>
      <c r="P69" s="21">
        <v>4248528</v>
      </c>
      <c r="Q69" s="21">
        <v>13426488</v>
      </c>
      <c r="R69" s="21">
        <v>3747694</v>
      </c>
      <c r="S69" s="21">
        <v>3518906</v>
      </c>
      <c r="T69" s="21">
        <v>4691576</v>
      </c>
      <c r="U69" s="21">
        <v>11958176</v>
      </c>
      <c r="V69" s="21">
        <v>53276772</v>
      </c>
      <c r="W69" s="21">
        <v>52964448</v>
      </c>
      <c r="X69" s="21"/>
      <c r="Y69" s="20"/>
      <c r="Z69" s="23">
        <v>52964448</v>
      </c>
    </row>
    <row r="70" spans="1:26" ht="13.5" hidden="1">
      <c r="A70" s="39" t="s">
        <v>103</v>
      </c>
      <c r="B70" s="19">
        <v>30706930</v>
      </c>
      <c r="C70" s="19"/>
      <c r="D70" s="20">
        <v>34508280</v>
      </c>
      <c r="E70" s="21">
        <v>30882755</v>
      </c>
      <c r="F70" s="21">
        <v>2630071</v>
      </c>
      <c r="G70" s="21">
        <v>3310592</v>
      </c>
      <c r="H70" s="21">
        <v>2919702</v>
      </c>
      <c r="I70" s="21">
        <v>8860365</v>
      </c>
      <c r="J70" s="21">
        <v>2812812</v>
      </c>
      <c r="K70" s="21">
        <v>2204453</v>
      </c>
      <c r="L70" s="21">
        <v>2307924</v>
      </c>
      <c r="M70" s="21">
        <v>7325189</v>
      </c>
      <c r="N70" s="21">
        <v>2874468</v>
      </c>
      <c r="O70" s="21">
        <v>2334955</v>
      </c>
      <c r="P70" s="21">
        <v>2701082</v>
      </c>
      <c r="Q70" s="21">
        <v>7910505</v>
      </c>
      <c r="R70" s="21">
        <v>2401092</v>
      </c>
      <c r="S70" s="21">
        <v>2268858</v>
      </c>
      <c r="T70" s="21">
        <v>3198484</v>
      </c>
      <c r="U70" s="21">
        <v>7868434</v>
      </c>
      <c r="V70" s="21">
        <v>31964493</v>
      </c>
      <c r="W70" s="21">
        <v>30882755</v>
      </c>
      <c r="X70" s="21"/>
      <c r="Y70" s="20"/>
      <c r="Z70" s="23">
        <v>30882755</v>
      </c>
    </row>
    <row r="71" spans="1:26" ht="13.5" hidden="1">
      <c r="A71" s="39" t="s">
        <v>104</v>
      </c>
      <c r="B71" s="19">
        <v>7772495</v>
      </c>
      <c r="C71" s="19"/>
      <c r="D71" s="20">
        <v>9636940</v>
      </c>
      <c r="E71" s="21">
        <v>9636940</v>
      </c>
      <c r="F71" s="21">
        <v>871255</v>
      </c>
      <c r="G71" s="21">
        <v>846414</v>
      </c>
      <c r="H71" s="21">
        <v>957656</v>
      </c>
      <c r="I71" s="21">
        <v>2675325</v>
      </c>
      <c r="J71" s="21">
        <v>1504090</v>
      </c>
      <c r="K71" s="21">
        <v>965689</v>
      </c>
      <c r="L71" s="21">
        <v>617171</v>
      </c>
      <c r="M71" s="21">
        <v>3086950</v>
      </c>
      <c r="N71" s="21">
        <v>2008185</v>
      </c>
      <c r="O71" s="21">
        <v>912641</v>
      </c>
      <c r="P71" s="21">
        <v>1021640</v>
      </c>
      <c r="Q71" s="21">
        <v>3942466</v>
      </c>
      <c r="R71" s="21">
        <v>833743</v>
      </c>
      <c r="S71" s="21">
        <v>732657</v>
      </c>
      <c r="T71" s="21">
        <v>962033</v>
      </c>
      <c r="U71" s="21">
        <v>2528433</v>
      </c>
      <c r="V71" s="21">
        <v>12233174</v>
      </c>
      <c r="W71" s="21">
        <v>9636940</v>
      </c>
      <c r="X71" s="21"/>
      <c r="Y71" s="20"/>
      <c r="Z71" s="23">
        <v>9636940</v>
      </c>
    </row>
    <row r="72" spans="1:26" ht="13.5" hidden="1">
      <c r="A72" s="39" t="s">
        <v>105</v>
      </c>
      <c r="B72" s="19">
        <v>3982634</v>
      </c>
      <c r="C72" s="19"/>
      <c r="D72" s="20">
        <v>6629360</v>
      </c>
      <c r="E72" s="21">
        <v>6629359</v>
      </c>
      <c r="F72" s="21">
        <v>2896366</v>
      </c>
      <c r="G72" s="21">
        <v>147507</v>
      </c>
      <c r="H72" s="21">
        <v>136567</v>
      </c>
      <c r="I72" s="21">
        <v>3180440</v>
      </c>
      <c r="J72" s="21">
        <v>147210</v>
      </c>
      <c r="K72" s="21">
        <v>-13232</v>
      </c>
      <c r="L72" s="21">
        <v>156389</v>
      </c>
      <c r="M72" s="21">
        <v>290367</v>
      </c>
      <c r="N72" s="21">
        <v>152165</v>
      </c>
      <c r="O72" s="21">
        <v>145789</v>
      </c>
      <c r="P72" s="21">
        <v>150049</v>
      </c>
      <c r="Q72" s="21">
        <v>448003</v>
      </c>
      <c r="R72" s="21">
        <v>139667</v>
      </c>
      <c r="S72" s="21">
        <v>142893</v>
      </c>
      <c r="T72" s="21">
        <v>157623</v>
      </c>
      <c r="U72" s="21">
        <v>440183</v>
      </c>
      <c r="V72" s="21">
        <v>4358993</v>
      </c>
      <c r="W72" s="21">
        <v>6629359</v>
      </c>
      <c r="X72" s="21"/>
      <c r="Y72" s="20"/>
      <c r="Z72" s="23">
        <v>6629359</v>
      </c>
    </row>
    <row r="73" spans="1:26" ht="13.5" hidden="1">
      <c r="A73" s="39" t="s">
        <v>106</v>
      </c>
      <c r="B73" s="19">
        <v>3278512</v>
      </c>
      <c r="C73" s="19"/>
      <c r="D73" s="20">
        <v>5815400</v>
      </c>
      <c r="E73" s="21">
        <v>5815394</v>
      </c>
      <c r="F73" s="21">
        <v>596759</v>
      </c>
      <c r="G73" s="21">
        <v>428867</v>
      </c>
      <c r="H73" s="21">
        <v>406506</v>
      </c>
      <c r="I73" s="21">
        <v>1432132</v>
      </c>
      <c r="J73" s="21">
        <v>393940</v>
      </c>
      <c r="K73" s="21">
        <v>264673</v>
      </c>
      <c r="L73" s="21">
        <v>382727</v>
      </c>
      <c r="M73" s="21">
        <v>1041340</v>
      </c>
      <c r="N73" s="21">
        <v>376195</v>
      </c>
      <c r="O73" s="21">
        <v>373562</v>
      </c>
      <c r="P73" s="21">
        <v>375757</v>
      </c>
      <c r="Q73" s="21">
        <v>1125514</v>
      </c>
      <c r="R73" s="21">
        <v>373192</v>
      </c>
      <c r="S73" s="21">
        <v>374498</v>
      </c>
      <c r="T73" s="21">
        <v>373436</v>
      </c>
      <c r="U73" s="21">
        <v>1121126</v>
      </c>
      <c r="V73" s="21">
        <v>4720112</v>
      </c>
      <c r="W73" s="21">
        <v>5815394</v>
      </c>
      <c r="X73" s="21"/>
      <c r="Y73" s="20"/>
      <c r="Z73" s="23">
        <v>5815394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1621573</v>
      </c>
      <c r="C75" s="28"/>
      <c r="D75" s="29">
        <v>1843670</v>
      </c>
      <c r="E75" s="30">
        <v>1843660</v>
      </c>
      <c r="F75" s="30">
        <v>281709</v>
      </c>
      <c r="G75" s="30">
        <v>287431</v>
      </c>
      <c r="H75" s="30">
        <v>301450</v>
      </c>
      <c r="I75" s="30">
        <v>870590</v>
      </c>
      <c r="J75" s="30">
        <v>284192</v>
      </c>
      <c r="K75" s="30">
        <v>300598</v>
      </c>
      <c r="L75" s="30">
        <v>325050</v>
      </c>
      <c r="M75" s="30">
        <v>909840</v>
      </c>
      <c r="N75" s="30">
        <v>359836</v>
      </c>
      <c r="O75" s="30">
        <v>368523</v>
      </c>
      <c r="P75" s="30">
        <v>380674</v>
      </c>
      <c r="Q75" s="30">
        <v>1109033</v>
      </c>
      <c r="R75" s="30">
        <v>364778</v>
      </c>
      <c r="S75" s="30">
        <v>124041</v>
      </c>
      <c r="T75" s="30">
        <v>301534</v>
      </c>
      <c r="U75" s="30">
        <v>790353</v>
      </c>
      <c r="V75" s="30">
        <v>3679816</v>
      </c>
      <c r="W75" s="30">
        <v>1843660</v>
      </c>
      <c r="X75" s="30"/>
      <c r="Y75" s="29"/>
      <c r="Z75" s="31">
        <v>1843660</v>
      </c>
    </row>
    <row r="76" spans="1:26" ht="13.5" hidden="1">
      <c r="A76" s="42" t="s">
        <v>286</v>
      </c>
      <c r="B76" s="32">
        <v>39735440</v>
      </c>
      <c r="C76" s="32"/>
      <c r="D76" s="33">
        <v>53912950</v>
      </c>
      <c r="E76" s="34">
        <v>50612215</v>
      </c>
      <c r="F76" s="34">
        <v>19000212</v>
      </c>
      <c r="G76" s="34">
        <v>4403187</v>
      </c>
      <c r="H76" s="34">
        <v>4782592</v>
      </c>
      <c r="I76" s="34">
        <v>28185991</v>
      </c>
      <c r="J76" s="34">
        <v>4711022</v>
      </c>
      <c r="K76" s="34">
        <v>3372567</v>
      </c>
      <c r="L76" s="34">
        <v>4019247</v>
      </c>
      <c r="M76" s="34">
        <v>12102836</v>
      </c>
      <c r="N76" s="34">
        <v>6131476</v>
      </c>
      <c r="O76" s="34">
        <v>4621410</v>
      </c>
      <c r="P76" s="34">
        <v>5562734</v>
      </c>
      <c r="Q76" s="34">
        <v>16315620</v>
      </c>
      <c r="R76" s="34">
        <v>4936218</v>
      </c>
      <c r="S76" s="34">
        <v>4897842</v>
      </c>
      <c r="T76" s="34">
        <v>5515544</v>
      </c>
      <c r="U76" s="34">
        <v>15349604</v>
      </c>
      <c r="V76" s="34">
        <v>71954051</v>
      </c>
      <c r="W76" s="34">
        <v>50612215</v>
      </c>
      <c r="X76" s="34"/>
      <c r="Y76" s="33"/>
      <c r="Z76" s="35">
        <v>50612215</v>
      </c>
    </row>
    <row r="77" spans="1:26" ht="13.5" hidden="1">
      <c r="A77" s="37" t="s">
        <v>31</v>
      </c>
      <c r="B77" s="19">
        <v>6765425</v>
      </c>
      <c r="C77" s="19"/>
      <c r="D77" s="20">
        <v>8797750</v>
      </c>
      <c r="E77" s="21">
        <v>7694401</v>
      </c>
      <c r="F77" s="21">
        <v>12163792</v>
      </c>
      <c r="G77" s="21">
        <v>643841</v>
      </c>
      <c r="H77" s="21">
        <v>928711</v>
      </c>
      <c r="I77" s="21">
        <v>13736344</v>
      </c>
      <c r="J77" s="21">
        <v>781328</v>
      </c>
      <c r="K77" s="21">
        <v>512572</v>
      </c>
      <c r="L77" s="21">
        <v>114345</v>
      </c>
      <c r="M77" s="21">
        <v>1408245</v>
      </c>
      <c r="N77" s="21"/>
      <c r="O77" s="21">
        <v>385798</v>
      </c>
      <c r="P77" s="21">
        <v>576437</v>
      </c>
      <c r="Q77" s="21">
        <v>962235</v>
      </c>
      <c r="R77" s="21">
        <v>455992</v>
      </c>
      <c r="S77" s="21">
        <v>806934</v>
      </c>
      <c r="T77" s="21">
        <v>90541</v>
      </c>
      <c r="U77" s="21">
        <v>1353467</v>
      </c>
      <c r="V77" s="21">
        <v>17460291</v>
      </c>
      <c r="W77" s="21">
        <v>7694401</v>
      </c>
      <c r="X77" s="21"/>
      <c r="Y77" s="20"/>
      <c r="Z77" s="23">
        <v>7694401</v>
      </c>
    </row>
    <row r="78" spans="1:26" ht="13.5" hidden="1">
      <c r="A78" s="38" t="s">
        <v>32</v>
      </c>
      <c r="B78" s="19">
        <v>31348442</v>
      </c>
      <c r="C78" s="19"/>
      <c r="D78" s="20">
        <v>43271200</v>
      </c>
      <c r="E78" s="21">
        <v>41073813</v>
      </c>
      <c r="F78" s="21">
        <v>6554711</v>
      </c>
      <c r="G78" s="21">
        <v>3759346</v>
      </c>
      <c r="H78" s="21">
        <v>3853881</v>
      </c>
      <c r="I78" s="21">
        <v>14167938</v>
      </c>
      <c r="J78" s="21">
        <v>3929694</v>
      </c>
      <c r="K78" s="21">
        <v>2859995</v>
      </c>
      <c r="L78" s="21">
        <v>3904902</v>
      </c>
      <c r="M78" s="21">
        <v>10694591</v>
      </c>
      <c r="N78" s="21">
        <v>5891590</v>
      </c>
      <c r="O78" s="21">
        <v>4235612</v>
      </c>
      <c r="P78" s="21">
        <v>4714726</v>
      </c>
      <c r="Q78" s="21">
        <v>14841928</v>
      </c>
      <c r="R78" s="21">
        <v>4203265</v>
      </c>
      <c r="S78" s="21">
        <v>4006582</v>
      </c>
      <c r="T78" s="21">
        <v>5179609</v>
      </c>
      <c r="U78" s="21">
        <v>13389456</v>
      </c>
      <c r="V78" s="21">
        <v>53093913</v>
      </c>
      <c r="W78" s="21">
        <v>41073813</v>
      </c>
      <c r="X78" s="21"/>
      <c r="Y78" s="20"/>
      <c r="Z78" s="23">
        <v>41073813</v>
      </c>
    </row>
    <row r="79" spans="1:26" ht="13.5" hidden="1">
      <c r="A79" s="39" t="s">
        <v>103</v>
      </c>
      <c r="B79" s="19">
        <v>30706930</v>
      </c>
      <c r="C79" s="19"/>
      <c r="D79" s="20">
        <v>25606400</v>
      </c>
      <c r="E79" s="21">
        <v>27606402</v>
      </c>
      <c r="F79" s="21">
        <v>2629068</v>
      </c>
      <c r="G79" s="21">
        <v>3029692</v>
      </c>
      <c r="H79" s="21">
        <v>3162993</v>
      </c>
      <c r="I79" s="21">
        <v>8821753</v>
      </c>
      <c r="J79" s="21">
        <v>3028103</v>
      </c>
      <c r="K79" s="21">
        <v>2002615</v>
      </c>
      <c r="L79" s="21">
        <v>2317310</v>
      </c>
      <c r="M79" s="21">
        <v>7348028</v>
      </c>
      <c r="N79" s="21">
        <v>2903654</v>
      </c>
      <c r="O79" s="21">
        <v>2354369</v>
      </c>
      <c r="P79" s="21">
        <v>2728429</v>
      </c>
      <c r="Q79" s="21">
        <v>7986452</v>
      </c>
      <c r="R79" s="21">
        <v>2408998</v>
      </c>
      <c r="S79" s="21">
        <v>2313300</v>
      </c>
      <c r="T79" s="21">
        <v>3240101</v>
      </c>
      <c r="U79" s="21">
        <v>7962399</v>
      </c>
      <c r="V79" s="21">
        <v>32118632</v>
      </c>
      <c r="W79" s="21">
        <v>27606402</v>
      </c>
      <c r="X79" s="21"/>
      <c r="Y79" s="20"/>
      <c r="Z79" s="23">
        <v>27606402</v>
      </c>
    </row>
    <row r="80" spans="1:26" ht="13.5" hidden="1">
      <c r="A80" s="39" t="s">
        <v>104</v>
      </c>
      <c r="B80" s="19">
        <v>7772495</v>
      </c>
      <c r="C80" s="19"/>
      <c r="D80" s="20">
        <v>7709600</v>
      </c>
      <c r="E80" s="21">
        <v>6709600</v>
      </c>
      <c r="F80" s="21">
        <v>791888</v>
      </c>
      <c r="G80" s="21">
        <v>416118</v>
      </c>
      <c r="H80" s="21">
        <v>371681</v>
      </c>
      <c r="I80" s="21">
        <v>1579687</v>
      </c>
      <c r="J80" s="21">
        <v>558777</v>
      </c>
      <c r="K80" s="21">
        <v>606397</v>
      </c>
      <c r="L80" s="21">
        <v>738470</v>
      </c>
      <c r="M80" s="21">
        <v>1903644</v>
      </c>
      <c r="N80" s="21">
        <v>2132187</v>
      </c>
      <c r="O80" s="21">
        <v>1038339</v>
      </c>
      <c r="P80" s="21">
        <v>1143009</v>
      </c>
      <c r="Q80" s="21">
        <v>4313535</v>
      </c>
      <c r="R80" s="21">
        <v>950994</v>
      </c>
      <c r="S80" s="21">
        <v>852639</v>
      </c>
      <c r="T80" s="21">
        <v>1086981</v>
      </c>
      <c r="U80" s="21">
        <v>2890614</v>
      </c>
      <c r="V80" s="21">
        <v>10687480</v>
      </c>
      <c r="W80" s="21">
        <v>6709600</v>
      </c>
      <c r="X80" s="21"/>
      <c r="Y80" s="20"/>
      <c r="Z80" s="23">
        <v>6709600</v>
      </c>
    </row>
    <row r="81" spans="1:26" ht="13.5" hidden="1">
      <c r="A81" s="39" t="s">
        <v>105</v>
      </c>
      <c r="B81" s="19">
        <v>3982634</v>
      </c>
      <c r="C81" s="19"/>
      <c r="D81" s="20">
        <v>5303200</v>
      </c>
      <c r="E81" s="21">
        <v>4105811</v>
      </c>
      <c r="F81" s="21">
        <v>2687349</v>
      </c>
      <c r="G81" s="21">
        <v>183002</v>
      </c>
      <c r="H81" s="21">
        <v>175024</v>
      </c>
      <c r="I81" s="21">
        <v>3045375</v>
      </c>
      <c r="J81" s="21">
        <v>179149</v>
      </c>
      <c r="K81" s="21">
        <v>131241</v>
      </c>
      <c r="L81" s="21">
        <v>595436</v>
      </c>
      <c r="M81" s="21">
        <v>905826</v>
      </c>
      <c r="N81" s="21">
        <v>596167</v>
      </c>
      <c r="O81" s="21">
        <v>595994</v>
      </c>
      <c r="P81" s="21">
        <v>595849</v>
      </c>
      <c r="Q81" s="21">
        <v>1788010</v>
      </c>
      <c r="R81" s="21">
        <v>596674</v>
      </c>
      <c r="S81" s="21">
        <v>597218</v>
      </c>
      <c r="T81" s="21">
        <v>596782</v>
      </c>
      <c r="U81" s="21">
        <v>1790674</v>
      </c>
      <c r="V81" s="21">
        <v>7529885</v>
      </c>
      <c r="W81" s="21">
        <v>4105811</v>
      </c>
      <c r="X81" s="21"/>
      <c r="Y81" s="20"/>
      <c r="Z81" s="23">
        <v>4105811</v>
      </c>
    </row>
    <row r="82" spans="1:26" ht="13.5" hidden="1">
      <c r="A82" s="39" t="s">
        <v>106</v>
      </c>
      <c r="B82" s="19">
        <v>3278511</v>
      </c>
      <c r="C82" s="19"/>
      <c r="D82" s="20">
        <v>4652000</v>
      </c>
      <c r="E82" s="21">
        <v>2652000</v>
      </c>
      <c r="F82" s="21">
        <v>446406</v>
      </c>
      <c r="G82" s="21">
        <v>131834</v>
      </c>
      <c r="H82" s="21">
        <v>145091</v>
      </c>
      <c r="I82" s="21">
        <v>723331</v>
      </c>
      <c r="J82" s="21">
        <v>163355</v>
      </c>
      <c r="K82" s="21">
        <v>120718</v>
      </c>
      <c r="L82" s="21">
        <v>250819</v>
      </c>
      <c r="M82" s="21">
        <v>534892</v>
      </c>
      <c r="N82" s="21">
        <v>250622</v>
      </c>
      <c r="O82" s="21">
        <v>246414</v>
      </c>
      <c r="P82" s="21">
        <v>247439</v>
      </c>
      <c r="Q82" s="21">
        <v>744475</v>
      </c>
      <c r="R82" s="21">
        <v>246599</v>
      </c>
      <c r="S82" s="21">
        <v>243425</v>
      </c>
      <c r="T82" s="21">
        <v>255745</v>
      </c>
      <c r="U82" s="21">
        <v>745769</v>
      </c>
      <c r="V82" s="21">
        <v>2748467</v>
      </c>
      <c r="W82" s="21">
        <v>2652000</v>
      </c>
      <c r="X82" s="21"/>
      <c r="Y82" s="20"/>
      <c r="Z82" s="23">
        <v>2652000</v>
      </c>
    </row>
    <row r="83" spans="1:26" ht="13.5" hidden="1">
      <c r="A83" s="39" t="s">
        <v>107</v>
      </c>
      <c r="B83" s="19">
        <v>-14392128</v>
      </c>
      <c r="C83" s="19"/>
      <c r="D83" s="20"/>
      <c r="E83" s="21"/>
      <c r="F83" s="21"/>
      <c r="G83" s="21">
        <v>-1300</v>
      </c>
      <c r="H83" s="21">
        <v>-908</v>
      </c>
      <c r="I83" s="21">
        <v>-2208</v>
      </c>
      <c r="J83" s="21">
        <v>310</v>
      </c>
      <c r="K83" s="21">
        <v>-976</v>
      </c>
      <c r="L83" s="21">
        <v>2867</v>
      </c>
      <c r="M83" s="21">
        <v>2201</v>
      </c>
      <c r="N83" s="21">
        <v>8960</v>
      </c>
      <c r="O83" s="21">
        <v>496</v>
      </c>
      <c r="P83" s="21"/>
      <c r="Q83" s="21">
        <v>9456</v>
      </c>
      <c r="R83" s="21"/>
      <c r="S83" s="21"/>
      <c r="T83" s="21"/>
      <c r="U83" s="21"/>
      <c r="V83" s="21">
        <v>9449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1621573</v>
      </c>
      <c r="C84" s="28"/>
      <c r="D84" s="29">
        <v>1844000</v>
      </c>
      <c r="E84" s="30">
        <v>1844001</v>
      </c>
      <c r="F84" s="30">
        <v>281709</v>
      </c>
      <c r="G84" s="30"/>
      <c r="H84" s="30"/>
      <c r="I84" s="30">
        <v>281709</v>
      </c>
      <c r="J84" s="30"/>
      <c r="K84" s="30"/>
      <c r="L84" s="30"/>
      <c r="M84" s="30"/>
      <c r="N84" s="30">
        <v>239886</v>
      </c>
      <c r="O84" s="30"/>
      <c r="P84" s="30">
        <v>271571</v>
      </c>
      <c r="Q84" s="30">
        <v>511457</v>
      </c>
      <c r="R84" s="30">
        <v>276961</v>
      </c>
      <c r="S84" s="30">
        <v>84326</v>
      </c>
      <c r="T84" s="30">
        <v>245394</v>
      </c>
      <c r="U84" s="30">
        <v>606681</v>
      </c>
      <c r="V84" s="30">
        <v>1399847</v>
      </c>
      <c r="W84" s="30">
        <v>1844001</v>
      </c>
      <c r="X84" s="30"/>
      <c r="Y84" s="29"/>
      <c r="Z84" s="31">
        <v>1844001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1379680</v>
      </c>
      <c r="F5" s="358">
        <f t="shared" si="0"/>
        <v>1162680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1162680</v>
      </c>
      <c r="Y5" s="358">
        <f t="shared" si="0"/>
        <v>-1162680</v>
      </c>
      <c r="Z5" s="359">
        <f>+IF(X5&lt;&gt;0,+(Y5/X5)*100,0)</f>
        <v>-100</v>
      </c>
      <c r="AA5" s="360">
        <f>+AA6+AA8+AA11+AA13+AA15</f>
        <v>1162680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73500</v>
      </c>
      <c r="F6" s="59">
        <f t="shared" si="1"/>
        <v>10500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10500</v>
      </c>
      <c r="Y6" s="59">
        <f t="shared" si="1"/>
        <v>-10500</v>
      </c>
      <c r="Z6" s="61">
        <f>+IF(X6&lt;&gt;0,+(Y6/X6)*100,0)</f>
        <v>-100</v>
      </c>
      <c r="AA6" s="62">
        <f t="shared" si="1"/>
        <v>10500</v>
      </c>
    </row>
    <row r="7" spans="1:27" ht="13.5">
      <c r="A7" s="291" t="s">
        <v>228</v>
      </c>
      <c r="B7" s="142"/>
      <c r="C7" s="60"/>
      <c r="D7" s="340"/>
      <c r="E7" s="60">
        <v>73500</v>
      </c>
      <c r="F7" s="59">
        <v>10500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10500</v>
      </c>
      <c r="Y7" s="59">
        <v>-10500</v>
      </c>
      <c r="Z7" s="61">
        <v>-100</v>
      </c>
      <c r="AA7" s="62">
        <v>10500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353500</v>
      </c>
      <c r="F8" s="59">
        <f t="shared" si="2"/>
        <v>298500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298500</v>
      </c>
      <c r="Y8" s="59">
        <f t="shared" si="2"/>
        <v>-298500</v>
      </c>
      <c r="Z8" s="61">
        <f>+IF(X8&lt;&gt;0,+(Y8/X8)*100,0)</f>
        <v>-100</v>
      </c>
      <c r="AA8" s="62">
        <f>SUM(AA9:AA10)</f>
        <v>298500</v>
      </c>
    </row>
    <row r="9" spans="1:27" ht="13.5">
      <c r="A9" s="291" t="s">
        <v>229</v>
      </c>
      <c r="B9" s="142"/>
      <c r="C9" s="60"/>
      <c r="D9" s="340"/>
      <c r="E9" s="60">
        <v>322000</v>
      </c>
      <c r="F9" s="59">
        <v>267000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267000</v>
      </c>
      <c r="Y9" s="59">
        <v>-267000</v>
      </c>
      <c r="Z9" s="61">
        <v>-100</v>
      </c>
      <c r="AA9" s="62">
        <v>267000</v>
      </c>
    </row>
    <row r="10" spans="1:27" ht="13.5">
      <c r="A10" s="291" t="s">
        <v>230</v>
      </c>
      <c r="B10" s="142"/>
      <c r="C10" s="60"/>
      <c r="D10" s="340"/>
      <c r="E10" s="60">
        <v>31500</v>
      </c>
      <c r="F10" s="59">
        <v>31500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31500</v>
      </c>
      <c r="Y10" s="59">
        <v>-31500</v>
      </c>
      <c r="Z10" s="61">
        <v>-100</v>
      </c>
      <c r="AA10" s="62">
        <v>31500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472500</v>
      </c>
      <c r="F11" s="364">
        <f t="shared" si="3"/>
        <v>471000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471000</v>
      </c>
      <c r="Y11" s="364">
        <f t="shared" si="3"/>
        <v>-471000</v>
      </c>
      <c r="Z11" s="365">
        <f>+IF(X11&lt;&gt;0,+(Y11/X11)*100,0)</f>
        <v>-100</v>
      </c>
      <c r="AA11" s="366">
        <f t="shared" si="3"/>
        <v>471000</v>
      </c>
    </row>
    <row r="12" spans="1:27" ht="13.5">
      <c r="A12" s="291" t="s">
        <v>231</v>
      </c>
      <c r="B12" s="136"/>
      <c r="C12" s="60"/>
      <c r="D12" s="340"/>
      <c r="E12" s="60">
        <v>472500</v>
      </c>
      <c r="F12" s="59">
        <v>471000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471000</v>
      </c>
      <c r="Y12" s="59">
        <v>-471000</v>
      </c>
      <c r="Z12" s="61">
        <v>-100</v>
      </c>
      <c r="AA12" s="62">
        <v>471000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133680</v>
      </c>
      <c r="F13" s="342">
        <f t="shared" si="4"/>
        <v>113680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113680</v>
      </c>
      <c r="Y13" s="342">
        <f t="shared" si="4"/>
        <v>-113680</v>
      </c>
      <c r="Z13" s="335">
        <f>+IF(X13&lt;&gt;0,+(Y13/X13)*100,0)</f>
        <v>-100</v>
      </c>
      <c r="AA13" s="273">
        <f t="shared" si="4"/>
        <v>113680</v>
      </c>
    </row>
    <row r="14" spans="1:27" ht="13.5">
      <c r="A14" s="291" t="s">
        <v>232</v>
      </c>
      <c r="B14" s="136"/>
      <c r="C14" s="60"/>
      <c r="D14" s="340"/>
      <c r="E14" s="60">
        <v>133680</v>
      </c>
      <c r="F14" s="59">
        <v>113680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113680</v>
      </c>
      <c r="Y14" s="59">
        <v>-113680</v>
      </c>
      <c r="Z14" s="61">
        <v>-100</v>
      </c>
      <c r="AA14" s="62">
        <v>113680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346500</v>
      </c>
      <c r="F15" s="59">
        <f t="shared" si="5"/>
        <v>269000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269000</v>
      </c>
      <c r="Y15" s="59">
        <f t="shared" si="5"/>
        <v>-269000</v>
      </c>
      <c r="Z15" s="61">
        <f>+IF(X15&lt;&gt;0,+(Y15/X15)*100,0)</f>
        <v>-100</v>
      </c>
      <c r="AA15" s="62">
        <f>SUM(AA16:AA20)</f>
        <v>269000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>
        <v>206000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206000</v>
      </c>
      <c r="Y17" s="59">
        <v>-206000</v>
      </c>
      <c r="Z17" s="61">
        <v>-100</v>
      </c>
      <c r="AA17" s="62">
        <v>206000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346500</v>
      </c>
      <c r="F20" s="59">
        <v>63000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63000</v>
      </c>
      <c r="Y20" s="59">
        <v>-63000</v>
      </c>
      <c r="Z20" s="61">
        <v>-100</v>
      </c>
      <c r="AA20" s="62">
        <v>63000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2159980</v>
      </c>
      <c r="F40" s="345">
        <f t="shared" si="9"/>
        <v>2016717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2016717</v>
      </c>
      <c r="Y40" s="345">
        <f t="shared" si="9"/>
        <v>-2016717</v>
      </c>
      <c r="Z40" s="336">
        <f>+IF(X40&lt;&gt;0,+(Y40/X40)*100,0)</f>
        <v>-100</v>
      </c>
      <c r="AA40" s="350">
        <f>SUM(AA41:AA49)</f>
        <v>2016717</v>
      </c>
    </row>
    <row r="41" spans="1:27" ht="13.5">
      <c r="A41" s="361" t="s">
        <v>247</v>
      </c>
      <c r="B41" s="142"/>
      <c r="C41" s="362"/>
      <c r="D41" s="363"/>
      <c r="E41" s="362">
        <v>265100</v>
      </c>
      <c r="F41" s="364">
        <v>506100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506100</v>
      </c>
      <c r="Y41" s="364">
        <v>-506100</v>
      </c>
      <c r="Z41" s="365">
        <v>-100</v>
      </c>
      <c r="AA41" s="366">
        <v>506100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392640</v>
      </c>
      <c r="F43" s="370">
        <v>452640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452640</v>
      </c>
      <c r="Y43" s="370">
        <v>-452640</v>
      </c>
      <c r="Z43" s="371">
        <v>-100</v>
      </c>
      <c r="AA43" s="303">
        <v>452640</v>
      </c>
    </row>
    <row r="44" spans="1:27" ht="13.5">
      <c r="A44" s="361" t="s">
        <v>250</v>
      </c>
      <c r="B44" s="136"/>
      <c r="C44" s="60"/>
      <c r="D44" s="368"/>
      <c r="E44" s="54">
        <v>137330</v>
      </c>
      <c r="F44" s="53">
        <v>117350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117350</v>
      </c>
      <c r="Y44" s="53">
        <v>-117350</v>
      </c>
      <c r="Z44" s="94">
        <v>-100</v>
      </c>
      <c r="AA44" s="95">
        <v>117350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1364910</v>
      </c>
      <c r="F48" s="53">
        <v>940627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940627</v>
      </c>
      <c r="Y48" s="53">
        <v>-940627</v>
      </c>
      <c r="Z48" s="94">
        <v>-100</v>
      </c>
      <c r="AA48" s="95">
        <v>940627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3539660</v>
      </c>
      <c r="F60" s="264">
        <f t="shared" si="14"/>
        <v>3179397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3179397</v>
      </c>
      <c r="Y60" s="264">
        <f t="shared" si="14"/>
        <v>-3179397</v>
      </c>
      <c r="Z60" s="337">
        <f>+IF(X60&lt;&gt;0,+(Y60/X60)*100,0)</f>
        <v>-100</v>
      </c>
      <c r="AA60" s="232">
        <f>+AA57+AA54+AA51+AA40+AA37+AA34+AA22+AA5</f>
        <v>3179397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35794408</v>
      </c>
      <c r="D5" s="153">
        <f>SUM(D6:D8)</f>
        <v>0</v>
      </c>
      <c r="E5" s="154">
        <f t="shared" si="0"/>
        <v>22385890</v>
      </c>
      <c r="F5" s="100">
        <f t="shared" si="0"/>
        <v>24936747</v>
      </c>
      <c r="G5" s="100">
        <f t="shared" si="0"/>
        <v>12068986</v>
      </c>
      <c r="H5" s="100">
        <f t="shared" si="0"/>
        <v>363607</v>
      </c>
      <c r="I5" s="100">
        <f t="shared" si="0"/>
        <v>1783308</v>
      </c>
      <c r="J5" s="100">
        <f t="shared" si="0"/>
        <v>14215901</v>
      </c>
      <c r="K5" s="100">
        <f t="shared" si="0"/>
        <v>280125</v>
      </c>
      <c r="L5" s="100">
        <f t="shared" si="0"/>
        <v>384733</v>
      </c>
      <c r="M5" s="100">
        <f t="shared" si="0"/>
        <v>223367</v>
      </c>
      <c r="N5" s="100">
        <f t="shared" si="0"/>
        <v>888225</v>
      </c>
      <c r="O5" s="100">
        <f t="shared" si="0"/>
        <v>1339487</v>
      </c>
      <c r="P5" s="100">
        <f t="shared" si="0"/>
        <v>346360</v>
      </c>
      <c r="Q5" s="100">
        <f t="shared" si="0"/>
        <v>467615</v>
      </c>
      <c r="R5" s="100">
        <f t="shared" si="0"/>
        <v>2153462</v>
      </c>
      <c r="S5" s="100">
        <f t="shared" si="0"/>
        <v>383113</v>
      </c>
      <c r="T5" s="100">
        <f t="shared" si="0"/>
        <v>117745</v>
      </c>
      <c r="U5" s="100">
        <f t="shared" si="0"/>
        <v>1549445</v>
      </c>
      <c r="V5" s="100">
        <f t="shared" si="0"/>
        <v>2050303</v>
      </c>
      <c r="W5" s="100">
        <f t="shared" si="0"/>
        <v>19307891</v>
      </c>
      <c r="X5" s="100">
        <f t="shared" si="0"/>
        <v>24936747</v>
      </c>
      <c r="Y5" s="100">
        <f t="shared" si="0"/>
        <v>-5628856</v>
      </c>
      <c r="Z5" s="137">
        <f>+IF(X5&lt;&gt;0,+(Y5/X5)*100,0)</f>
        <v>-22.572535222817955</v>
      </c>
      <c r="AA5" s="153">
        <f>SUM(AA6:AA8)</f>
        <v>24936747</v>
      </c>
    </row>
    <row r="6" spans="1:27" ht="13.5">
      <c r="A6" s="138" t="s">
        <v>75</v>
      </c>
      <c r="B6" s="136"/>
      <c r="C6" s="155">
        <v>209533</v>
      </c>
      <c r="D6" s="155"/>
      <c r="E6" s="156">
        <v>1896080</v>
      </c>
      <c r="F6" s="60">
        <v>4008629</v>
      </c>
      <c r="G6" s="60">
        <v>9137</v>
      </c>
      <c r="H6" s="60"/>
      <c r="I6" s="60">
        <v>458385</v>
      </c>
      <c r="J6" s="60">
        <v>467522</v>
      </c>
      <c r="K6" s="60">
        <v>31207</v>
      </c>
      <c r="L6" s="60">
        <v>127000</v>
      </c>
      <c r="M6" s="60">
        <v>10000</v>
      </c>
      <c r="N6" s="60">
        <v>168207</v>
      </c>
      <c r="O6" s="60">
        <v>324300</v>
      </c>
      <c r="P6" s="60"/>
      <c r="Q6" s="60"/>
      <c r="R6" s="60">
        <v>324300</v>
      </c>
      <c r="S6" s="60"/>
      <c r="T6" s="60"/>
      <c r="U6" s="60">
        <v>367508</v>
      </c>
      <c r="V6" s="60">
        <v>367508</v>
      </c>
      <c r="W6" s="60">
        <v>1327537</v>
      </c>
      <c r="X6" s="60">
        <v>4008629</v>
      </c>
      <c r="Y6" s="60">
        <v>-2681092</v>
      </c>
      <c r="Z6" s="140">
        <v>-66.88</v>
      </c>
      <c r="AA6" s="155">
        <v>4008629</v>
      </c>
    </row>
    <row r="7" spans="1:27" ht="13.5">
      <c r="A7" s="138" t="s">
        <v>76</v>
      </c>
      <c r="B7" s="136"/>
      <c r="C7" s="157">
        <v>14684349</v>
      </c>
      <c r="D7" s="157"/>
      <c r="E7" s="158">
        <v>15996650</v>
      </c>
      <c r="F7" s="159">
        <v>16434964</v>
      </c>
      <c r="G7" s="159">
        <v>11777241</v>
      </c>
      <c r="H7" s="159">
        <v>41705</v>
      </c>
      <c r="I7" s="159">
        <v>155953</v>
      </c>
      <c r="J7" s="159">
        <v>11974899</v>
      </c>
      <c r="K7" s="159">
        <v>-39905</v>
      </c>
      <c r="L7" s="159">
        <v>-44110</v>
      </c>
      <c r="M7" s="159">
        <v>-1358720</v>
      </c>
      <c r="N7" s="159">
        <v>-1442735</v>
      </c>
      <c r="O7" s="159">
        <v>181297</v>
      </c>
      <c r="P7" s="159">
        <v>2728816</v>
      </c>
      <c r="Q7" s="159">
        <v>338903</v>
      </c>
      <c r="R7" s="159">
        <v>3249016</v>
      </c>
      <c r="S7" s="159">
        <v>292585</v>
      </c>
      <c r="T7" s="159">
        <v>76294</v>
      </c>
      <c r="U7" s="159">
        <v>808647</v>
      </c>
      <c r="V7" s="159">
        <v>1177526</v>
      </c>
      <c r="W7" s="159">
        <v>14958706</v>
      </c>
      <c r="X7" s="159">
        <v>16434964</v>
      </c>
      <c r="Y7" s="159">
        <v>-1476258</v>
      </c>
      <c r="Z7" s="141">
        <v>-8.98</v>
      </c>
      <c r="AA7" s="157">
        <v>16434964</v>
      </c>
    </row>
    <row r="8" spans="1:27" ht="13.5">
      <c r="A8" s="138" t="s">
        <v>77</v>
      </c>
      <c r="B8" s="136"/>
      <c r="C8" s="155">
        <v>20900526</v>
      </c>
      <c r="D8" s="155"/>
      <c r="E8" s="156">
        <v>4493160</v>
      </c>
      <c r="F8" s="60">
        <v>4493154</v>
      </c>
      <c r="G8" s="60">
        <v>282608</v>
      </c>
      <c r="H8" s="60">
        <v>321902</v>
      </c>
      <c r="I8" s="60">
        <v>1168970</v>
      </c>
      <c r="J8" s="60">
        <v>1773480</v>
      </c>
      <c r="K8" s="60">
        <v>288823</v>
      </c>
      <c r="L8" s="60">
        <v>301843</v>
      </c>
      <c r="M8" s="60">
        <v>1572087</v>
      </c>
      <c r="N8" s="60">
        <v>2162753</v>
      </c>
      <c r="O8" s="60">
        <v>833890</v>
      </c>
      <c r="P8" s="60">
        <v>-2382456</v>
      </c>
      <c r="Q8" s="60">
        <v>128712</v>
      </c>
      <c r="R8" s="60">
        <v>-1419854</v>
      </c>
      <c r="S8" s="60">
        <v>90528</v>
      </c>
      <c r="T8" s="60">
        <v>41451</v>
      </c>
      <c r="U8" s="60">
        <v>373290</v>
      </c>
      <c r="V8" s="60">
        <v>505269</v>
      </c>
      <c r="W8" s="60">
        <v>3021648</v>
      </c>
      <c r="X8" s="60">
        <v>4493154</v>
      </c>
      <c r="Y8" s="60">
        <v>-1471506</v>
      </c>
      <c r="Z8" s="140">
        <v>-32.75</v>
      </c>
      <c r="AA8" s="155">
        <v>4493154</v>
      </c>
    </row>
    <row r="9" spans="1:27" ht="13.5">
      <c r="A9" s="135" t="s">
        <v>78</v>
      </c>
      <c r="B9" s="136"/>
      <c r="C9" s="153">
        <f aca="true" t="shared" si="1" ref="C9:Y9">SUM(C10:C14)</f>
        <v>14023644</v>
      </c>
      <c r="D9" s="153">
        <f>SUM(D10:D14)</f>
        <v>0</v>
      </c>
      <c r="E9" s="154">
        <f t="shared" si="1"/>
        <v>2267770</v>
      </c>
      <c r="F9" s="100">
        <f t="shared" si="1"/>
        <v>22784867</v>
      </c>
      <c r="G9" s="100">
        <f t="shared" si="1"/>
        <v>18586</v>
      </c>
      <c r="H9" s="100">
        <f t="shared" si="1"/>
        <v>20936</v>
      </c>
      <c r="I9" s="100">
        <f t="shared" si="1"/>
        <v>25477</v>
      </c>
      <c r="J9" s="100">
        <f t="shared" si="1"/>
        <v>64999</v>
      </c>
      <c r="K9" s="100">
        <f t="shared" si="1"/>
        <v>31507</v>
      </c>
      <c r="L9" s="100">
        <f t="shared" si="1"/>
        <v>19457</v>
      </c>
      <c r="M9" s="100">
        <f t="shared" si="1"/>
        <v>24202</v>
      </c>
      <c r="N9" s="100">
        <f t="shared" si="1"/>
        <v>75166</v>
      </c>
      <c r="O9" s="100">
        <f t="shared" si="1"/>
        <v>33506</v>
      </c>
      <c r="P9" s="100">
        <f t="shared" si="1"/>
        <v>13842</v>
      </c>
      <c r="Q9" s="100">
        <f t="shared" si="1"/>
        <v>22558</v>
      </c>
      <c r="R9" s="100">
        <f t="shared" si="1"/>
        <v>69906</v>
      </c>
      <c r="S9" s="100">
        <f t="shared" si="1"/>
        <v>21433</v>
      </c>
      <c r="T9" s="100">
        <f t="shared" si="1"/>
        <v>33242</v>
      </c>
      <c r="U9" s="100">
        <f t="shared" si="1"/>
        <v>30190</v>
      </c>
      <c r="V9" s="100">
        <f t="shared" si="1"/>
        <v>84865</v>
      </c>
      <c r="W9" s="100">
        <f t="shared" si="1"/>
        <v>294936</v>
      </c>
      <c r="X9" s="100">
        <f t="shared" si="1"/>
        <v>22784867</v>
      </c>
      <c r="Y9" s="100">
        <f t="shared" si="1"/>
        <v>-22489931</v>
      </c>
      <c r="Z9" s="137">
        <f>+IF(X9&lt;&gt;0,+(Y9/X9)*100,0)</f>
        <v>-98.705561897728</v>
      </c>
      <c r="AA9" s="153">
        <f>SUM(AA10:AA14)</f>
        <v>22784867</v>
      </c>
    </row>
    <row r="10" spans="1:27" ht="13.5">
      <c r="A10" s="138" t="s">
        <v>79</v>
      </c>
      <c r="B10" s="136"/>
      <c r="C10" s="155">
        <v>31070</v>
      </c>
      <c r="D10" s="155"/>
      <c r="E10" s="156">
        <v>1655710</v>
      </c>
      <c r="F10" s="60">
        <v>4546797</v>
      </c>
      <c r="G10" s="60">
        <v>16205</v>
      </c>
      <c r="H10" s="60">
        <v>18555</v>
      </c>
      <c r="I10" s="60">
        <v>23096</v>
      </c>
      <c r="J10" s="60">
        <v>57856</v>
      </c>
      <c r="K10" s="60">
        <v>29126</v>
      </c>
      <c r="L10" s="60">
        <v>17076</v>
      </c>
      <c r="M10" s="60">
        <v>18954</v>
      </c>
      <c r="N10" s="60">
        <v>65156</v>
      </c>
      <c r="O10" s="60">
        <v>22165</v>
      </c>
      <c r="P10" s="60">
        <v>10965</v>
      </c>
      <c r="Q10" s="60">
        <v>20177</v>
      </c>
      <c r="R10" s="60">
        <v>53307</v>
      </c>
      <c r="S10" s="60">
        <v>19052</v>
      </c>
      <c r="T10" s="60">
        <v>30861</v>
      </c>
      <c r="U10" s="60">
        <v>27809</v>
      </c>
      <c r="V10" s="60">
        <v>77722</v>
      </c>
      <c r="W10" s="60">
        <v>254041</v>
      </c>
      <c r="X10" s="60">
        <v>4546797</v>
      </c>
      <c r="Y10" s="60">
        <v>-4292756</v>
      </c>
      <c r="Z10" s="140">
        <v>-94.41</v>
      </c>
      <c r="AA10" s="155">
        <v>4546797</v>
      </c>
    </row>
    <row r="11" spans="1:27" ht="13.5">
      <c r="A11" s="138" t="s">
        <v>80</v>
      </c>
      <c r="B11" s="136"/>
      <c r="C11" s="155"/>
      <c r="D11" s="155"/>
      <c r="E11" s="156">
        <v>36540</v>
      </c>
      <c r="F11" s="60">
        <v>3267392</v>
      </c>
      <c r="G11" s="60"/>
      <c r="H11" s="60"/>
      <c r="I11" s="60"/>
      <c r="J11" s="60"/>
      <c r="K11" s="60"/>
      <c r="L11" s="60"/>
      <c r="M11" s="60">
        <v>2867</v>
      </c>
      <c r="N11" s="60">
        <v>2867</v>
      </c>
      <c r="O11" s="60">
        <v>8960</v>
      </c>
      <c r="P11" s="60">
        <v>496</v>
      </c>
      <c r="Q11" s="60"/>
      <c r="R11" s="60">
        <v>9456</v>
      </c>
      <c r="S11" s="60"/>
      <c r="T11" s="60"/>
      <c r="U11" s="60"/>
      <c r="V11" s="60"/>
      <c r="W11" s="60">
        <v>12323</v>
      </c>
      <c r="X11" s="60">
        <v>3267392</v>
      </c>
      <c r="Y11" s="60">
        <v>-3255069</v>
      </c>
      <c r="Z11" s="140">
        <v>-99.62</v>
      </c>
      <c r="AA11" s="155">
        <v>3267392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13992574</v>
      </c>
      <c r="D13" s="155"/>
      <c r="E13" s="156">
        <v>575520</v>
      </c>
      <c r="F13" s="60">
        <v>14970678</v>
      </c>
      <c r="G13" s="60">
        <v>2381</v>
      </c>
      <c r="H13" s="60">
        <v>2381</v>
      </c>
      <c r="I13" s="60">
        <v>2381</v>
      </c>
      <c r="J13" s="60">
        <v>7143</v>
      </c>
      <c r="K13" s="60">
        <v>2381</v>
      </c>
      <c r="L13" s="60">
        <v>2381</v>
      </c>
      <c r="M13" s="60">
        <v>2381</v>
      </c>
      <c r="N13" s="60">
        <v>7143</v>
      </c>
      <c r="O13" s="60">
        <v>2381</v>
      </c>
      <c r="P13" s="60">
        <v>2381</v>
      </c>
      <c r="Q13" s="60">
        <v>2381</v>
      </c>
      <c r="R13" s="60">
        <v>7143</v>
      </c>
      <c r="S13" s="60">
        <v>2381</v>
      </c>
      <c r="T13" s="60">
        <v>2381</v>
      </c>
      <c r="U13" s="60">
        <v>2381</v>
      </c>
      <c r="V13" s="60">
        <v>7143</v>
      </c>
      <c r="W13" s="60">
        <v>28572</v>
      </c>
      <c r="X13" s="60">
        <v>14970678</v>
      </c>
      <c r="Y13" s="60">
        <v>-14942106</v>
      </c>
      <c r="Z13" s="140">
        <v>-99.81</v>
      </c>
      <c r="AA13" s="155">
        <v>14970678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2270951</v>
      </c>
      <c r="D15" s="153">
        <f>SUM(D16:D18)</f>
        <v>0</v>
      </c>
      <c r="E15" s="154">
        <f t="shared" si="2"/>
        <v>14112250</v>
      </c>
      <c r="F15" s="100">
        <f t="shared" si="2"/>
        <v>4551059</v>
      </c>
      <c r="G15" s="100">
        <f t="shared" si="2"/>
        <v>55968</v>
      </c>
      <c r="H15" s="100">
        <f t="shared" si="2"/>
        <v>96015</v>
      </c>
      <c r="I15" s="100">
        <f t="shared" si="2"/>
        <v>69945</v>
      </c>
      <c r="J15" s="100">
        <f t="shared" si="2"/>
        <v>221928</v>
      </c>
      <c r="K15" s="100">
        <f t="shared" si="2"/>
        <v>57170</v>
      </c>
      <c r="L15" s="100">
        <f t="shared" si="2"/>
        <v>22714</v>
      </c>
      <c r="M15" s="100">
        <f t="shared" si="2"/>
        <v>9844</v>
      </c>
      <c r="N15" s="100">
        <f t="shared" si="2"/>
        <v>89728</v>
      </c>
      <c r="O15" s="100">
        <f t="shared" si="2"/>
        <v>66012</v>
      </c>
      <c r="P15" s="100">
        <f t="shared" si="2"/>
        <v>20585</v>
      </c>
      <c r="Q15" s="100">
        <f t="shared" si="2"/>
        <v>179770</v>
      </c>
      <c r="R15" s="100">
        <f t="shared" si="2"/>
        <v>266367</v>
      </c>
      <c r="S15" s="100">
        <f t="shared" si="2"/>
        <v>18720</v>
      </c>
      <c r="T15" s="100">
        <f t="shared" si="2"/>
        <v>14980</v>
      </c>
      <c r="U15" s="100">
        <f t="shared" si="2"/>
        <v>254790</v>
      </c>
      <c r="V15" s="100">
        <f t="shared" si="2"/>
        <v>288490</v>
      </c>
      <c r="W15" s="100">
        <f t="shared" si="2"/>
        <v>866513</v>
      </c>
      <c r="X15" s="100">
        <f t="shared" si="2"/>
        <v>4551059</v>
      </c>
      <c r="Y15" s="100">
        <f t="shared" si="2"/>
        <v>-3684546</v>
      </c>
      <c r="Z15" s="137">
        <f>+IF(X15&lt;&gt;0,+(Y15/X15)*100,0)</f>
        <v>-80.96018970529715</v>
      </c>
      <c r="AA15" s="153">
        <f>SUM(AA16:AA18)</f>
        <v>4551059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2270951</v>
      </c>
      <c r="D17" s="155"/>
      <c r="E17" s="156">
        <v>14112250</v>
      </c>
      <c r="F17" s="60">
        <v>4551059</v>
      </c>
      <c r="G17" s="60">
        <v>55968</v>
      </c>
      <c r="H17" s="60">
        <v>96015</v>
      </c>
      <c r="I17" s="60">
        <v>69945</v>
      </c>
      <c r="J17" s="60">
        <v>221928</v>
      </c>
      <c r="K17" s="60">
        <v>57170</v>
      </c>
      <c r="L17" s="60">
        <v>22714</v>
      </c>
      <c r="M17" s="60">
        <v>9844</v>
      </c>
      <c r="N17" s="60">
        <v>89728</v>
      </c>
      <c r="O17" s="60">
        <v>66012</v>
      </c>
      <c r="P17" s="60">
        <v>20585</v>
      </c>
      <c r="Q17" s="60">
        <v>179770</v>
      </c>
      <c r="R17" s="60">
        <v>266367</v>
      </c>
      <c r="S17" s="60">
        <v>18720</v>
      </c>
      <c r="T17" s="60">
        <v>14980</v>
      </c>
      <c r="U17" s="60">
        <v>254790</v>
      </c>
      <c r="V17" s="60">
        <v>288490</v>
      </c>
      <c r="W17" s="60">
        <v>866513</v>
      </c>
      <c r="X17" s="60">
        <v>4551059</v>
      </c>
      <c r="Y17" s="60">
        <v>-3684546</v>
      </c>
      <c r="Z17" s="140">
        <v>-80.96</v>
      </c>
      <c r="AA17" s="155">
        <v>4551059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64804684</v>
      </c>
      <c r="D19" s="153">
        <f>SUM(D20:D23)</f>
        <v>0</v>
      </c>
      <c r="E19" s="154">
        <f t="shared" si="3"/>
        <v>93866610</v>
      </c>
      <c r="F19" s="100">
        <f t="shared" si="3"/>
        <v>96825579</v>
      </c>
      <c r="G19" s="100">
        <f t="shared" si="3"/>
        <v>7010534</v>
      </c>
      <c r="H19" s="100">
        <f t="shared" si="3"/>
        <v>4773494</v>
      </c>
      <c r="I19" s="100">
        <f t="shared" si="3"/>
        <v>8025565</v>
      </c>
      <c r="J19" s="100">
        <f t="shared" si="3"/>
        <v>19809593</v>
      </c>
      <c r="K19" s="100">
        <f t="shared" si="3"/>
        <v>4866922</v>
      </c>
      <c r="L19" s="100">
        <f t="shared" si="3"/>
        <v>3433934</v>
      </c>
      <c r="M19" s="100">
        <f t="shared" si="3"/>
        <v>3476394</v>
      </c>
      <c r="N19" s="100">
        <f t="shared" si="3"/>
        <v>11777250</v>
      </c>
      <c r="O19" s="100">
        <f t="shared" si="3"/>
        <v>7839350</v>
      </c>
      <c r="P19" s="100">
        <f t="shared" si="3"/>
        <v>3777043</v>
      </c>
      <c r="Q19" s="100">
        <f t="shared" si="3"/>
        <v>4263267</v>
      </c>
      <c r="R19" s="100">
        <f t="shared" si="3"/>
        <v>15879660</v>
      </c>
      <c r="S19" s="100">
        <f t="shared" si="3"/>
        <v>3754150</v>
      </c>
      <c r="T19" s="100">
        <f t="shared" si="3"/>
        <v>3530525</v>
      </c>
      <c r="U19" s="100">
        <f t="shared" si="3"/>
        <v>5937587</v>
      </c>
      <c r="V19" s="100">
        <f t="shared" si="3"/>
        <v>13222262</v>
      </c>
      <c r="W19" s="100">
        <f t="shared" si="3"/>
        <v>60688765</v>
      </c>
      <c r="X19" s="100">
        <f t="shared" si="3"/>
        <v>96825579</v>
      </c>
      <c r="Y19" s="100">
        <f t="shared" si="3"/>
        <v>-36136814</v>
      </c>
      <c r="Z19" s="137">
        <f>+IF(X19&lt;&gt;0,+(Y19/X19)*100,0)</f>
        <v>-37.321557354178076</v>
      </c>
      <c r="AA19" s="153">
        <f>SUM(AA20:AA23)</f>
        <v>96825579</v>
      </c>
    </row>
    <row r="20" spans="1:27" ht="13.5">
      <c r="A20" s="138" t="s">
        <v>89</v>
      </c>
      <c r="B20" s="136"/>
      <c r="C20" s="155">
        <v>49191911</v>
      </c>
      <c r="D20" s="155"/>
      <c r="E20" s="156">
        <v>55619200</v>
      </c>
      <c r="F20" s="60">
        <v>52048375</v>
      </c>
      <c r="G20" s="60">
        <v>2636847</v>
      </c>
      <c r="H20" s="60">
        <v>3338030</v>
      </c>
      <c r="I20" s="60">
        <v>4015811</v>
      </c>
      <c r="J20" s="60">
        <v>9990688</v>
      </c>
      <c r="K20" s="60">
        <v>2817834</v>
      </c>
      <c r="L20" s="60">
        <v>2211454</v>
      </c>
      <c r="M20" s="60">
        <v>2316042</v>
      </c>
      <c r="N20" s="60">
        <v>7345330</v>
      </c>
      <c r="O20" s="60">
        <v>3627680</v>
      </c>
      <c r="P20" s="60">
        <v>2341496</v>
      </c>
      <c r="Q20" s="60">
        <v>2714031</v>
      </c>
      <c r="R20" s="60">
        <v>8683207</v>
      </c>
      <c r="S20" s="60">
        <v>2408062</v>
      </c>
      <c r="T20" s="60">
        <v>2274286</v>
      </c>
      <c r="U20" s="60">
        <v>3601460</v>
      </c>
      <c r="V20" s="60">
        <v>8283808</v>
      </c>
      <c r="W20" s="60">
        <v>34303033</v>
      </c>
      <c r="X20" s="60">
        <v>52048375</v>
      </c>
      <c r="Y20" s="60">
        <v>-17745342</v>
      </c>
      <c r="Z20" s="140">
        <v>-34.09</v>
      </c>
      <c r="AA20" s="155">
        <v>52048375</v>
      </c>
    </row>
    <row r="21" spans="1:27" ht="13.5">
      <c r="A21" s="138" t="s">
        <v>90</v>
      </c>
      <c r="B21" s="136"/>
      <c r="C21" s="155">
        <v>8351627</v>
      </c>
      <c r="D21" s="155"/>
      <c r="E21" s="156">
        <v>14820930</v>
      </c>
      <c r="F21" s="60">
        <v>19002601</v>
      </c>
      <c r="G21" s="60">
        <v>879652</v>
      </c>
      <c r="H21" s="60">
        <v>858180</v>
      </c>
      <c r="I21" s="60">
        <v>1621771</v>
      </c>
      <c r="J21" s="60">
        <v>3359603</v>
      </c>
      <c r="K21" s="60">
        <v>1507938</v>
      </c>
      <c r="L21" s="60">
        <v>971039</v>
      </c>
      <c r="M21" s="60">
        <v>620326</v>
      </c>
      <c r="N21" s="60">
        <v>3099303</v>
      </c>
      <c r="O21" s="60">
        <v>2452460</v>
      </c>
      <c r="P21" s="60">
        <v>916196</v>
      </c>
      <c r="Q21" s="60">
        <v>1022520</v>
      </c>
      <c r="R21" s="60">
        <v>4391176</v>
      </c>
      <c r="S21" s="60">
        <v>833229</v>
      </c>
      <c r="T21" s="60">
        <v>737938</v>
      </c>
      <c r="U21" s="60">
        <v>1190098</v>
      </c>
      <c r="V21" s="60">
        <v>2761265</v>
      </c>
      <c r="W21" s="60">
        <v>13611347</v>
      </c>
      <c r="X21" s="60">
        <v>19002601</v>
      </c>
      <c r="Y21" s="60">
        <v>-5391254</v>
      </c>
      <c r="Z21" s="140">
        <v>-28.37</v>
      </c>
      <c r="AA21" s="155">
        <v>19002601</v>
      </c>
    </row>
    <row r="22" spans="1:27" ht="13.5">
      <c r="A22" s="138" t="s">
        <v>91</v>
      </c>
      <c r="B22" s="136"/>
      <c r="C22" s="157">
        <v>3982634</v>
      </c>
      <c r="D22" s="157"/>
      <c r="E22" s="158">
        <v>14205120</v>
      </c>
      <c r="F22" s="159">
        <v>16093619</v>
      </c>
      <c r="G22" s="159">
        <v>2897276</v>
      </c>
      <c r="H22" s="159">
        <v>148417</v>
      </c>
      <c r="I22" s="159">
        <v>1129987</v>
      </c>
      <c r="J22" s="159">
        <v>4175680</v>
      </c>
      <c r="K22" s="159">
        <v>147210</v>
      </c>
      <c r="L22" s="159">
        <v>-13232</v>
      </c>
      <c r="M22" s="159">
        <v>157299</v>
      </c>
      <c r="N22" s="159">
        <v>291277</v>
      </c>
      <c r="O22" s="159">
        <v>815355</v>
      </c>
      <c r="P22" s="159">
        <v>145789</v>
      </c>
      <c r="Q22" s="159">
        <v>150959</v>
      </c>
      <c r="R22" s="159">
        <v>1112103</v>
      </c>
      <c r="S22" s="159">
        <v>139667</v>
      </c>
      <c r="T22" s="159">
        <v>143803</v>
      </c>
      <c r="U22" s="159">
        <v>488763</v>
      </c>
      <c r="V22" s="159">
        <v>772233</v>
      </c>
      <c r="W22" s="159">
        <v>6351293</v>
      </c>
      <c r="X22" s="159">
        <v>16093619</v>
      </c>
      <c r="Y22" s="159">
        <v>-9742326</v>
      </c>
      <c r="Z22" s="141">
        <v>-60.54</v>
      </c>
      <c r="AA22" s="157">
        <v>16093619</v>
      </c>
    </row>
    <row r="23" spans="1:27" ht="13.5">
      <c r="A23" s="138" t="s">
        <v>92</v>
      </c>
      <c r="B23" s="136"/>
      <c r="C23" s="155">
        <v>3278512</v>
      </c>
      <c r="D23" s="155"/>
      <c r="E23" s="156">
        <v>9221360</v>
      </c>
      <c r="F23" s="60">
        <v>9680984</v>
      </c>
      <c r="G23" s="60">
        <v>596759</v>
      </c>
      <c r="H23" s="60">
        <v>428867</v>
      </c>
      <c r="I23" s="60">
        <v>1257996</v>
      </c>
      <c r="J23" s="60">
        <v>2283622</v>
      </c>
      <c r="K23" s="60">
        <v>393940</v>
      </c>
      <c r="L23" s="60">
        <v>264673</v>
      </c>
      <c r="M23" s="60">
        <v>382727</v>
      </c>
      <c r="N23" s="60">
        <v>1041340</v>
      </c>
      <c r="O23" s="60">
        <v>943855</v>
      </c>
      <c r="P23" s="60">
        <v>373562</v>
      </c>
      <c r="Q23" s="60">
        <v>375757</v>
      </c>
      <c r="R23" s="60">
        <v>1693174</v>
      </c>
      <c r="S23" s="60">
        <v>373192</v>
      </c>
      <c r="T23" s="60">
        <v>374498</v>
      </c>
      <c r="U23" s="60">
        <v>657266</v>
      </c>
      <c r="V23" s="60">
        <v>1404956</v>
      </c>
      <c r="W23" s="60">
        <v>6423092</v>
      </c>
      <c r="X23" s="60">
        <v>9680984</v>
      </c>
      <c r="Y23" s="60">
        <v>-3257892</v>
      </c>
      <c r="Z23" s="140">
        <v>-33.65</v>
      </c>
      <c r="AA23" s="155">
        <v>9680984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116893687</v>
      </c>
      <c r="D25" s="168">
        <f>+D5+D9+D15+D19+D24</f>
        <v>0</v>
      </c>
      <c r="E25" s="169">
        <f t="shared" si="4"/>
        <v>132632520</v>
      </c>
      <c r="F25" s="73">
        <f t="shared" si="4"/>
        <v>149098252</v>
      </c>
      <c r="G25" s="73">
        <f t="shared" si="4"/>
        <v>19154074</v>
      </c>
      <c r="H25" s="73">
        <f t="shared" si="4"/>
        <v>5254052</v>
      </c>
      <c r="I25" s="73">
        <f t="shared" si="4"/>
        <v>9904295</v>
      </c>
      <c r="J25" s="73">
        <f t="shared" si="4"/>
        <v>34312421</v>
      </c>
      <c r="K25" s="73">
        <f t="shared" si="4"/>
        <v>5235724</v>
      </c>
      <c r="L25" s="73">
        <f t="shared" si="4"/>
        <v>3860838</v>
      </c>
      <c r="M25" s="73">
        <f t="shared" si="4"/>
        <v>3733807</v>
      </c>
      <c r="N25" s="73">
        <f t="shared" si="4"/>
        <v>12830369</v>
      </c>
      <c r="O25" s="73">
        <f t="shared" si="4"/>
        <v>9278355</v>
      </c>
      <c r="P25" s="73">
        <f t="shared" si="4"/>
        <v>4157830</v>
      </c>
      <c r="Q25" s="73">
        <f t="shared" si="4"/>
        <v>4933210</v>
      </c>
      <c r="R25" s="73">
        <f t="shared" si="4"/>
        <v>18369395</v>
      </c>
      <c r="S25" s="73">
        <f t="shared" si="4"/>
        <v>4177416</v>
      </c>
      <c r="T25" s="73">
        <f t="shared" si="4"/>
        <v>3696492</v>
      </c>
      <c r="U25" s="73">
        <f t="shared" si="4"/>
        <v>7772012</v>
      </c>
      <c r="V25" s="73">
        <f t="shared" si="4"/>
        <v>15645920</v>
      </c>
      <c r="W25" s="73">
        <f t="shared" si="4"/>
        <v>81158105</v>
      </c>
      <c r="X25" s="73">
        <f t="shared" si="4"/>
        <v>149098252</v>
      </c>
      <c r="Y25" s="73">
        <f t="shared" si="4"/>
        <v>-67940147</v>
      </c>
      <c r="Z25" s="170">
        <f>+IF(X25&lt;&gt;0,+(Y25/X25)*100,0)</f>
        <v>-45.56736654431066</v>
      </c>
      <c r="AA25" s="168">
        <f>+AA5+AA9+AA15+AA19+AA24</f>
        <v>149098252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64030673</v>
      </c>
      <c r="D28" s="153">
        <f>SUM(D29:D31)</f>
        <v>0</v>
      </c>
      <c r="E28" s="154">
        <f t="shared" si="5"/>
        <v>42366710</v>
      </c>
      <c r="F28" s="100">
        <f t="shared" si="5"/>
        <v>46686827</v>
      </c>
      <c r="G28" s="100">
        <f t="shared" si="5"/>
        <v>-18790862</v>
      </c>
      <c r="H28" s="100">
        <f t="shared" si="5"/>
        <v>690161</v>
      </c>
      <c r="I28" s="100">
        <f t="shared" si="5"/>
        <v>4595245</v>
      </c>
      <c r="J28" s="100">
        <f t="shared" si="5"/>
        <v>-13505456</v>
      </c>
      <c r="K28" s="100">
        <f t="shared" si="5"/>
        <v>25048205</v>
      </c>
      <c r="L28" s="100">
        <f t="shared" si="5"/>
        <v>4659507</v>
      </c>
      <c r="M28" s="100">
        <f t="shared" si="5"/>
        <v>4005119</v>
      </c>
      <c r="N28" s="100">
        <f t="shared" si="5"/>
        <v>33712831</v>
      </c>
      <c r="O28" s="100">
        <f t="shared" si="5"/>
        <v>2698560</v>
      </c>
      <c r="P28" s="100">
        <f t="shared" si="5"/>
        <v>3384794</v>
      </c>
      <c r="Q28" s="100">
        <f t="shared" si="5"/>
        <v>3992520</v>
      </c>
      <c r="R28" s="100">
        <f t="shared" si="5"/>
        <v>10075874</v>
      </c>
      <c r="S28" s="100">
        <f t="shared" si="5"/>
        <v>3942722</v>
      </c>
      <c r="T28" s="100">
        <f t="shared" si="5"/>
        <v>3699733</v>
      </c>
      <c r="U28" s="100">
        <f t="shared" si="5"/>
        <v>3379991</v>
      </c>
      <c r="V28" s="100">
        <f t="shared" si="5"/>
        <v>11022446</v>
      </c>
      <c r="W28" s="100">
        <f t="shared" si="5"/>
        <v>41305695</v>
      </c>
      <c r="X28" s="100">
        <f t="shared" si="5"/>
        <v>46686827</v>
      </c>
      <c r="Y28" s="100">
        <f t="shared" si="5"/>
        <v>-5381132</v>
      </c>
      <c r="Z28" s="137">
        <f>+IF(X28&lt;&gt;0,+(Y28/X28)*100,0)</f>
        <v>-11.526017820829844</v>
      </c>
      <c r="AA28" s="153">
        <f>SUM(AA29:AA31)</f>
        <v>46686827</v>
      </c>
    </row>
    <row r="29" spans="1:27" ht="13.5">
      <c r="A29" s="138" t="s">
        <v>75</v>
      </c>
      <c r="B29" s="136"/>
      <c r="C29" s="155">
        <v>9562633</v>
      </c>
      <c r="D29" s="155"/>
      <c r="E29" s="156">
        <v>13869370</v>
      </c>
      <c r="F29" s="60">
        <v>16103450</v>
      </c>
      <c r="G29" s="60">
        <v>638455</v>
      </c>
      <c r="H29" s="60">
        <v>608260</v>
      </c>
      <c r="I29" s="60">
        <v>2303179</v>
      </c>
      <c r="J29" s="60">
        <v>3549894</v>
      </c>
      <c r="K29" s="60">
        <v>1372733</v>
      </c>
      <c r="L29" s="60">
        <v>1466878</v>
      </c>
      <c r="M29" s="60">
        <v>1814722</v>
      </c>
      <c r="N29" s="60">
        <v>4654333</v>
      </c>
      <c r="O29" s="60">
        <v>676326</v>
      </c>
      <c r="P29" s="60">
        <v>2193577</v>
      </c>
      <c r="Q29" s="60">
        <v>1181295</v>
      </c>
      <c r="R29" s="60">
        <v>4051198</v>
      </c>
      <c r="S29" s="60">
        <v>1689770</v>
      </c>
      <c r="T29" s="60">
        <v>944359</v>
      </c>
      <c r="U29" s="60">
        <v>1460148</v>
      </c>
      <c r="V29" s="60">
        <v>4094277</v>
      </c>
      <c r="W29" s="60">
        <v>16349702</v>
      </c>
      <c r="X29" s="60">
        <v>16103450</v>
      </c>
      <c r="Y29" s="60">
        <v>246252</v>
      </c>
      <c r="Z29" s="140">
        <v>1.53</v>
      </c>
      <c r="AA29" s="155">
        <v>16103450</v>
      </c>
    </row>
    <row r="30" spans="1:27" ht="13.5">
      <c r="A30" s="138" t="s">
        <v>76</v>
      </c>
      <c r="B30" s="136"/>
      <c r="C30" s="157">
        <v>46989651</v>
      </c>
      <c r="D30" s="157"/>
      <c r="E30" s="158">
        <v>17850900</v>
      </c>
      <c r="F30" s="159">
        <v>19821746</v>
      </c>
      <c r="G30" s="159">
        <v>674175</v>
      </c>
      <c r="H30" s="159">
        <v>266616</v>
      </c>
      <c r="I30" s="159">
        <v>1539879</v>
      </c>
      <c r="J30" s="159">
        <v>2480670</v>
      </c>
      <c r="K30" s="159">
        <v>1719968</v>
      </c>
      <c r="L30" s="159">
        <v>1847071</v>
      </c>
      <c r="M30" s="159">
        <v>1499197</v>
      </c>
      <c r="N30" s="159">
        <v>5066236</v>
      </c>
      <c r="O30" s="159">
        <v>1220988</v>
      </c>
      <c r="P30" s="159">
        <v>411871</v>
      </c>
      <c r="Q30" s="159">
        <v>2106497</v>
      </c>
      <c r="R30" s="159">
        <v>3739356</v>
      </c>
      <c r="S30" s="159">
        <v>1489286</v>
      </c>
      <c r="T30" s="159">
        <v>2087260</v>
      </c>
      <c r="U30" s="159">
        <v>1384138</v>
      </c>
      <c r="V30" s="159">
        <v>4960684</v>
      </c>
      <c r="W30" s="159">
        <v>16246946</v>
      </c>
      <c r="X30" s="159">
        <v>19821746</v>
      </c>
      <c r="Y30" s="159">
        <v>-3574800</v>
      </c>
      <c r="Z30" s="141">
        <v>-18.03</v>
      </c>
      <c r="AA30" s="157">
        <v>19821746</v>
      </c>
    </row>
    <row r="31" spans="1:27" ht="13.5">
      <c r="A31" s="138" t="s">
        <v>77</v>
      </c>
      <c r="B31" s="136"/>
      <c r="C31" s="155">
        <v>7478389</v>
      </c>
      <c r="D31" s="155"/>
      <c r="E31" s="156">
        <v>10646440</v>
      </c>
      <c r="F31" s="60">
        <v>10761631</v>
      </c>
      <c r="G31" s="60">
        <v>-20103492</v>
      </c>
      <c r="H31" s="60">
        <v>-184715</v>
      </c>
      <c r="I31" s="60">
        <v>752187</v>
      </c>
      <c r="J31" s="60">
        <v>-19536020</v>
      </c>
      <c r="K31" s="60">
        <v>21955504</v>
      </c>
      <c r="L31" s="60">
        <v>1345558</v>
      </c>
      <c r="M31" s="60">
        <v>691200</v>
      </c>
      <c r="N31" s="60">
        <v>23992262</v>
      </c>
      <c r="O31" s="60">
        <v>801246</v>
      </c>
      <c r="P31" s="60">
        <v>779346</v>
      </c>
      <c r="Q31" s="60">
        <v>704728</v>
      </c>
      <c r="R31" s="60">
        <v>2285320</v>
      </c>
      <c r="S31" s="60">
        <v>763666</v>
      </c>
      <c r="T31" s="60">
        <v>668114</v>
      </c>
      <c r="U31" s="60">
        <v>535705</v>
      </c>
      <c r="V31" s="60">
        <v>1967485</v>
      </c>
      <c r="W31" s="60">
        <v>8709047</v>
      </c>
      <c r="X31" s="60">
        <v>10761631</v>
      </c>
      <c r="Y31" s="60">
        <v>-2052584</v>
      </c>
      <c r="Z31" s="140">
        <v>-19.07</v>
      </c>
      <c r="AA31" s="155">
        <v>10761631</v>
      </c>
    </row>
    <row r="32" spans="1:27" ht="13.5">
      <c r="A32" s="135" t="s">
        <v>78</v>
      </c>
      <c r="B32" s="136"/>
      <c r="C32" s="153">
        <f aca="true" t="shared" si="6" ref="C32:Y32">SUM(C33:C37)</f>
        <v>2446187</v>
      </c>
      <c r="D32" s="153">
        <f>SUM(D33:D37)</f>
        <v>0</v>
      </c>
      <c r="E32" s="154">
        <f t="shared" si="6"/>
        <v>5774500</v>
      </c>
      <c r="F32" s="100">
        <f t="shared" si="6"/>
        <v>26195722</v>
      </c>
      <c r="G32" s="100">
        <f t="shared" si="6"/>
        <v>397954</v>
      </c>
      <c r="H32" s="100">
        <f t="shared" si="6"/>
        <v>37965</v>
      </c>
      <c r="I32" s="100">
        <f t="shared" si="6"/>
        <v>570592</v>
      </c>
      <c r="J32" s="100">
        <f t="shared" si="6"/>
        <v>1006511</v>
      </c>
      <c r="K32" s="100">
        <f t="shared" si="6"/>
        <v>563021</v>
      </c>
      <c r="L32" s="100">
        <f t="shared" si="6"/>
        <v>717106</v>
      </c>
      <c r="M32" s="100">
        <f t="shared" si="6"/>
        <v>461953</v>
      </c>
      <c r="N32" s="100">
        <f t="shared" si="6"/>
        <v>1742080</v>
      </c>
      <c r="O32" s="100">
        <f t="shared" si="6"/>
        <v>539706</v>
      </c>
      <c r="P32" s="100">
        <f t="shared" si="6"/>
        <v>602428</v>
      </c>
      <c r="Q32" s="100">
        <f t="shared" si="6"/>
        <v>410096</v>
      </c>
      <c r="R32" s="100">
        <f t="shared" si="6"/>
        <v>1552230</v>
      </c>
      <c r="S32" s="100">
        <f t="shared" si="6"/>
        <v>366477</v>
      </c>
      <c r="T32" s="100">
        <f t="shared" si="6"/>
        <v>502262</v>
      </c>
      <c r="U32" s="100">
        <f t="shared" si="6"/>
        <v>563083</v>
      </c>
      <c r="V32" s="100">
        <f t="shared" si="6"/>
        <v>1431822</v>
      </c>
      <c r="W32" s="100">
        <f t="shared" si="6"/>
        <v>5732643</v>
      </c>
      <c r="X32" s="100">
        <f t="shared" si="6"/>
        <v>26195722</v>
      </c>
      <c r="Y32" s="100">
        <f t="shared" si="6"/>
        <v>-20463079</v>
      </c>
      <c r="Z32" s="137">
        <f>+IF(X32&lt;&gt;0,+(Y32/X32)*100,0)</f>
        <v>-78.11610995108286</v>
      </c>
      <c r="AA32" s="153">
        <f>SUM(AA33:AA37)</f>
        <v>26195722</v>
      </c>
    </row>
    <row r="33" spans="1:27" ht="13.5">
      <c r="A33" s="138" t="s">
        <v>79</v>
      </c>
      <c r="B33" s="136"/>
      <c r="C33" s="155">
        <v>1496031</v>
      </c>
      <c r="D33" s="155"/>
      <c r="E33" s="156">
        <v>3581000</v>
      </c>
      <c r="F33" s="60">
        <v>6373912</v>
      </c>
      <c r="G33" s="60">
        <v>316734</v>
      </c>
      <c r="H33" s="60">
        <v>37965</v>
      </c>
      <c r="I33" s="60">
        <v>487237</v>
      </c>
      <c r="J33" s="60">
        <v>841936</v>
      </c>
      <c r="K33" s="60">
        <v>465382</v>
      </c>
      <c r="L33" s="60">
        <v>555072</v>
      </c>
      <c r="M33" s="60">
        <v>363245</v>
      </c>
      <c r="N33" s="60">
        <v>1383699</v>
      </c>
      <c r="O33" s="60">
        <v>419192</v>
      </c>
      <c r="P33" s="60">
        <v>488697</v>
      </c>
      <c r="Q33" s="60">
        <v>313561</v>
      </c>
      <c r="R33" s="60">
        <v>1221450</v>
      </c>
      <c r="S33" s="60">
        <v>290284</v>
      </c>
      <c r="T33" s="60">
        <v>418958</v>
      </c>
      <c r="U33" s="60">
        <v>430940</v>
      </c>
      <c r="V33" s="60">
        <v>1140182</v>
      </c>
      <c r="W33" s="60">
        <v>4587267</v>
      </c>
      <c r="X33" s="60">
        <v>6373912</v>
      </c>
      <c r="Y33" s="60">
        <v>-1786645</v>
      </c>
      <c r="Z33" s="140">
        <v>-28.03</v>
      </c>
      <c r="AA33" s="155">
        <v>6373912</v>
      </c>
    </row>
    <row r="34" spans="1:27" ht="13.5">
      <c r="A34" s="138" t="s">
        <v>80</v>
      </c>
      <c r="B34" s="136"/>
      <c r="C34" s="155">
        <v>312252</v>
      </c>
      <c r="D34" s="155"/>
      <c r="E34" s="156">
        <v>944200</v>
      </c>
      <c r="F34" s="60">
        <v>4175602</v>
      </c>
      <c r="G34" s="60">
        <v>32926</v>
      </c>
      <c r="H34" s="60"/>
      <c r="I34" s="60">
        <v>28020</v>
      </c>
      <c r="J34" s="60">
        <v>60946</v>
      </c>
      <c r="K34" s="60">
        <v>20813</v>
      </c>
      <c r="L34" s="60">
        <v>91636</v>
      </c>
      <c r="M34" s="60">
        <v>43016</v>
      </c>
      <c r="N34" s="60">
        <v>155465</v>
      </c>
      <c r="O34" s="60">
        <v>51817</v>
      </c>
      <c r="P34" s="60">
        <v>57923</v>
      </c>
      <c r="Q34" s="60">
        <v>40726</v>
      </c>
      <c r="R34" s="60">
        <v>150466</v>
      </c>
      <c r="S34" s="60">
        <v>20384</v>
      </c>
      <c r="T34" s="60">
        <v>27495</v>
      </c>
      <c r="U34" s="60">
        <v>76334</v>
      </c>
      <c r="V34" s="60">
        <v>124213</v>
      </c>
      <c r="W34" s="60">
        <v>491090</v>
      </c>
      <c r="X34" s="60">
        <v>4175602</v>
      </c>
      <c r="Y34" s="60">
        <v>-3684512</v>
      </c>
      <c r="Z34" s="140">
        <v>-88.24</v>
      </c>
      <c r="AA34" s="155">
        <v>4175602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637904</v>
      </c>
      <c r="D36" s="155"/>
      <c r="E36" s="156">
        <v>1249300</v>
      </c>
      <c r="F36" s="60">
        <v>15646208</v>
      </c>
      <c r="G36" s="60">
        <v>48294</v>
      </c>
      <c r="H36" s="60"/>
      <c r="I36" s="60">
        <v>55335</v>
      </c>
      <c r="J36" s="60">
        <v>103629</v>
      </c>
      <c r="K36" s="60">
        <v>76826</v>
      </c>
      <c r="L36" s="60">
        <v>70398</v>
      </c>
      <c r="M36" s="60">
        <v>55692</v>
      </c>
      <c r="N36" s="60">
        <v>202916</v>
      </c>
      <c r="O36" s="60">
        <v>68697</v>
      </c>
      <c r="P36" s="60">
        <v>55808</v>
      </c>
      <c r="Q36" s="60">
        <v>55809</v>
      </c>
      <c r="R36" s="60">
        <v>180314</v>
      </c>
      <c r="S36" s="60">
        <v>55809</v>
      </c>
      <c r="T36" s="60">
        <v>55809</v>
      </c>
      <c r="U36" s="60">
        <v>55809</v>
      </c>
      <c r="V36" s="60">
        <v>167427</v>
      </c>
      <c r="W36" s="60">
        <v>654286</v>
      </c>
      <c r="X36" s="60">
        <v>15646208</v>
      </c>
      <c r="Y36" s="60">
        <v>-14991922</v>
      </c>
      <c r="Z36" s="140">
        <v>-95.82</v>
      </c>
      <c r="AA36" s="155">
        <v>15646208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5428022</v>
      </c>
      <c r="D38" s="153">
        <f>SUM(D39:D41)</f>
        <v>0</v>
      </c>
      <c r="E38" s="154">
        <f t="shared" si="7"/>
        <v>18530520</v>
      </c>
      <c r="F38" s="100">
        <f t="shared" si="7"/>
        <v>10382999</v>
      </c>
      <c r="G38" s="100">
        <f t="shared" si="7"/>
        <v>129751</v>
      </c>
      <c r="H38" s="100">
        <f t="shared" si="7"/>
        <v>4139</v>
      </c>
      <c r="I38" s="100">
        <f t="shared" si="7"/>
        <v>145519</v>
      </c>
      <c r="J38" s="100">
        <f t="shared" si="7"/>
        <v>279409</v>
      </c>
      <c r="K38" s="100">
        <f t="shared" si="7"/>
        <v>144761</v>
      </c>
      <c r="L38" s="100">
        <f t="shared" si="7"/>
        <v>240374</v>
      </c>
      <c r="M38" s="100">
        <f t="shared" si="7"/>
        <v>221101</v>
      </c>
      <c r="N38" s="100">
        <f t="shared" si="7"/>
        <v>606236</v>
      </c>
      <c r="O38" s="100">
        <f t="shared" si="7"/>
        <v>196672</v>
      </c>
      <c r="P38" s="100">
        <f t="shared" si="7"/>
        <v>219494</v>
      </c>
      <c r="Q38" s="100">
        <f t="shared" si="7"/>
        <v>176991</v>
      </c>
      <c r="R38" s="100">
        <f t="shared" si="7"/>
        <v>593157</v>
      </c>
      <c r="S38" s="100">
        <f t="shared" si="7"/>
        <v>267047</v>
      </c>
      <c r="T38" s="100">
        <f t="shared" si="7"/>
        <v>193556</v>
      </c>
      <c r="U38" s="100">
        <f t="shared" si="7"/>
        <v>232971</v>
      </c>
      <c r="V38" s="100">
        <f t="shared" si="7"/>
        <v>693574</v>
      </c>
      <c r="W38" s="100">
        <f t="shared" si="7"/>
        <v>2172376</v>
      </c>
      <c r="X38" s="100">
        <f t="shared" si="7"/>
        <v>10382999</v>
      </c>
      <c r="Y38" s="100">
        <f t="shared" si="7"/>
        <v>-8210623</v>
      </c>
      <c r="Z38" s="137">
        <f>+IF(X38&lt;&gt;0,+(Y38/X38)*100,0)</f>
        <v>-79.07756708827574</v>
      </c>
      <c r="AA38" s="153">
        <f>SUM(AA39:AA41)</f>
        <v>10382999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5428022</v>
      </c>
      <c r="D40" s="155"/>
      <c r="E40" s="156">
        <v>18530520</v>
      </c>
      <c r="F40" s="60">
        <v>10382999</v>
      </c>
      <c r="G40" s="60">
        <v>129751</v>
      </c>
      <c r="H40" s="60">
        <v>4139</v>
      </c>
      <c r="I40" s="60">
        <v>145519</v>
      </c>
      <c r="J40" s="60">
        <v>279409</v>
      </c>
      <c r="K40" s="60">
        <v>144761</v>
      </c>
      <c r="L40" s="60">
        <v>240374</v>
      </c>
      <c r="M40" s="60">
        <v>221101</v>
      </c>
      <c r="N40" s="60">
        <v>606236</v>
      </c>
      <c r="O40" s="60">
        <v>196672</v>
      </c>
      <c r="P40" s="60">
        <v>219494</v>
      </c>
      <c r="Q40" s="60">
        <v>176991</v>
      </c>
      <c r="R40" s="60">
        <v>593157</v>
      </c>
      <c r="S40" s="60">
        <v>267047</v>
      </c>
      <c r="T40" s="60">
        <v>193556</v>
      </c>
      <c r="U40" s="60">
        <v>232971</v>
      </c>
      <c r="V40" s="60">
        <v>693574</v>
      </c>
      <c r="W40" s="60">
        <v>2172376</v>
      </c>
      <c r="X40" s="60">
        <v>10382999</v>
      </c>
      <c r="Y40" s="60">
        <v>-8210623</v>
      </c>
      <c r="Z40" s="140">
        <v>-79.08</v>
      </c>
      <c r="AA40" s="155">
        <v>10382999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38304078</v>
      </c>
      <c r="D42" s="153">
        <f>SUM(D43:D46)</f>
        <v>0</v>
      </c>
      <c r="E42" s="154">
        <f t="shared" si="8"/>
        <v>65959200</v>
      </c>
      <c r="F42" s="100">
        <f t="shared" si="8"/>
        <v>72480506</v>
      </c>
      <c r="G42" s="100">
        <f t="shared" si="8"/>
        <v>919603</v>
      </c>
      <c r="H42" s="100">
        <f t="shared" si="8"/>
        <v>624470</v>
      </c>
      <c r="I42" s="100">
        <f t="shared" si="8"/>
        <v>1476362</v>
      </c>
      <c r="J42" s="100">
        <f t="shared" si="8"/>
        <v>3020435</v>
      </c>
      <c r="K42" s="100">
        <f t="shared" si="8"/>
        <v>4942045</v>
      </c>
      <c r="L42" s="100">
        <f t="shared" si="8"/>
        <v>3028730</v>
      </c>
      <c r="M42" s="100">
        <f t="shared" si="8"/>
        <v>2206257</v>
      </c>
      <c r="N42" s="100">
        <f t="shared" si="8"/>
        <v>10177032</v>
      </c>
      <c r="O42" s="100">
        <f t="shared" si="8"/>
        <v>1314378</v>
      </c>
      <c r="P42" s="100">
        <f t="shared" si="8"/>
        <v>2369932</v>
      </c>
      <c r="Q42" s="100">
        <f t="shared" si="8"/>
        <v>5513578</v>
      </c>
      <c r="R42" s="100">
        <f t="shared" si="8"/>
        <v>9197888</v>
      </c>
      <c r="S42" s="100">
        <f t="shared" si="8"/>
        <v>819832</v>
      </c>
      <c r="T42" s="100">
        <f t="shared" si="8"/>
        <v>2330181</v>
      </c>
      <c r="U42" s="100">
        <f t="shared" si="8"/>
        <v>6930703</v>
      </c>
      <c r="V42" s="100">
        <f t="shared" si="8"/>
        <v>10080716</v>
      </c>
      <c r="W42" s="100">
        <f t="shared" si="8"/>
        <v>32476071</v>
      </c>
      <c r="X42" s="100">
        <f t="shared" si="8"/>
        <v>72480506</v>
      </c>
      <c r="Y42" s="100">
        <f t="shared" si="8"/>
        <v>-40004435</v>
      </c>
      <c r="Z42" s="137">
        <f>+IF(X42&lt;&gt;0,+(Y42/X42)*100,0)</f>
        <v>-55.193371580490904</v>
      </c>
      <c r="AA42" s="153">
        <f>SUM(AA43:AA46)</f>
        <v>72480506</v>
      </c>
    </row>
    <row r="43" spans="1:27" ht="13.5">
      <c r="A43" s="138" t="s">
        <v>89</v>
      </c>
      <c r="B43" s="136"/>
      <c r="C43" s="155">
        <v>25376450</v>
      </c>
      <c r="D43" s="155"/>
      <c r="E43" s="156">
        <v>44405580</v>
      </c>
      <c r="F43" s="60">
        <v>44435560</v>
      </c>
      <c r="G43" s="60">
        <v>136942</v>
      </c>
      <c r="H43" s="60">
        <v>85545</v>
      </c>
      <c r="I43" s="60">
        <v>394814</v>
      </c>
      <c r="J43" s="60">
        <v>617301</v>
      </c>
      <c r="K43" s="60">
        <v>3707341</v>
      </c>
      <c r="L43" s="60">
        <v>2106580</v>
      </c>
      <c r="M43" s="60">
        <v>1595815</v>
      </c>
      <c r="N43" s="60">
        <v>7409736</v>
      </c>
      <c r="O43" s="60">
        <v>520287</v>
      </c>
      <c r="P43" s="60">
        <v>1643909</v>
      </c>
      <c r="Q43" s="60">
        <v>4721897</v>
      </c>
      <c r="R43" s="60">
        <v>6886093</v>
      </c>
      <c r="S43" s="60">
        <v>218621</v>
      </c>
      <c r="T43" s="60">
        <v>1652044</v>
      </c>
      <c r="U43" s="60">
        <v>6279776</v>
      </c>
      <c r="V43" s="60">
        <v>8150441</v>
      </c>
      <c r="W43" s="60">
        <v>23063571</v>
      </c>
      <c r="X43" s="60">
        <v>44435560</v>
      </c>
      <c r="Y43" s="60">
        <v>-21371989</v>
      </c>
      <c r="Z43" s="140">
        <v>-48.1</v>
      </c>
      <c r="AA43" s="155">
        <v>44435560</v>
      </c>
    </row>
    <row r="44" spans="1:27" ht="13.5">
      <c r="A44" s="138" t="s">
        <v>90</v>
      </c>
      <c r="B44" s="136"/>
      <c r="C44" s="155">
        <v>5400919</v>
      </c>
      <c r="D44" s="155"/>
      <c r="E44" s="156">
        <v>10656560</v>
      </c>
      <c r="F44" s="60">
        <v>14833901</v>
      </c>
      <c r="G44" s="60">
        <v>511699</v>
      </c>
      <c r="H44" s="60">
        <v>342868</v>
      </c>
      <c r="I44" s="60">
        <v>617885</v>
      </c>
      <c r="J44" s="60">
        <v>1472452</v>
      </c>
      <c r="K44" s="60">
        <v>742789</v>
      </c>
      <c r="L44" s="60">
        <v>601334</v>
      </c>
      <c r="M44" s="60">
        <v>328193</v>
      </c>
      <c r="N44" s="60">
        <v>1672316</v>
      </c>
      <c r="O44" s="60">
        <v>462135</v>
      </c>
      <c r="P44" s="60">
        <v>367966</v>
      </c>
      <c r="Q44" s="60">
        <v>446031</v>
      </c>
      <c r="R44" s="60">
        <v>1276132</v>
      </c>
      <c r="S44" s="60">
        <v>337864</v>
      </c>
      <c r="T44" s="60">
        <v>325226</v>
      </c>
      <c r="U44" s="60">
        <v>299717</v>
      </c>
      <c r="V44" s="60">
        <v>962807</v>
      </c>
      <c r="W44" s="60">
        <v>5383707</v>
      </c>
      <c r="X44" s="60">
        <v>14833901</v>
      </c>
      <c r="Y44" s="60">
        <v>-9450194</v>
      </c>
      <c r="Z44" s="140">
        <v>-63.71</v>
      </c>
      <c r="AA44" s="155">
        <v>14833901</v>
      </c>
    </row>
    <row r="45" spans="1:27" ht="13.5">
      <c r="A45" s="138" t="s">
        <v>91</v>
      </c>
      <c r="B45" s="136"/>
      <c r="C45" s="157">
        <v>5097295</v>
      </c>
      <c r="D45" s="157"/>
      <c r="E45" s="158">
        <v>8038830</v>
      </c>
      <c r="F45" s="159">
        <v>9963290</v>
      </c>
      <c r="G45" s="159">
        <v>184727</v>
      </c>
      <c r="H45" s="159">
        <v>167904</v>
      </c>
      <c r="I45" s="159">
        <v>248199</v>
      </c>
      <c r="J45" s="159">
        <v>600830</v>
      </c>
      <c r="K45" s="159">
        <v>200881</v>
      </c>
      <c r="L45" s="159">
        <v>129096</v>
      </c>
      <c r="M45" s="159">
        <v>198737</v>
      </c>
      <c r="N45" s="159">
        <v>528714</v>
      </c>
      <c r="O45" s="159">
        <v>211185</v>
      </c>
      <c r="P45" s="159">
        <v>211625</v>
      </c>
      <c r="Q45" s="159">
        <v>225006</v>
      </c>
      <c r="R45" s="159">
        <v>647816</v>
      </c>
      <c r="S45" s="159">
        <v>147675</v>
      </c>
      <c r="T45" s="159">
        <v>206910</v>
      </c>
      <c r="U45" s="159">
        <v>211009</v>
      </c>
      <c r="V45" s="159">
        <v>565594</v>
      </c>
      <c r="W45" s="159">
        <v>2342954</v>
      </c>
      <c r="X45" s="159">
        <v>9963290</v>
      </c>
      <c r="Y45" s="159">
        <v>-7620336</v>
      </c>
      <c r="Z45" s="141">
        <v>-76.48</v>
      </c>
      <c r="AA45" s="157">
        <v>9963290</v>
      </c>
    </row>
    <row r="46" spans="1:27" ht="13.5">
      <c r="A46" s="138" t="s">
        <v>92</v>
      </c>
      <c r="B46" s="136"/>
      <c r="C46" s="155">
        <v>2429414</v>
      </c>
      <c r="D46" s="155"/>
      <c r="E46" s="156">
        <v>2858230</v>
      </c>
      <c r="F46" s="60">
        <v>3247755</v>
      </c>
      <c r="G46" s="60">
        <v>86235</v>
      </c>
      <c r="H46" s="60">
        <v>28153</v>
      </c>
      <c r="I46" s="60">
        <v>215464</v>
      </c>
      <c r="J46" s="60">
        <v>329852</v>
      </c>
      <c r="K46" s="60">
        <v>291034</v>
      </c>
      <c r="L46" s="60">
        <v>191720</v>
      </c>
      <c r="M46" s="60">
        <v>83512</v>
      </c>
      <c r="N46" s="60">
        <v>566266</v>
      </c>
      <c r="O46" s="60">
        <v>120771</v>
      </c>
      <c r="P46" s="60">
        <v>146432</v>
      </c>
      <c r="Q46" s="60">
        <v>120644</v>
      </c>
      <c r="R46" s="60">
        <v>387847</v>
      </c>
      <c r="S46" s="60">
        <v>115672</v>
      </c>
      <c r="T46" s="60">
        <v>146001</v>
      </c>
      <c r="U46" s="60">
        <v>140201</v>
      </c>
      <c r="V46" s="60">
        <v>401874</v>
      </c>
      <c r="W46" s="60">
        <v>1685839</v>
      </c>
      <c r="X46" s="60">
        <v>3247755</v>
      </c>
      <c r="Y46" s="60">
        <v>-1561916</v>
      </c>
      <c r="Z46" s="140">
        <v>-48.09</v>
      </c>
      <c r="AA46" s="155">
        <v>3247755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110208960</v>
      </c>
      <c r="D48" s="168">
        <f>+D28+D32+D38+D42+D47</f>
        <v>0</v>
      </c>
      <c r="E48" s="169">
        <f t="shared" si="9"/>
        <v>132630930</v>
      </c>
      <c r="F48" s="73">
        <f t="shared" si="9"/>
        <v>155746054</v>
      </c>
      <c r="G48" s="73">
        <f t="shared" si="9"/>
        <v>-17343554</v>
      </c>
      <c r="H48" s="73">
        <f t="shared" si="9"/>
        <v>1356735</v>
      </c>
      <c r="I48" s="73">
        <f t="shared" si="9"/>
        <v>6787718</v>
      </c>
      <c r="J48" s="73">
        <f t="shared" si="9"/>
        <v>-9199101</v>
      </c>
      <c r="K48" s="73">
        <f t="shared" si="9"/>
        <v>30698032</v>
      </c>
      <c r="L48" s="73">
        <f t="shared" si="9"/>
        <v>8645717</v>
      </c>
      <c r="M48" s="73">
        <f t="shared" si="9"/>
        <v>6894430</v>
      </c>
      <c r="N48" s="73">
        <f t="shared" si="9"/>
        <v>46238179</v>
      </c>
      <c r="O48" s="73">
        <f t="shared" si="9"/>
        <v>4749316</v>
      </c>
      <c r="P48" s="73">
        <f t="shared" si="9"/>
        <v>6576648</v>
      </c>
      <c r="Q48" s="73">
        <f t="shared" si="9"/>
        <v>10093185</v>
      </c>
      <c r="R48" s="73">
        <f t="shared" si="9"/>
        <v>21419149</v>
      </c>
      <c r="S48" s="73">
        <f t="shared" si="9"/>
        <v>5396078</v>
      </c>
      <c r="T48" s="73">
        <f t="shared" si="9"/>
        <v>6725732</v>
      </c>
      <c r="U48" s="73">
        <f t="shared" si="9"/>
        <v>11106748</v>
      </c>
      <c r="V48" s="73">
        <f t="shared" si="9"/>
        <v>23228558</v>
      </c>
      <c r="W48" s="73">
        <f t="shared" si="9"/>
        <v>81686785</v>
      </c>
      <c r="X48" s="73">
        <f t="shared" si="9"/>
        <v>155746054</v>
      </c>
      <c r="Y48" s="73">
        <f t="shared" si="9"/>
        <v>-74059269</v>
      </c>
      <c r="Z48" s="170">
        <f>+IF(X48&lt;&gt;0,+(Y48/X48)*100,0)</f>
        <v>-47.551297190489336</v>
      </c>
      <c r="AA48" s="168">
        <f>+AA28+AA32+AA38+AA42+AA47</f>
        <v>155746054</v>
      </c>
    </row>
    <row r="49" spans="1:27" ht="13.5">
      <c r="A49" s="148" t="s">
        <v>49</v>
      </c>
      <c r="B49" s="149"/>
      <c r="C49" s="171">
        <f aca="true" t="shared" si="10" ref="C49:Y49">+C25-C48</f>
        <v>6684727</v>
      </c>
      <c r="D49" s="171">
        <f>+D25-D48</f>
        <v>0</v>
      </c>
      <c r="E49" s="172">
        <f t="shared" si="10"/>
        <v>1590</v>
      </c>
      <c r="F49" s="173">
        <f t="shared" si="10"/>
        <v>-6647802</v>
      </c>
      <c r="G49" s="173">
        <f t="shared" si="10"/>
        <v>36497628</v>
      </c>
      <c r="H49" s="173">
        <f t="shared" si="10"/>
        <v>3897317</v>
      </c>
      <c r="I49" s="173">
        <f t="shared" si="10"/>
        <v>3116577</v>
      </c>
      <c r="J49" s="173">
        <f t="shared" si="10"/>
        <v>43511522</v>
      </c>
      <c r="K49" s="173">
        <f t="shared" si="10"/>
        <v>-25462308</v>
      </c>
      <c r="L49" s="173">
        <f t="shared" si="10"/>
        <v>-4784879</v>
      </c>
      <c r="M49" s="173">
        <f t="shared" si="10"/>
        <v>-3160623</v>
      </c>
      <c r="N49" s="173">
        <f t="shared" si="10"/>
        <v>-33407810</v>
      </c>
      <c r="O49" s="173">
        <f t="shared" si="10"/>
        <v>4529039</v>
      </c>
      <c r="P49" s="173">
        <f t="shared" si="10"/>
        <v>-2418818</v>
      </c>
      <c r="Q49" s="173">
        <f t="shared" si="10"/>
        <v>-5159975</v>
      </c>
      <c r="R49" s="173">
        <f t="shared" si="10"/>
        <v>-3049754</v>
      </c>
      <c r="S49" s="173">
        <f t="shared" si="10"/>
        <v>-1218662</v>
      </c>
      <c r="T49" s="173">
        <f t="shared" si="10"/>
        <v>-3029240</v>
      </c>
      <c r="U49" s="173">
        <f t="shared" si="10"/>
        <v>-3334736</v>
      </c>
      <c r="V49" s="173">
        <f t="shared" si="10"/>
        <v>-7582638</v>
      </c>
      <c r="W49" s="173">
        <f t="shared" si="10"/>
        <v>-528680</v>
      </c>
      <c r="X49" s="173">
        <f>IF(F25=F48,0,X25-X48)</f>
        <v>-6647802</v>
      </c>
      <c r="Y49" s="173">
        <f t="shared" si="10"/>
        <v>6119122</v>
      </c>
      <c r="Z49" s="174">
        <f>+IF(X49&lt;&gt;0,+(Y49/X49)*100,0)</f>
        <v>-92.04729623415379</v>
      </c>
      <c r="AA49" s="171">
        <f>+AA25-AA48</f>
        <v>-6647802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8801692</v>
      </c>
      <c r="D5" s="155">
        <v>0</v>
      </c>
      <c r="E5" s="156">
        <v>12117720</v>
      </c>
      <c r="F5" s="60">
        <v>12117718</v>
      </c>
      <c r="G5" s="60">
        <v>11724051</v>
      </c>
      <c r="H5" s="60">
        <v>-31838</v>
      </c>
      <c r="I5" s="60">
        <v>-22032</v>
      </c>
      <c r="J5" s="60">
        <v>11670181</v>
      </c>
      <c r="K5" s="60">
        <v>-125529</v>
      </c>
      <c r="L5" s="60">
        <v>-69575</v>
      </c>
      <c r="M5" s="60">
        <v>-118077</v>
      </c>
      <c r="N5" s="60">
        <v>-313181</v>
      </c>
      <c r="O5" s="60">
        <v>-144942</v>
      </c>
      <c r="P5" s="60">
        <v>-35280</v>
      </c>
      <c r="Q5" s="60">
        <v>-11340</v>
      </c>
      <c r="R5" s="60">
        <v>-191562</v>
      </c>
      <c r="S5" s="60">
        <v>0</v>
      </c>
      <c r="T5" s="60">
        <v>-40740</v>
      </c>
      <c r="U5" s="60">
        <v>-90541</v>
      </c>
      <c r="V5" s="60">
        <v>-131281</v>
      </c>
      <c r="W5" s="60">
        <v>11034157</v>
      </c>
      <c r="X5" s="60">
        <v>12117718</v>
      </c>
      <c r="Y5" s="60">
        <v>-1083561</v>
      </c>
      <c r="Z5" s="140">
        <v>-8.94</v>
      </c>
      <c r="AA5" s="155">
        <v>12117718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30706930</v>
      </c>
      <c r="D7" s="155">
        <v>0</v>
      </c>
      <c r="E7" s="156">
        <v>34508280</v>
      </c>
      <c r="F7" s="60">
        <v>30882755</v>
      </c>
      <c r="G7" s="60">
        <v>2630071</v>
      </c>
      <c r="H7" s="60">
        <v>3310592</v>
      </c>
      <c r="I7" s="60">
        <v>2919702</v>
      </c>
      <c r="J7" s="60">
        <v>8860365</v>
      </c>
      <c r="K7" s="60">
        <v>2812812</v>
      </c>
      <c r="L7" s="60">
        <v>2204453</v>
      </c>
      <c r="M7" s="60">
        <v>2307924</v>
      </c>
      <c r="N7" s="60">
        <v>7325189</v>
      </c>
      <c r="O7" s="60">
        <v>2874468</v>
      </c>
      <c r="P7" s="60">
        <v>2334955</v>
      </c>
      <c r="Q7" s="60">
        <v>2701082</v>
      </c>
      <c r="R7" s="60">
        <v>7910505</v>
      </c>
      <c r="S7" s="60">
        <v>2401092</v>
      </c>
      <c r="T7" s="60">
        <v>2268858</v>
      </c>
      <c r="U7" s="60">
        <v>3198484</v>
      </c>
      <c r="V7" s="60">
        <v>7868434</v>
      </c>
      <c r="W7" s="60">
        <v>31964493</v>
      </c>
      <c r="X7" s="60">
        <v>30882755</v>
      </c>
      <c r="Y7" s="60">
        <v>1081738</v>
      </c>
      <c r="Z7" s="140">
        <v>3.5</v>
      </c>
      <c r="AA7" s="155">
        <v>30882755</v>
      </c>
    </row>
    <row r="8" spans="1:27" ht="13.5">
      <c r="A8" s="183" t="s">
        <v>104</v>
      </c>
      <c r="B8" s="182"/>
      <c r="C8" s="155">
        <v>7772495</v>
      </c>
      <c r="D8" s="155">
        <v>0</v>
      </c>
      <c r="E8" s="156">
        <v>9636940</v>
      </c>
      <c r="F8" s="60">
        <v>9636940</v>
      </c>
      <c r="G8" s="60">
        <v>871255</v>
      </c>
      <c r="H8" s="60">
        <v>846414</v>
      </c>
      <c r="I8" s="60">
        <v>957656</v>
      </c>
      <c r="J8" s="60">
        <v>2675325</v>
      </c>
      <c r="K8" s="60">
        <v>1504090</v>
      </c>
      <c r="L8" s="60">
        <v>965689</v>
      </c>
      <c r="M8" s="60">
        <v>617171</v>
      </c>
      <c r="N8" s="60">
        <v>3086950</v>
      </c>
      <c r="O8" s="60">
        <v>2008185</v>
      </c>
      <c r="P8" s="60">
        <v>912641</v>
      </c>
      <c r="Q8" s="60">
        <v>1021640</v>
      </c>
      <c r="R8" s="60">
        <v>3942466</v>
      </c>
      <c r="S8" s="60">
        <v>833743</v>
      </c>
      <c r="T8" s="60">
        <v>732657</v>
      </c>
      <c r="U8" s="60">
        <v>962033</v>
      </c>
      <c r="V8" s="60">
        <v>2528433</v>
      </c>
      <c r="W8" s="60">
        <v>12233174</v>
      </c>
      <c r="X8" s="60">
        <v>9636940</v>
      </c>
      <c r="Y8" s="60">
        <v>2596234</v>
      </c>
      <c r="Z8" s="140">
        <v>26.94</v>
      </c>
      <c r="AA8" s="155">
        <v>9636940</v>
      </c>
    </row>
    <row r="9" spans="1:27" ht="13.5">
      <c r="A9" s="183" t="s">
        <v>105</v>
      </c>
      <c r="B9" s="182"/>
      <c r="C9" s="155">
        <v>3982634</v>
      </c>
      <c r="D9" s="155">
        <v>0</v>
      </c>
      <c r="E9" s="156">
        <v>6629360</v>
      </c>
      <c r="F9" s="60">
        <v>6629359</v>
      </c>
      <c r="G9" s="60">
        <v>2896366</v>
      </c>
      <c r="H9" s="60">
        <v>147507</v>
      </c>
      <c r="I9" s="60">
        <v>136567</v>
      </c>
      <c r="J9" s="60">
        <v>3180440</v>
      </c>
      <c r="K9" s="60">
        <v>147210</v>
      </c>
      <c r="L9" s="60">
        <v>-13232</v>
      </c>
      <c r="M9" s="60">
        <v>156389</v>
      </c>
      <c r="N9" s="60">
        <v>290367</v>
      </c>
      <c r="O9" s="60">
        <v>152165</v>
      </c>
      <c r="P9" s="60">
        <v>145789</v>
      </c>
      <c r="Q9" s="60">
        <v>150049</v>
      </c>
      <c r="R9" s="60">
        <v>448003</v>
      </c>
      <c r="S9" s="60">
        <v>139667</v>
      </c>
      <c r="T9" s="60">
        <v>142893</v>
      </c>
      <c r="U9" s="60">
        <v>157623</v>
      </c>
      <c r="V9" s="60">
        <v>440183</v>
      </c>
      <c r="W9" s="60">
        <v>4358993</v>
      </c>
      <c r="X9" s="60">
        <v>6629359</v>
      </c>
      <c r="Y9" s="60">
        <v>-2270366</v>
      </c>
      <c r="Z9" s="140">
        <v>-34.25</v>
      </c>
      <c r="AA9" s="155">
        <v>6629359</v>
      </c>
    </row>
    <row r="10" spans="1:27" ht="13.5">
      <c r="A10" s="183" t="s">
        <v>106</v>
      </c>
      <c r="B10" s="182"/>
      <c r="C10" s="155">
        <v>3278512</v>
      </c>
      <c r="D10" s="155">
        <v>0</v>
      </c>
      <c r="E10" s="156">
        <v>5815400</v>
      </c>
      <c r="F10" s="54">
        <v>5815394</v>
      </c>
      <c r="G10" s="54">
        <v>596759</v>
      </c>
      <c r="H10" s="54">
        <v>428867</v>
      </c>
      <c r="I10" s="54">
        <v>406506</v>
      </c>
      <c r="J10" s="54">
        <v>1432132</v>
      </c>
      <c r="K10" s="54">
        <v>393940</v>
      </c>
      <c r="L10" s="54">
        <v>264673</v>
      </c>
      <c r="M10" s="54">
        <v>382727</v>
      </c>
      <c r="N10" s="54">
        <v>1041340</v>
      </c>
      <c r="O10" s="54">
        <v>376195</v>
      </c>
      <c r="P10" s="54">
        <v>373562</v>
      </c>
      <c r="Q10" s="54">
        <v>375757</v>
      </c>
      <c r="R10" s="54">
        <v>1125514</v>
      </c>
      <c r="S10" s="54">
        <v>373192</v>
      </c>
      <c r="T10" s="54">
        <v>374498</v>
      </c>
      <c r="U10" s="54">
        <v>373436</v>
      </c>
      <c r="V10" s="54">
        <v>1121126</v>
      </c>
      <c r="W10" s="54">
        <v>4720112</v>
      </c>
      <c r="X10" s="54">
        <v>5815394</v>
      </c>
      <c r="Y10" s="54">
        <v>-1095282</v>
      </c>
      <c r="Z10" s="184">
        <v>-18.83</v>
      </c>
      <c r="AA10" s="130">
        <v>5815394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245185</v>
      </c>
      <c r="D12" s="155">
        <v>0</v>
      </c>
      <c r="E12" s="156">
        <v>241370</v>
      </c>
      <c r="F12" s="60">
        <v>272890</v>
      </c>
      <c r="G12" s="60">
        <v>14794</v>
      </c>
      <c r="H12" s="60">
        <v>16675</v>
      </c>
      <c r="I12" s="60">
        <v>5283</v>
      </c>
      <c r="J12" s="60">
        <v>36752</v>
      </c>
      <c r="K12" s="60">
        <v>7219</v>
      </c>
      <c r="L12" s="60">
        <v>15032</v>
      </c>
      <c r="M12" s="60">
        <v>16535</v>
      </c>
      <c r="N12" s="60">
        <v>38786</v>
      </c>
      <c r="O12" s="60">
        <v>18966</v>
      </c>
      <c r="P12" s="60">
        <v>6145</v>
      </c>
      <c r="Q12" s="60">
        <v>15865</v>
      </c>
      <c r="R12" s="60">
        <v>40976</v>
      </c>
      <c r="S12" s="60">
        <v>16979</v>
      </c>
      <c r="T12" s="60">
        <v>28081</v>
      </c>
      <c r="U12" s="60">
        <v>24461</v>
      </c>
      <c r="V12" s="60">
        <v>69521</v>
      </c>
      <c r="W12" s="60">
        <v>186035</v>
      </c>
      <c r="X12" s="60">
        <v>272890</v>
      </c>
      <c r="Y12" s="60">
        <v>-86855</v>
      </c>
      <c r="Z12" s="140">
        <v>-31.83</v>
      </c>
      <c r="AA12" s="155">
        <v>272890</v>
      </c>
    </row>
    <row r="13" spans="1:27" ht="13.5">
      <c r="A13" s="181" t="s">
        <v>109</v>
      </c>
      <c r="B13" s="185"/>
      <c r="C13" s="155">
        <v>997115</v>
      </c>
      <c r="D13" s="155">
        <v>0</v>
      </c>
      <c r="E13" s="156">
        <v>268310</v>
      </c>
      <c r="F13" s="60">
        <v>700000</v>
      </c>
      <c r="G13" s="60">
        <v>41337</v>
      </c>
      <c r="H13" s="60">
        <v>55961</v>
      </c>
      <c r="I13" s="60">
        <v>166897</v>
      </c>
      <c r="J13" s="60">
        <v>264195</v>
      </c>
      <c r="K13" s="60">
        <v>70995</v>
      </c>
      <c r="L13" s="60">
        <v>0</v>
      </c>
      <c r="M13" s="60">
        <v>0</v>
      </c>
      <c r="N13" s="60">
        <v>70995</v>
      </c>
      <c r="O13" s="60">
        <v>60247</v>
      </c>
      <c r="P13" s="60">
        <v>0</v>
      </c>
      <c r="Q13" s="60">
        <v>61966</v>
      </c>
      <c r="R13" s="60">
        <v>122213</v>
      </c>
      <c r="S13" s="60">
        <v>0</v>
      </c>
      <c r="T13" s="60">
        <v>0</v>
      </c>
      <c r="U13" s="60">
        <v>639014</v>
      </c>
      <c r="V13" s="60">
        <v>639014</v>
      </c>
      <c r="W13" s="60">
        <v>1096417</v>
      </c>
      <c r="X13" s="60">
        <v>700000</v>
      </c>
      <c r="Y13" s="60">
        <v>396417</v>
      </c>
      <c r="Z13" s="140">
        <v>56.63</v>
      </c>
      <c r="AA13" s="155">
        <v>700000</v>
      </c>
    </row>
    <row r="14" spans="1:27" ht="13.5">
      <c r="A14" s="181" t="s">
        <v>110</v>
      </c>
      <c r="B14" s="185"/>
      <c r="C14" s="155">
        <v>1621573</v>
      </c>
      <c r="D14" s="155">
        <v>0</v>
      </c>
      <c r="E14" s="156">
        <v>1843670</v>
      </c>
      <c r="F14" s="60">
        <v>1843660</v>
      </c>
      <c r="G14" s="60">
        <v>281709</v>
      </c>
      <c r="H14" s="60">
        <v>287431</v>
      </c>
      <c r="I14" s="60">
        <v>301450</v>
      </c>
      <c r="J14" s="60">
        <v>870590</v>
      </c>
      <c r="K14" s="60">
        <v>284192</v>
      </c>
      <c r="L14" s="60">
        <v>300598</v>
      </c>
      <c r="M14" s="60">
        <v>325050</v>
      </c>
      <c r="N14" s="60">
        <v>909840</v>
      </c>
      <c r="O14" s="60">
        <v>359836</v>
      </c>
      <c r="P14" s="60">
        <v>368523</v>
      </c>
      <c r="Q14" s="60">
        <v>380674</v>
      </c>
      <c r="R14" s="60">
        <v>1109033</v>
      </c>
      <c r="S14" s="60">
        <v>364778</v>
      </c>
      <c r="T14" s="60">
        <v>124041</v>
      </c>
      <c r="U14" s="60">
        <v>301534</v>
      </c>
      <c r="V14" s="60">
        <v>790353</v>
      </c>
      <c r="W14" s="60">
        <v>3679816</v>
      </c>
      <c r="X14" s="60">
        <v>1843660</v>
      </c>
      <c r="Y14" s="60">
        <v>1836156</v>
      </c>
      <c r="Z14" s="140">
        <v>99.59</v>
      </c>
      <c r="AA14" s="155">
        <v>1843660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604509</v>
      </c>
      <c r="D16" s="155">
        <v>0</v>
      </c>
      <c r="E16" s="156">
        <v>1591940</v>
      </c>
      <c r="F16" s="60">
        <v>599000</v>
      </c>
      <c r="G16" s="60">
        <v>4932</v>
      </c>
      <c r="H16" s="60">
        <v>9601</v>
      </c>
      <c r="I16" s="60">
        <v>4440</v>
      </c>
      <c r="J16" s="60">
        <v>18973</v>
      </c>
      <c r="K16" s="60">
        <v>19184</v>
      </c>
      <c r="L16" s="60">
        <v>670</v>
      </c>
      <c r="M16" s="60">
        <v>3955</v>
      </c>
      <c r="N16" s="60">
        <v>23809</v>
      </c>
      <c r="O16" s="60">
        <v>6381</v>
      </c>
      <c r="P16" s="60">
        <v>4488</v>
      </c>
      <c r="Q16" s="60">
        <v>80477</v>
      </c>
      <c r="R16" s="60">
        <v>91346</v>
      </c>
      <c r="S16" s="60">
        <v>291</v>
      </c>
      <c r="T16" s="60">
        <v>4101</v>
      </c>
      <c r="U16" s="60">
        <v>73772</v>
      </c>
      <c r="V16" s="60">
        <v>78164</v>
      </c>
      <c r="W16" s="60">
        <v>212292</v>
      </c>
      <c r="X16" s="60">
        <v>599000</v>
      </c>
      <c r="Y16" s="60">
        <v>-386708</v>
      </c>
      <c r="Z16" s="140">
        <v>-64.56</v>
      </c>
      <c r="AA16" s="155">
        <v>599000</v>
      </c>
    </row>
    <row r="17" spans="1:27" ht="13.5">
      <c r="A17" s="181" t="s">
        <v>113</v>
      </c>
      <c r="B17" s="185"/>
      <c r="C17" s="155">
        <v>109513</v>
      </c>
      <c r="D17" s="155">
        <v>0</v>
      </c>
      <c r="E17" s="156">
        <v>128650</v>
      </c>
      <c r="F17" s="60">
        <v>70000</v>
      </c>
      <c r="G17" s="60">
        <v>20396</v>
      </c>
      <c r="H17" s="60">
        <v>15724</v>
      </c>
      <c r="I17" s="60">
        <v>13489</v>
      </c>
      <c r="J17" s="60">
        <v>49609</v>
      </c>
      <c r="K17" s="60">
        <v>19623</v>
      </c>
      <c r="L17" s="60">
        <v>22714</v>
      </c>
      <c r="M17" s="60">
        <v>6335</v>
      </c>
      <c r="N17" s="60">
        <v>48672</v>
      </c>
      <c r="O17" s="60">
        <v>19672</v>
      </c>
      <c r="P17" s="60">
        <v>16725</v>
      </c>
      <c r="Q17" s="60">
        <v>19671</v>
      </c>
      <c r="R17" s="60">
        <v>56068</v>
      </c>
      <c r="S17" s="60">
        <v>18720</v>
      </c>
      <c r="T17" s="60">
        <v>11226</v>
      </c>
      <c r="U17" s="60">
        <v>114797</v>
      </c>
      <c r="V17" s="60">
        <v>144743</v>
      </c>
      <c r="W17" s="60">
        <v>299092</v>
      </c>
      <c r="X17" s="60">
        <v>70000</v>
      </c>
      <c r="Y17" s="60">
        <v>229092</v>
      </c>
      <c r="Z17" s="140">
        <v>327.27</v>
      </c>
      <c r="AA17" s="155">
        <v>70000</v>
      </c>
    </row>
    <row r="18" spans="1:27" ht="13.5">
      <c r="A18" s="183" t="s">
        <v>114</v>
      </c>
      <c r="B18" s="182"/>
      <c r="C18" s="155">
        <v>585053</v>
      </c>
      <c r="D18" s="155">
        <v>0</v>
      </c>
      <c r="E18" s="156">
        <v>424530</v>
      </c>
      <c r="F18" s="60">
        <v>657540</v>
      </c>
      <c r="G18" s="60">
        <v>30739</v>
      </c>
      <c r="H18" s="60">
        <v>70910</v>
      </c>
      <c r="I18" s="60">
        <v>52732</v>
      </c>
      <c r="J18" s="60">
        <v>154381</v>
      </c>
      <c r="K18" s="60">
        <v>24325</v>
      </c>
      <c r="L18" s="60">
        <v>190</v>
      </c>
      <c r="M18" s="60">
        <v>0</v>
      </c>
      <c r="N18" s="60">
        <v>24515</v>
      </c>
      <c r="O18" s="60">
        <v>40943</v>
      </c>
      <c r="P18" s="60">
        <v>714</v>
      </c>
      <c r="Q18" s="60">
        <v>80358</v>
      </c>
      <c r="R18" s="60">
        <v>122015</v>
      </c>
      <c r="S18" s="60">
        <v>149</v>
      </c>
      <c r="T18" s="60">
        <v>99</v>
      </c>
      <c r="U18" s="60">
        <v>66663</v>
      </c>
      <c r="V18" s="60">
        <v>66911</v>
      </c>
      <c r="W18" s="60">
        <v>367822</v>
      </c>
      <c r="X18" s="60">
        <v>657540</v>
      </c>
      <c r="Y18" s="60">
        <v>-289718</v>
      </c>
      <c r="Z18" s="140">
        <v>-44.06</v>
      </c>
      <c r="AA18" s="155">
        <v>657540</v>
      </c>
    </row>
    <row r="19" spans="1:27" ht="13.5">
      <c r="A19" s="181" t="s">
        <v>34</v>
      </c>
      <c r="B19" s="185"/>
      <c r="C19" s="155">
        <v>37707611</v>
      </c>
      <c r="D19" s="155">
        <v>0</v>
      </c>
      <c r="E19" s="156">
        <v>25297950</v>
      </c>
      <c r="F19" s="60">
        <v>40602581</v>
      </c>
      <c r="G19" s="60">
        <v>0</v>
      </c>
      <c r="H19" s="60">
        <v>29477</v>
      </c>
      <c r="I19" s="60">
        <v>5012760</v>
      </c>
      <c r="J19" s="60">
        <v>5042237</v>
      </c>
      <c r="K19" s="60">
        <v>0</v>
      </c>
      <c r="L19" s="60">
        <v>0</v>
      </c>
      <c r="M19" s="60">
        <v>0</v>
      </c>
      <c r="N19" s="60">
        <v>0</v>
      </c>
      <c r="O19" s="60">
        <v>3341840</v>
      </c>
      <c r="P19" s="60">
        <v>0</v>
      </c>
      <c r="Q19" s="60">
        <v>0</v>
      </c>
      <c r="R19" s="60">
        <v>3341840</v>
      </c>
      <c r="S19" s="60">
        <v>0</v>
      </c>
      <c r="T19" s="60">
        <v>0</v>
      </c>
      <c r="U19" s="60">
        <v>1670920</v>
      </c>
      <c r="V19" s="60">
        <v>1670920</v>
      </c>
      <c r="W19" s="60">
        <v>10054997</v>
      </c>
      <c r="X19" s="60">
        <v>40602581</v>
      </c>
      <c r="Y19" s="60">
        <v>-30547584</v>
      </c>
      <c r="Z19" s="140">
        <v>-75.24</v>
      </c>
      <c r="AA19" s="155">
        <v>40602581</v>
      </c>
    </row>
    <row r="20" spans="1:27" ht="13.5">
      <c r="A20" s="181" t="s">
        <v>35</v>
      </c>
      <c r="B20" s="185"/>
      <c r="C20" s="155">
        <v>1995884</v>
      </c>
      <c r="D20" s="155">
        <v>0</v>
      </c>
      <c r="E20" s="156">
        <v>397100</v>
      </c>
      <c r="F20" s="54">
        <v>2251820</v>
      </c>
      <c r="G20" s="54">
        <v>38665</v>
      </c>
      <c r="H20" s="54">
        <v>66731</v>
      </c>
      <c r="I20" s="54">
        <v>-51155</v>
      </c>
      <c r="J20" s="54">
        <v>54241</v>
      </c>
      <c r="K20" s="54">
        <v>77663</v>
      </c>
      <c r="L20" s="54">
        <v>169626</v>
      </c>
      <c r="M20" s="54">
        <v>35798</v>
      </c>
      <c r="N20" s="54">
        <v>283087</v>
      </c>
      <c r="O20" s="54">
        <v>164399</v>
      </c>
      <c r="P20" s="54">
        <v>29568</v>
      </c>
      <c r="Q20" s="54">
        <v>57011</v>
      </c>
      <c r="R20" s="54">
        <v>250978</v>
      </c>
      <c r="S20" s="54">
        <v>28805</v>
      </c>
      <c r="T20" s="54">
        <v>50778</v>
      </c>
      <c r="U20" s="54">
        <v>69458</v>
      </c>
      <c r="V20" s="54">
        <v>149041</v>
      </c>
      <c r="W20" s="54">
        <v>737347</v>
      </c>
      <c r="X20" s="54">
        <v>2251820</v>
      </c>
      <c r="Y20" s="54">
        <v>-1514473</v>
      </c>
      <c r="Z20" s="184">
        <v>-67.26</v>
      </c>
      <c r="AA20" s="130">
        <v>2251820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3000</v>
      </c>
      <c r="H21" s="60">
        <v>0</v>
      </c>
      <c r="I21" s="82">
        <v>0</v>
      </c>
      <c r="J21" s="60">
        <v>3000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210358</v>
      </c>
      <c r="V21" s="60">
        <v>210358</v>
      </c>
      <c r="W21" s="82">
        <v>213358</v>
      </c>
      <c r="X21" s="60">
        <v>0</v>
      </c>
      <c r="Y21" s="60">
        <v>213358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98408706</v>
      </c>
      <c r="D22" s="188">
        <f>SUM(D5:D21)</f>
        <v>0</v>
      </c>
      <c r="E22" s="189">
        <f t="shared" si="0"/>
        <v>98901220</v>
      </c>
      <c r="F22" s="190">
        <f t="shared" si="0"/>
        <v>112079657</v>
      </c>
      <c r="G22" s="190">
        <f t="shared" si="0"/>
        <v>19154074</v>
      </c>
      <c r="H22" s="190">
        <f t="shared" si="0"/>
        <v>5254052</v>
      </c>
      <c r="I22" s="190">
        <f t="shared" si="0"/>
        <v>9904295</v>
      </c>
      <c r="J22" s="190">
        <f t="shared" si="0"/>
        <v>34312421</v>
      </c>
      <c r="K22" s="190">
        <f t="shared" si="0"/>
        <v>5235724</v>
      </c>
      <c r="L22" s="190">
        <f t="shared" si="0"/>
        <v>3860838</v>
      </c>
      <c r="M22" s="190">
        <f t="shared" si="0"/>
        <v>3733807</v>
      </c>
      <c r="N22" s="190">
        <f t="shared" si="0"/>
        <v>12830369</v>
      </c>
      <c r="O22" s="190">
        <f t="shared" si="0"/>
        <v>9278355</v>
      </c>
      <c r="P22" s="190">
        <f t="shared" si="0"/>
        <v>4157830</v>
      </c>
      <c r="Q22" s="190">
        <f t="shared" si="0"/>
        <v>4933210</v>
      </c>
      <c r="R22" s="190">
        <f t="shared" si="0"/>
        <v>18369395</v>
      </c>
      <c r="S22" s="190">
        <f t="shared" si="0"/>
        <v>4177416</v>
      </c>
      <c r="T22" s="190">
        <f t="shared" si="0"/>
        <v>3696492</v>
      </c>
      <c r="U22" s="190">
        <f t="shared" si="0"/>
        <v>7772012</v>
      </c>
      <c r="V22" s="190">
        <f t="shared" si="0"/>
        <v>15645920</v>
      </c>
      <c r="W22" s="190">
        <f t="shared" si="0"/>
        <v>81158105</v>
      </c>
      <c r="X22" s="190">
        <f t="shared" si="0"/>
        <v>112079657</v>
      </c>
      <c r="Y22" s="190">
        <f t="shared" si="0"/>
        <v>-30921552</v>
      </c>
      <c r="Z22" s="191">
        <f>+IF(X22&lt;&gt;0,+(Y22/X22)*100,0)</f>
        <v>-27.588906700526394</v>
      </c>
      <c r="AA22" s="188">
        <f>SUM(AA5:AA21)</f>
        <v>112079657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31561665</v>
      </c>
      <c r="D25" s="155">
        <v>0</v>
      </c>
      <c r="E25" s="156">
        <v>36069230</v>
      </c>
      <c r="F25" s="60">
        <v>36380225</v>
      </c>
      <c r="G25" s="60">
        <v>2929665</v>
      </c>
      <c r="H25" s="60">
        <v>446</v>
      </c>
      <c r="I25" s="60">
        <v>3095249</v>
      </c>
      <c r="J25" s="60">
        <v>6025360</v>
      </c>
      <c r="K25" s="60">
        <v>3084914</v>
      </c>
      <c r="L25" s="60">
        <v>4421811</v>
      </c>
      <c r="M25" s="60">
        <v>3096206</v>
      </c>
      <c r="N25" s="60">
        <v>10602931</v>
      </c>
      <c r="O25" s="60">
        <v>3288560</v>
      </c>
      <c r="P25" s="60">
        <v>3228908</v>
      </c>
      <c r="Q25" s="60">
        <v>3449652</v>
      </c>
      <c r="R25" s="60">
        <v>9967120</v>
      </c>
      <c r="S25" s="60">
        <v>3033117</v>
      </c>
      <c r="T25" s="60">
        <v>2987915</v>
      </c>
      <c r="U25" s="60">
        <v>3280431</v>
      </c>
      <c r="V25" s="60">
        <v>9301463</v>
      </c>
      <c r="W25" s="60">
        <v>35896874</v>
      </c>
      <c r="X25" s="60">
        <v>36380225</v>
      </c>
      <c r="Y25" s="60">
        <v>-483351</v>
      </c>
      <c r="Z25" s="140">
        <v>-1.33</v>
      </c>
      <c r="AA25" s="155">
        <v>36380225</v>
      </c>
    </row>
    <row r="26" spans="1:27" ht="13.5">
      <c r="A26" s="183" t="s">
        <v>38</v>
      </c>
      <c r="B26" s="182"/>
      <c r="C26" s="155">
        <v>2801007</v>
      </c>
      <c r="D26" s="155">
        <v>0</v>
      </c>
      <c r="E26" s="156">
        <v>2406150</v>
      </c>
      <c r="F26" s="60">
        <v>2406148</v>
      </c>
      <c r="G26" s="60">
        <v>238705</v>
      </c>
      <c r="H26" s="60">
        <v>238705</v>
      </c>
      <c r="I26" s="60">
        <v>234996</v>
      </c>
      <c r="J26" s="60">
        <v>712406</v>
      </c>
      <c r="K26" s="60">
        <v>234670</v>
      </c>
      <c r="L26" s="60">
        <v>234670</v>
      </c>
      <c r="M26" s="60">
        <v>234670</v>
      </c>
      <c r="N26" s="60">
        <v>704010</v>
      </c>
      <c r="O26" s="60">
        <v>234785</v>
      </c>
      <c r="P26" s="60">
        <v>234785</v>
      </c>
      <c r="Q26" s="60">
        <v>424802</v>
      </c>
      <c r="R26" s="60">
        <v>894372</v>
      </c>
      <c r="S26" s="60">
        <v>515290</v>
      </c>
      <c r="T26" s="60">
        <v>254860</v>
      </c>
      <c r="U26" s="60">
        <v>254860</v>
      </c>
      <c r="V26" s="60">
        <v>1025010</v>
      </c>
      <c r="W26" s="60">
        <v>3335798</v>
      </c>
      <c r="X26" s="60">
        <v>2406148</v>
      </c>
      <c r="Y26" s="60">
        <v>929650</v>
      </c>
      <c r="Z26" s="140">
        <v>38.64</v>
      </c>
      <c r="AA26" s="155">
        <v>2406148</v>
      </c>
    </row>
    <row r="27" spans="1:27" ht="13.5">
      <c r="A27" s="183" t="s">
        <v>118</v>
      </c>
      <c r="B27" s="182"/>
      <c r="C27" s="155">
        <v>4627433</v>
      </c>
      <c r="D27" s="155">
        <v>0</v>
      </c>
      <c r="E27" s="156">
        <v>2420190</v>
      </c>
      <c r="F27" s="60">
        <v>2420190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2420190</v>
      </c>
      <c r="Y27" s="60">
        <v>-2420190</v>
      </c>
      <c r="Z27" s="140">
        <v>-100</v>
      </c>
      <c r="AA27" s="155">
        <v>2420190</v>
      </c>
    </row>
    <row r="28" spans="1:27" ht="13.5">
      <c r="A28" s="183" t="s">
        <v>39</v>
      </c>
      <c r="B28" s="182"/>
      <c r="C28" s="155">
        <v>8259128</v>
      </c>
      <c r="D28" s="155">
        <v>0</v>
      </c>
      <c r="E28" s="156">
        <v>8746040</v>
      </c>
      <c r="F28" s="60">
        <v>8746040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8746040</v>
      </c>
      <c r="Y28" s="60">
        <v>-8746040</v>
      </c>
      <c r="Z28" s="140">
        <v>-100</v>
      </c>
      <c r="AA28" s="155">
        <v>8746040</v>
      </c>
    </row>
    <row r="29" spans="1:27" ht="13.5">
      <c r="A29" s="183" t="s">
        <v>40</v>
      </c>
      <c r="B29" s="182"/>
      <c r="C29" s="155">
        <v>3041994</v>
      </c>
      <c r="D29" s="155">
        <v>0</v>
      </c>
      <c r="E29" s="156">
        <v>1182030</v>
      </c>
      <c r="F29" s="60">
        <v>1182030</v>
      </c>
      <c r="G29" s="60">
        <v>100999</v>
      </c>
      <c r="H29" s="60">
        <v>100561</v>
      </c>
      <c r="I29" s="60">
        <v>100118</v>
      </c>
      <c r="J29" s="60">
        <v>301678</v>
      </c>
      <c r="K29" s="60">
        <v>99670</v>
      </c>
      <c r="L29" s="60">
        <v>0</v>
      </c>
      <c r="M29" s="60">
        <v>0</v>
      </c>
      <c r="N29" s="60">
        <v>99670</v>
      </c>
      <c r="O29" s="60">
        <v>98760</v>
      </c>
      <c r="P29" s="60">
        <v>0</v>
      </c>
      <c r="Q29" s="60">
        <v>97361</v>
      </c>
      <c r="R29" s="60">
        <v>196121</v>
      </c>
      <c r="S29" s="60">
        <v>0</v>
      </c>
      <c r="T29" s="60">
        <v>0</v>
      </c>
      <c r="U29" s="60">
        <v>95917</v>
      </c>
      <c r="V29" s="60">
        <v>95917</v>
      </c>
      <c r="W29" s="60">
        <v>693386</v>
      </c>
      <c r="X29" s="60">
        <v>1182030</v>
      </c>
      <c r="Y29" s="60">
        <v>-488644</v>
      </c>
      <c r="Z29" s="140">
        <v>-41.34</v>
      </c>
      <c r="AA29" s="155">
        <v>1182030</v>
      </c>
    </row>
    <row r="30" spans="1:27" ht="13.5">
      <c r="A30" s="183" t="s">
        <v>119</v>
      </c>
      <c r="B30" s="182"/>
      <c r="C30" s="155">
        <v>22642460</v>
      </c>
      <c r="D30" s="155">
        <v>0</v>
      </c>
      <c r="E30" s="156">
        <v>23977770</v>
      </c>
      <c r="F30" s="60">
        <v>23977770</v>
      </c>
      <c r="G30" s="60">
        <v>-200362</v>
      </c>
      <c r="H30" s="60">
        <v>0</v>
      </c>
      <c r="I30" s="60">
        <v>0</v>
      </c>
      <c r="J30" s="60">
        <v>-200362</v>
      </c>
      <c r="K30" s="60">
        <v>3633953</v>
      </c>
      <c r="L30" s="60">
        <v>1588862</v>
      </c>
      <c r="M30" s="60">
        <v>1415053</v>
      </c>
      <c r="N30" s="60">
        <v>6637868</v>
      </c>
      <c r="O30" s="60">
        <v>37719</v>
      </c>
      <c r="P30" s="60">
        <v>1192304</v>
      </c>
      <c r="Q30" s="60">
        <v>4566481</v>
      </c>
      <c r="R30" s="60">
        <v>5796504</v>
      </c>
      <c r="S30" s="60">
        <v>37719</v>
      </c>
      <c r="T30" s="60">
        <v>1353508</v>
      </c>
      <c r="U30" s="60">
        <v>5914912</v>
      </c>
      <c r="V30" s="60">
        <v>7306139</v>
      </c>
      <c r="W30" s="60">
        <v>19540149</v>
      </c>
      <c r="X30" s="60">
        <v>23977770</v>
      </c>
      <c r="Y30" s="60">
        <v>-4437621</v>
      </c>
      <c r="Z30" s="140">
        <v>-18.51</v>
      </c>
      <c r="AA30" s="155">
        <v>23977770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4217466</v>
      </c>
      <c r="D32" s="155">
        <v>0</v>
      </c>
      <c r="E32" s="156">
        <v>1840380</v>
      </c>
      <c r="F32" s="60">
        <v>0</v>
      </c>
      <c r="G32" s="60">
        <v>-117353</v>
      </c>
      <c r="H32" s="60">
        <v>312847</v>
      </c>
      <c r="I32" s="60">
        <v>544294</v>
      </c>
      <c r="J32" s="60">
        <v>739788</v>
      </c>
      <c r="K32" s="60">
        <v>359649</v>
      </c>
      <c r="L32" s="60">
        <v>380511</v>
      </c>
      <c r="M32" s="60">
        <v>468340</v>
      </c>
      <c r="N32" s="60">
        <v>1208500</v>
      </c>
      <c r="O32" s="60">
        <v>175439</v>
      </c>
      <c r="P32" s="60">
        <v>175439</v>
      </c>
      <c r="Q32" s="60">
        <v>175439</v>
      </c>
      <c r="R32" s="60">
        <v>526317</v>
      </c>
      <c r="S32" s="60">
        <v>291406</v>
      </c>
      <c r="T32" s="60">
        <v>156101</v>
      </c>
      <c r="U32" s="60">
        <v>56802</v>
      </c>
      <c r="V32" s="60">
        <v>504309</v>
      </c>
      <c r="W32" s="60">
        <v>2978914</v>
      </c>
      <c r="X32" s="60">
        <v>0</v>
      </c>
      <c r="Y32" s="60">
        <v>2978914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18738191</v>
      </c>
      <c r="D33" s="155">
        <v>0</v>
      </c>
      <c r="E33" s="156">
        <v>37297550</v>
      </c>
      <c r="F33" s="60">
        <v>0</v>
      </c>
      <c r="G33" s="60">
        <v>0</v>
      </c>
      <c r="H33" s="60">
        <v>5000</v>
      </c>
      <c r="I33" s="60">
        <v>46166</v>
      </c>
      <c r="J33" s="60">
        <v>51166</v>
      </c>
      <c r="K33" s="60">
        <v>26000</v>
      </c>
      <c r="L33" s="60">
        <v>27000</v>
      </c>
      <c r="M33" s="60">
        <v>0</v>
      </c>
      <c r="N33" s="60">
        <v>53000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868174</v>
      </c>
      <c r="U33" s="60">
        <v>184289</v>
      </c>
      <c r="V33" s="60">
        <v>1052463</v>
      </c>
      <c r="W33" s="60">
        <v>1156629</v>
      </c>
      <c r="X33" s="60">
        <v>0</v>
      </c>
      <c r="Y33" s="60">
        <v>1156629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14273322</v>
      </c>
      <c r="D34" s="155">
        <v>0</v>
      </c>
      <c r="E34" s="156">
        <v>18691590</v>
      </c>
      <c r="F34" s="60">
        <v>80633651</v>
      </c>
      <c r="G34" s="60">
        <v>-20295208</v>
      </c>
      <c r="H34" s="60">
        <v>699176</v>
      </c>
      <c r="I34" s="60">
        <v>2766895</v>
      </c>
      <c r="J34" s="60">
        <v>-16829137</v>
      </c>
      <c r="K34" s="60">
        <v>23259176</v>
      </c>
      <c r="L34" s="60">
        <v>1992863</v>
      </c>
      <c r="M34" s="60">
        <v>1680161</v>
      </c>
      <c r="N34" s="60">
        <v>26932200</v>
      </c>
      <c r="O34" s="60">
        <v>914053</v>
      </c>
      <c r="P34" s="60">
        <v>1745212</v>
      </c>
      <c r="Q34" s="60">
        <v>1379450</v>
      </c>
      <c r="R34" s="60">
        <v>4038715</v>
      </c>
      <c r="S34" s="60">
        <v>1518546</v>
      </c>
      <c r="T34" s="60">
        <v>1105174</v>
      </c>
      <c r="U34" s="60">
        <v>1319537</v>
      </c>
      <c r="V34" s="60">
        <v>3943257</v>
      </c>
      <c r="W34" s="60">
        <v>18085035</v>
      </c>
      <c r="X34" s="60">
        <v>80633651</v>
      </c>
      <c r="Y34" s="60">
        <v>-62548616</v>
      </c>
      <c r="Z34" s="140">
        <v>-77.57</v>
      </c>
      <c r="AA34" s="155">
        <v>80633651</v>
      </c>
    </row>
    <row r="35" spans="1:27" ht="13.5">
      <c r="A35" s="181" t="s">
        <v>122</v>
      </c>
      <c r="B35" s="185"/>
      <c r="C35" s="155">
        <v>46294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110208960</v>
      </c>
      <c r="D36" s="188">
        <f>SUM(D25:D35)</f>
        <v>0</v>
      </c>
      <c r="E36" s="189">
        <f t="shared" si="1"/>
        <v>132630930</v>
      </c>
      <c r="F36" s="190">
        <f t="shared" si="1"/>
        <v>155746054</v>
      </c>
      <c r="G36" s="190">
        <f t="shared" si="1"/>
        <v>-17343554</v>
      </c>
      <c r="H36" s="190">
        <f t="shared" si="1"/>
        <v>1356735</v>
      </c>
      <c r="I36" s="190">
        <f t="shared" si="1"/>
        <v>6787718</v>
      </c>
      <c r="J36" s="190">
        <f t="shared" si="1"/>
        <v>-9199101</v>
      </c>
      <c r="K36" s="190">
        <f t="shared" si="1"/>
        <v>30698032</v>
      </c>
      <c r="L36" s="190">
        <f t="shared" si="1"/>
        <v>8645717</v>
      </c>
      <c r="M36" s="190">
        <f t="shared" si="1"/>
        <v>6894430</v>
      </c>
      <c r="N36" s="190">
        <f t="shared" si="1"/>
        <v>46238179</v>
      </c>
      <c r="O36" s="190">
        <f t="shared" si="1"/>
        <v>4749316</v>
      </c>
      <c r="P36" s="190">
        <f t="shared" si="1"/>
        <v>6576648</v>
      </c>
      <c r="Q36" s="190">
        <f t="shared" si="1"/>
        <v>10093185</v>
      </c>
      <c r="R36" s="190">
        <f t="shared" si="1"/>
        <v>21419149</v>
      </c>
      <c r="S36" s="190">
        <f t="shared" si="1"/>
        <v>5396078</v>
      </c>
      <c r="T36" s="190">
        <f t="shared" si="1"/>
        <v>6725732</v>
      </c>
      <c r="U36" s="190">
        <f t="shared" si="1"/>
        <v>11106748</v>
      </c>
      <c r="V36" s="190">
        <f t="shared" si="1"/>
        <v>23228558</v>
      </c>
      <c r="W36" s="190">
        <f t="shared" si="1"/>
        <v>81686785</v>
      </c>
      <c r="X36" s="190">
        <f t="shared" si="1"/>
        <v>155746054</v>
      </c>
      <c r="Y36" s="190">
        <f t="shared" si="1"/>
        <v>-74059269</v>
      </c>
      <c r="Z36" s="191">
        <f>+IF(X36&lt;&gt;0,+(Y36/X36)*100,0)</f>
        <v>-47.551297190489336</v>
      </c>
      <c r="AA36" s="188">
        <f>SUM(AA25:AA35)</f>
        <v>155746054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-11800254</v>
      </c>
      <c r="D38" s="199">
        <f>+D22-D36</f>
        <v>0</v>
      </c>
      <c r="E38" s="200">
        <f t="shared" si="2"/>
        <v>-33729710</v>
      </c>
      <c r="F38" s="106">
        <f t="shared" si="2"/>
        <v>-43666397</v>
      </c>
      <c r="G38" s="106">
        <f t="shared" si="2"/>
        <v>36497628</v>
      </c>
      <c r="H38" s="106">
        <f t="shared" si="2"/>
        <v>3897317</v>
      </c>
      <c r="I38" s="106">
        <f t="shared" si="2"/>
        <v>3116577</v>
      </c>
      <c r="J38" s="106">
        <f t="shared" si="2"/>
        <v>43511522</v>
      </c>
      <c r="K38" s="106">
        <f t="shared" si="2"/>
        <v>-25462308</v>
      </c>
      <c r="L38" s="106">
        <f t="shared" si="2"/>
        <v>-4784879</v>
      </c>
      <c r="M38" s="106">
        <f t="shared" si="2"/>
        <v>-3160623</v>
      </c>
      <c r="N38" s="106">
        <f t="shared" si="2"/>
        <v>-33407810</v>
      </c>
      <c r="O38" s="106">
        <f t="shared" si="2"/>
        <v>4529039</v>
      </c>
      <c r="P38" s="106">
        <f t="shared" si="2"/>
        <v>-2418818</v>
      </c>
      <c r="Q38" s="106">
        <f t="shared" si="2"/>
        <v>-5159975</v>
      </c>
      <c r="R38" s="106">
        <f t="shared" si="2"/>
        <v>-3049754</v>
      </c>
      <c r="S38" s="106">
        <f t="shared" si="2"/>
        <v>-1218662</v>
      </c>
      <c r="T38" s="106">
        <f t="shared" si="2"/>
        <v>-3029240</v>
      </c>
      <c r="U38" s="106">
        <f t="shared" si="2"/>
        <v>-3334736</v>
      </c>
      <c r="V38" s="106">
        <f t="shared" si="2"/>
        <v>-7582638</v>
      </c>
      <c r="W38" s="106">
        <f t="shared" si="2"/>
        <v>-528680</v>
      </c>
      <c r="X38" s="106">
        <f>IF(F22=F36,0,X22-X36)</f>
        <v>-43666397</v>
      </c>
      <c r="Y38" s="106">
        <f t="shared" si="2"/>
        <v>43137717</v>
      </c>
      <c r="Z38" s="201">
        <f>+IF(X38&lt;&gt;0,+(Y38/X38)*100,0)</f>
        <v>-98.78927496582784</v>
      </c>
      <c r="AA38" s="199">
        <f>+AA22-AA36</f>
        <v>-43666397</v>
      </c>
    </row>
    <row r="39" spans="1:27" ht="13.5">
      <c r="A39" s="181" t="s">
        <v>46</v>
      </c>
      <c r="B39" s="185"/>
      <c r="C39" s="155">
        <v>18484981</v>
      </c>
      <c r="D39" s="155">
        <v>0</v>
      </c>
      <c r="E39" s="156">
        <v>33731300</v>
      </c>
      <c r="F39" s="60">
        <v>37018595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37018595</v>
      </c>
      <c r="Y39" s="60">
        <v>-37018595</v>
      </c>
      <c r="Z39" s="140">
        <v>-100</v>
      </c>
      <c r="AA39" s="155">
        <v>37018595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6684727</v>
      </c>
      <c r="D42" s="206">
        <f>SUM(D38:D41)</f>
        <v>0</v>
      </c>
      <c r="E42" s="207">
        <f t="shared" si="3"/>
        <v>1590</v>
      </c>
      <c r="F42" s="88">
        <f t="shared" si="3"/>
        <v>-6647802</v>
      </c>
      <c r="G42" s="88">
        <f t="shared" si="3"/>
        <v>36497628</v>
      </c>
      <c r="H42" s="88">
        <f t="shared" si="3"/>
        <v>3897317</v>
      </c>
      <c r="I42" s="88">
        <f t="shared" si="3"/>
        <v>3116577</v>
      </c>
      <c r="J42" s="88">
        <f t="shared" si="3"/>
        <v>43511522</v>
      </c>
      <c r="K42" s="88">
        <f t="shared" si="3"/>
        <v>-25462308</v>
      </c>
      <c r="L42" s="88">
        <f t="shared" si="3"/>
        <v>-4784879</v>
      </c>
      <c r="M42" s="88">
        <f t="shared" si="3"/>
        <v>-3160623</v>
      </c>
      <c r="N42" s="88">
        <f t="shared" si="3"/>
        <v>-33407810</v>
      </c>
      <c r="O42" s="88">
        <f t="shared" si="3"/>
        <v>4529039</v>
      </c>
      <c r="P42" s="88">
        <f t="shared" si="3"/>
        <v>-2418818</v>
      </c>
      <c r="Q42" s="88">
        <f t="shared" si="3"/>
        <v>-5159975</v>
      </c>
      <c r="R42" s="88">
        <f t="shared" si="3"/>
        <v>-3049754</v>
      </c>
      <c r="S42" s="88">
        <f t="shared" si="3"/>
        <v>-1218662</v>
      </c>
      <c r="T42" s="88">
        <f t="shared" si="3"/>
        <v>-3029240</v>
      </c>
      <c r="U42" s="88">
        <f t="shared" si="3"/>
        <v>-3334736</v>
      </c>
      <c r="V42" s="88">
        <f t="shared" si="3"/>
        <v>-7582638</v>
      </c>
      <c r="W42" s="88">
        <f t="shared" si="3"/>
        <v>-528680</v>
      </c>
      <c r="X42" s="88">
        <f t="shared" si="3"/>
        <v>-6647802</v>
      </c>
      <c r="Y42" s="88">
        <f t="shared" si="3"/>
        <v>6119122</v>
      </c>
      <c r="Z42" s="208">
        <f>+IF(X42&lt;&gt;0,+(Y42/X42)*100,0)</f>
        <v>-92.04729623415379</v>
      </c>
      <c r="AA42" s="206">
        <f>SUM(AA38:AA41)</f>
        <v>-6647802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6684727</v>
      </c>
      <c r="D44" s="210">
        <f>+D42-D43</f>
        <v>0</v>
      </c>
      <c r="E44" s="211">
        <f t="shared" si="4"/>
        <v>1590</v>
      </c>
      <c r="F44" s="77">
        <f t="shared" si="4"/>
        <v>-6647802</v>
      </c>
      <c r="G44" s="77">
        <f t="shared" si="4"/>
        <v>36497628</v>
      </c>
      <c r="H44" s="77">
        <f t="shared" si="4"/>
        <v>3897317</v>
      </c>
      <c r="I44" s="77">
        <f t="shared" si="4"/>
        <v>3116577</v>
      </c>
      <c r="J44" s="77">
        <f t="shared" si="4"/>
        <v>43511522</v>
      </c>
      <c r="K44" s="77">
        <f t="shared" si="4"/>
        <v>-25462308</v>
      </c>
      <c r="L44" s="77">
        <f t="shared" si="4"/>
        <v>-4784879</v>
      </c>
      <c r="M44" s="77">
        <f t="shared" si="4"/>
        <v>-3160623</v>
      </c>
      <c r="N44" s="77">
        <f t="shared" si="4"/>
        <v>-33407810</v>
      </c>
      <c r="O44" s="77">
        <f t="shared" si="4"/>
        <v>4529039</v>
      </c>
      <c r="P44" s="77">
        <f t="shared" si="4"/>
        <v>-2418818</v>
      </c>
      <c r="Q44" s="77">
        <f t="shared" si="4"/>
        <v>-5159975</v>
      </c>
      <c r="R44" s="77">
        <f t="shared" si="4"/>
        <v>-3049754</v>
      </c>
      <c r="S44" s="77">
        <f t="shared" si="4"/>
        <v>-1218662</v>
      </c>
      <c r="T44" s="77">
        <f t="shared" si="4"/>
        <v>-3029240</v>
      </c>
      <c r="U44" s="77">
        <f t="shared" si="4"/>
        <v>-3334736</v>
      </c>
      <c r="V44" s="77">
        <f t="shared" si="4"/>
        <v>-7582638</v>
      </c>
      <c r="W44" s="77">
        <f t="shared" si="4"/>
        <v>-528680</v>
      </c>
      <c r="X44" s="77">
        <f t="shared" si="4"/>
        <v>-6647802</v>
      </c>
      <c r="Y44" s="77">
        <f t="shared" si="4"/>
        <v>6119122</v>
      </c>
      <c r="Z44" s="212">
        <f>+IF(X44&lt;&gt;0,+(Y44/X44)*100,0)</f>
        <v>-92.04729623415379</v>
      </c>
      <c r="AA44" s="210">
        <f>+AA42-AA43</f>
        <v>-6647802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6684727</v>
      </c>
      <c r="D46" s="206">
        <f>SUM(D44:D45)</f>
        <v>0</v>
      </c>
      <c r="E46" s="207">
        <f t="shared" si="5"/>
        <v>1590</v>
      </c>
      <c r="F46" s="88">
        <f t="shared" si="5"/>
        <v>-6647802</v>
      </c>
      <c r="G46" s="88">
        <f t="shared" si="5"/>
        <v>36497628</v>
      </c>
      <c r="H46" s="88">
        <f t="shared" si="5"/>
        <v>3897317</v>
      </c>
      <c r="I46" s="88">
        <f t="shared" si="5"/>
        <v>3116577</v>
      </c>
      <c r="J46" s="88">
        <f t="shared" si="5"/>
        <v>43511522</v>
      </c>
      <c r="K46" s="88">
        <f t="shared" si="5"/>
        <v>-25462308</v>
      </c>
      <c r="L46" s="88">
        <f t="shared" si="5"/>
        <v>-4784879</v>
      </c>
      <c r="M46" s="88">
        <f t="shared" si="5"/>
        <v>-3160623</v>
      </c>
      <c r="N46" s="88">
        <f t="shared" si="5"/>
        <v>-33407810</v>
      </c>
      <c r="O46" s="88">
        <f t="shared" si="5"/>
        <v>4529039</v>
      </c>
      <c r="P46" s="88">
        <f t="shared" si="5"/>
        <v>-2418818</v>
      </c>
      <c r="Q46" s="88">
        <f t="shared" si="5"/>
        <v>-5159975</v>
      </c>
      <c r="R46" s="88">
        <f t="shared" si="5"/>
        <v>-3049754</v>
      </c>
      <c r="S46" s="88">
        <f t="shared" si="5"/>
        <v>-1218662</v>
      </c>
      <c r="T46" s="88">
        <f t="shared" si="5"/>
        <v>-3029240</v>
      </c>
      <c r="U46" s="88">
        <f t="shared" si="5"/>
        <v>-3334736</v>
      </c>
      <c r="V46" s="88">
        <f t="shared" si="5"/>
        <v>-7582638</v>
      </c>
      <c r="W46" s="88">
        <f t="shared" si="5"/>
        <v>-528680</v>
      </c>
      <c r="X46" s="88">
        <f t="shared" si="5"/>
        <v>-6647802</v>
      </c>
      <c r="Y46" s="88">
        <f t="shared" si="5"/>
        <v>6119122</v>
      </c>
      <c r="Z46" s="208">
        <f>+IF(X46&lt;&gt;0,+(Y46/X46)*100,0)</f>
        <v>-92.04729623415379</v>
      </c>
      <c r="AA46" s="206">
        <f>SUM(AA44:AA45)</f>
        <v>-6647802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6684727</v>
      </c>
      <c r="D48" s="217">
        <f>SUM(D46:D47)</f>
        <v>0</v>
      </c>
      <c r="E48" s="218">
        <f t="shared" si="6"/>
        <v>1590</v>
      </c>
      <c r="F48" s="219">
        <f t="shared" si="6"/>
        <v>-6647802</v>
      </c>
      <c r="G48" s="219">
        <f t="shared" si="6"/>
        <v>36497628</v>
      </c>
      <c r="H48" s="220">
        <f t="shared" si="6"/>
        <v>3897317</v>
      </c>
      <c r="I48" s="220">
        <f t="shared" si="6"/>
        <v>3116577</v>
      </c>
      <c r="J48" s="220">
        <f t="shared" si="6"/>
        <v>43511522</v>
      </c>
      <c r="K48" s="220">
        <f t="shared" si="6"/>
        <v>-25462308</v>
      </c>
      <c r="L48" s="220">
        <f t="shared" si="6"/>
        <v>-4784879</v>
      </c>
      <c r="M48" s="219">
        <f t="shared" si="6"/>
        <v>-3160623</v>
      </c>
      <c r="N48" s="219">
        <f t="shared" si="6"/>
        <v>-33407810</v>
      </c>
      <c r="O48" s="220">
        <f t="shared" si="6"/>
        <v>4529039</v>
      </c>
      <c r="P48" s="220">
        <f t="shared" si="6"/>
        <v>-2418818</v>
      </c>
      <c r="Q48" s="220">
        <f t="shared" si="6"/>
        <v>-5159975</v>
      </c>
      <c r="R48" s="220">
        <f t="shared" si="6"/>
        <v>-3049754</v>
      </c>
      <c r="S48" s="220">
        <f t="shared" si="6"/>
        <v>-1218662</v>
      </c>
      <c r="T48" s="219">
        <f t="shared" si="6"/>
        <v>-3029240</v>
      </c>
      <c r="U48" s="219">
        <f t="shared" si="6"/>
        <v>-3334736</v>
      </c>
      <c r="V48" s="220">
        <f t="shared" si="6"/>
        <v>-7582638</v>
      </c>
      <c r="W48" s="220">
        <f t="shared" si="6"/>
        <v>-528680</v>
      </c>
      <c r="X48" s="220">
        <f t="shared" si="6"/>
        <v>-6647802</v>
      </c>
      <c r="Y48" s="220">
        <f t="shared" si="6"/>
        <v>6119122</v>
      </c>
      <c r="Z48" s="221">
        <f>+IF(X48&lt;&gt;0,+(Y48/X48)*100,0)</f>
        <v>-92.04729623415379</v>
      </c>
      <c r="AA48" s="222">
        <f>SUM(AA46:AA47)</f>
        <v>-6647802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92015</v>
      </c>
      <c r="D5" s="153">
        <f>SUM(D6:D8)</f>
        <v>0</v>
      </c>
      <c r="E5" s="154">
        <f t="shared" si="0"/>
        <v>613000</v>
      </c>
      <c r="F5" s="100">
        <f t="shared" si="0"/>
        <v>613000</v>
      </c>
      <c r="G5" s="100">
        <f t="shared" si="0"/>
        <v>-53250</v>
      </c>
      <c r="H5" s="100">
        <f t="shared" si="0"/>
        <v>0</v>
      </c>
      <c r="I5" s="100">
        <f t="shared" si="0"/>
        <v>131777</v>
      </c>
      <c r="J5" s="100">
        <f t="shared" si="0"/>
        <v>78527</v>
      </c>
      <c r="K5" s="100">
        <f t="shared" si="0"/>
        <v>136611</v>
      </c>
      <c r="L5" s="100">
        <f t="shared" si="0"/>
        <v>52626</v>
      </c>
      <c r="M5" s="100">
        <f t="shared" si="0"/>
        <v>7893</v>
      </c>
      <c r="N5" s="100">
        <f t="shared" si="0"/>
        <v>197130</v>
      </c>
      <c r="O5" s="100">
        <f t="shared" si="0"/>
        <v>77869</v>
      </c>
      <c r="P5" s="100">
        <f t="shared" si="0"/>
        <v>7367</v>
      </c>
      <c r="Q5" s="100">
        <f t="shared" si="0"/>
        <v>10500</v>
      </c>
      <c r="R5" s="100">
        <f t="shared" si="0"/>
        <v>95736</v>
      </c>
      <c r="S5" s="100">
        <f t="shared" si="0"/>
        <v>0</v>
      </c>
      <c r="T5" s="100">
        <f t="shared" si="0"/>
        <v>12786</v>
      </c>
      <c r="U5" s="100">
        <f t="shared" si="0"/>
        <v>63264</v>
      </c>
      <c r="V5" s="100">
        <f t="shared" si="0"/>
        <v>76050</v>
      </c>
      <c r="W5" s="100">
        <f t="shared" si="0"/>
        <v>447443</v>
      </c>
      <c r="X5" s="100">
        <f t="shared" si="0"/>
        <v>613000</v>
      </c>
      <c r="Y5" s="100">
        <f t="shared" si="0"/>
        <v>-165557</v>
      </c>
      <c r="Z5" s="137">
        <f>+IF(X5&lt;&gt;0,+(Y5/X5)*100,0)</f>
        <v>-27.007667210440456</v>
      </c>
      <c r="AA5" s="153">
        <f>SUM(AA6:AA8)</f>
        <v>613000</v>
      </c>
    </row>
    <row r="6" spans="1:27" ht="13.5">
      <c r="A6" s="138" t="s">
        <v>75</v>
      </c>
      <c r="B6" s="136"/>
      <c r="C6" s="155">
        <v>64009</v>
      </c>
      <c r="D6" s="155"/>
      <c r="E6" s="156">
        <v>30000</v>
      </c>
      <c r="F6" s="60">
        <v>30000</v>
      </c>
      <c r="G6" s="60"/>
      <c r="H6" s="60"/>
      <c r="I6" s="60"/>
      <c r="J6" s="60"/>
      <c r="K6" s="60">
        <v>11370</v>
      </c>
      <c r="L6" s="60"/>
      <c r="M6" s="60"/>
      <c r="N6" s="60">
        <v>11370</v>
      </c>
      <c r="O6" s="60"/>
      <c r="P6" s="60"/>
      <c r="Q6" s="60"/>
      <c r="R6" s="60"/>
      <c r="S6" s="60"/>
      <c r="T6" s="60"/>
      <c r="U6" s="60"/>
      <c r="V6" s="60"/>
      <c r="W6" s="60">
        <v>11370</v>
      </c>
      <c r="X6" s="60">
        <v>30000</v>
      </c>
      <c r="Y6" s="60">
        <v>-18630</v>
      </c>
      <c r="Z6" s="140">
        <v>-62.1</v>
      </c>
      <c r="AA6" s="62">
        <v>30000</v>
      </c>
    </row>
    <row r="7" spans="1:27" ht="13.5">
      <c r="A7" s="138" t="s">
        <v>76</v>
      </c>
      <c r="B7" s="136"/>
      <c r="C7" s="157">
        <v>28006</v>
      </c>
      <c r="D7" s="157"/>
      <c r="E7" s="158">
        <v>525000</v>
      </c>
      <c r="F7" s="159">
        <v>525000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525000</v>
      </c>
      <c r="Y7" s="159">
        <v>-525000</v>
      </c>
      <c r="Z7" s="141">
        <v>-100</v>
      </c>
      <c r="AA7" s="225">
        <v>525000</v>
      </c>
    </row>
    <row r="8" spans="1:27" ht="13.5">
      <c r="A8" s="138" t="s">
        <v>77</v>
      </c>
      <c r="B8" s="136"/>
      <c r="C8" s="155"/>
      <c r="D8" s="155"/>
      <c r="E8" s="156">
        <v>58000</v>
      </c>
      <c r="F8" s="60">
        <v>58000</v>
      </c>
      <c r="G8" s="60">
        <v>-53250</v>
      </c>
      <c r="H8" s="60"/>
      <c r="I8" s="60">
        <v>131777</v>
      </c>
      <c r="J8" s="60">
        <v>78527</v>
      </c>
      <c r="K8" s="60">
        <v>125241</v>
      </c>
      <c r="L8" s="60">
        <v>52626</v>
      </c>
      <c r="M8" s="60">
        <v>7893</v>
      </c>
      <c r="N8" s="60">
        <v>185760</v>
      </c>
      <c r="O8" s="60">
        <v>77869</v>
      </c>
      <c r="P8" s="60">
        <v>7367</v>
      </c>
      <c r="Q8" s="60">
        <v>10500</v>
      </c>
      <c r="R8" s="60">
        <v>95736</v>
      </c>
      <c r="S8" s="60"/>
      <c r="T8" s="60">
        <v>12786</v>
      </c>
      <c r="U8" s="60">
        <v>63264</v>
      </c>
      <c r="V8" s="60">
        <v>76050</v>
      </c>
      <c r="W8" s="60">
        <v>436073</v>
      </c>
      <c r="X8" s="60">
        <v>58000</v>
      </c>
      <c r="Y8" s="60">
        <v>378073</v>
      </c>
      <c r="Z8" s="140">
        <v>651.85</v>
      </c>
      <c r="AA8" s="62">
        <v>58000</v>
      </c>
    </row>
    <row r="9" spans="1:27" ht="13.5">
      <c r="A9" s="135" t="s">
        <v>78</v>
      </c>
      <c r="B9" s="136"/>
      <c r="C9" s="153">
        <f aca="true" t="shared" si="1" ref="C9:Y9">SUM(C10:C14)</f>
        <v>1536254</v>
      </c>
      <c r="D9" s="153">
        <f>SUM(D10:D14)</f>
        <v>0</v>
      </c>
      <c r="E9" s="154">
        <f t="shared" si="1"/>
        <v>544000</v>
      </c>
      <c r="F9" s="100">
        <f t="shared" si="1"/>
        <v>6113259</v>
      </c>
      <c r="G9" s="100">
        <f t="shared" si="1"/>
        <v>8771929</v>
      </c>
      <c r="H9" s="100">
        <f t="shared" si="1"/>
        <v>0</v>
      </c>
      <c r="I9" s="100">
        <f t="shared" si="1"/>
        <v>-627845</v>
      </c>
      <c r="J9" s="100">
        <f t="shared" si="1"/>
        <v>8144084</v>
      </c>
      <c r="K9" s="100">
        <f t="shared" si="1"/>
        <v>1660118</v>
      </c>
      <c r="L9" s="100">
        <f t="shared" si="1"/>
        <v>888511</v>
      </c>
      <c r="M9" s="100">
        <f t="shared" si="1"/>
        <v>1642789</v>
      </c>
      <c r="N9" s="100">
        <f t="shared" si="1"/>
        <v>4191418</v>
      </c>
      <c r="O9" s="100">
        <f t="shared" si="1"/>
        <v>10081231</v>
      </c>
      <c r="P9" s="100">
        <f t="shared" si="1"/>
        <v>542408</v>
      </c>
      <c r="Q9" s="100">
        <f t="shared" si="1"/>
        <v>618755</v>
      </c>
      <c r="R9" s="100">
        <f t="shared" si="1"/>
        <v>11242394</v>
      </c>
      <c r="S9" s="100">
        <f t="shared" si="1"/>
        <v>266440</v>
      </c>
      <c r="T9" s="100">
        <f t="shared" si="1"/>
        <v>2363677</v>
      </c>
      <c r="U9" s="100">
        <f t="shared" si="1"/>
        <v>6851524</v>
      </c>
      <c r="V9" s="100">
        <f t="shared" si="1"/>
        <v>9481641</v>
      </c>
      <c r="W9" s="100">
        <f t="shared" si="1"/>
        <v>33059537</v>
      </c>
      <c r="X9" s="100">
        <f t="shared" si="1"/>
        <v>6113259</v>
      </c>
      <c r="Y9" s="100">
        <f t="shared" si="1"/>
        <v>26946278</v>
      </c>
      <c r="Z9" s="137">
        <f>+IF(X9&lt;&gt;0,+(Y9/X9)*100,0)</f>
        <v>440.7841709307589</v>
      </c>
      <c r="AA9" s="102">
        <f>SUM(AA10:AA14)</f>
        <v>6113259</v>
      </c>
    </row>
    <row r="10" spans="1:27" ht="13.5">
      <c r="A10" s="138" t="s">
        <v>79</v>
      </c>
      <c r="B10" s="136"/>
      <c r="C10" s="155">
        <v>65030</v>
      </c>
      <c r="D10" s="155"/>
      <c r="E10" s="156"/>
      <c r="F10" s="60">
        <v>2882407</v>
      </c>
      <c r="G10" s="60"/>
      <c r="H10" s="60"/>
      <c r="I10" s="60">
        <v>600225</v>
      </c>
      <c r="J10" s="60">
        <v>600225</v>
      </c>
      <c r="K10" s="60"/>
      <c r="L10" s="60"/>
      <c r="M10" s="60">
        <v>33302</v>
      </c>
      <c r="N10" s="60">
        <v>33302</v>
      </c>
      <c r="O10" s="60">
        <v>-1000</v>
      </c>
      <c r="P10" s="60">
        <v>247963</v>
      </c>
      <c r="Q10" s="60">
        <v>174942</v>
      </c>
      <c r="R10" s="60">
        <v>421905</v>
      </c>
      <c r="S10" s="60">
        <v>57440</v>
      </c>
      <c r="T10" s="60">
        <v>116252</v>
      </c>
      <c r="U10" s="60">
        <v>1355034</v>
      </c>
      <c r="V10" s="60">
        <v>1528726</v>
      </c>
      <c r="W10" s="60">
        <v>2584158</v>
      </c>
      <c r="X10" s="60">
        <v>2882407</v>
      </c>
      <c r="Y10" s="60">
        <v>-298249</v>
      </c>
      <c r="Z10" s="140">
        <v>-10.35</v>
      </c>
      <c r="AA10" s="62">
        <v>2882407</v>
      </c>
    </row>
    <row r="11" spans="1:27" ht="13.5">
      <c r="A11" s="138" t="s">
        <v>80</v>
      </c>
      <c r="B11" s="136"/>
      <c r="C11" s="155">
        <v>1471224</v>
      </c>
      <c r="D11" s="155"/>
      <c r="E11" s="156"/>
      <c r="F11" s="60">
        <v>3230852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3230852</v>
      </c>
      <c r="Y11" s="60">
        <v>-3230852</v>
      </c>
      <c r="Z11" s="140">
        <v>-100</v>
      </c>
      <c r="AA11" s="62">
        <v>3230852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8771929</v>
      </c>
      <c r="H12" s="60"/>
      <c r="I12" s="60">
        <v>-1228070</v>
      </c>
      <c r="J12" s="60">
        <v>7543859</v>
      </c>
      <c r="K12" s="60">
        <v>1639493</v>
      </c>
      <c r="L12" s="60">
        <v>888511</v>
      </c>
      <c r="M12" s="60">
        <v>1609487</v>
      </c>
      <c r="N12" s="60">
        <v>4137491</v>
      </c>
      <c r="O12" s="60">
        <v>10082231</v>
      </c>
      <c r="P12" s="60">
        <v>294445</v>
      </c>
      <c r="Q12" s="60">
        <v>443813</v>
      </c>
      <c r="R12" s="60">
        <v>10820489</v>
      </c>
      <c r="S12" s="60">
        <v>209000</v>
      </c>
      <c r="T12" s="60">
        <v>2039600</v>
      </c>
      <c r="U12" s="60">
        <v>5311010</v>
      </c>
      <c r="V12" s="60">
        <v>7559610</v>
      </c>
      <c r="W12" s="60">
        <v>30061449</v>
      </c>
      <c r="X12" s="60"/>
      <c r="Y12" s="60">
        <v>30061449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544000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>
        <v>20625</v>
      </c>
      <c r="L14" s="159"/>
      <c r="M14" s="159"/>
      <c r="N14" s="159">
        <v>20625</v>
      </c>
      <c r="O14" s="159"/>
      <c r="P14" s="159"/>
      <c r="Q14" s="159"/>
      <c r="R14" s="159"/>
      <c r="S14" s="159"/>
      <c r="T14" s="159">
        <v>207825</v>
      </c>
      <c r="U14" s="159">
        <v>185480</v>
      </c>
      <c r="V14" s="159">
        <v>393305</v>
      </c>
      <c r="W14" s="159">
        <v>413930</v>
      </c>
      <c r="X14" s="159"/>
      <c r="Y14" s="159">
        <v>413930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1935673</v>
      </c>
      <c r="D15" s="153">
        <f>SUM(D16:D18)</f>
        <v>0</v>
      </c>
      <c r="E15" s="154">
        <f t="shared" si="2"/>
        <v>10606050</v>
      </c>
      <c r="F15" s="100">
        <f t="shared" si="2"/>
        <v>1831124</v>
      </c>
      <c r="G15" s="100">
        <f t="shared" si="2"/>
        <v>0</v>
      </c>
      <c r="H15" s="100">
        <f t="shared" si="2"/>
        <v>0</v>
      </c>
      <c r="I15" s="100">
        <f t="shared" si="2"/>
        <v>106661</v>
      </c>
      <c r="J15" s="100">
        <f t="shared" si="2"/>
        <v>106661</v>
      </c>
      <c r="K15" s="100">
        <f t="shared" si="2"/>
        <v>72404</v>
      </c>
      <c r="L15" s="100">
        <f t="shared" si="2"/>
        <v>100656</v>
      </c>
      <c r="M15" s="100">
        <f t="shared" si="2"/>
        <v>51287</v>
      </c>
      <c r="N15" s="100">
        <f t="shared" si="2"/>
        <v>224347</v>
      </c>
      <c r="O15" s="100">
        <f t="shared" si="2"/>
        <v>61625</v>
      </c>
      <c r="P15" s="100">
        <f t="shared" si="2"/>
        <v>0</v>
      </c>
      <c r="Q15" s="100">
        <f t="shared" si="2"/>
        <v>28000</v>
      </c>
      <c r="R15" s="100">
        <f t="shared" si="2"/>
        <v>89625</v>
      </c>
      <c r="S15" s="100">
        <f t="shared" si="2"/>
        <v>0</v>
      </c>
      <c r="T15" s="100">
        <f t="shared" si="2"/>
        <v>626872</v>
      </c>
      <c r="U15" s="100">
        <f t="shared" si="2"/>
        <v>500390</v>
      </c>
      <c r="V15" s="100">
        <f t="shared" si="2"/>
        <v>1127262</v>
      </c>
      <c r="W15" s="100">
        <f t="shared" si="2"/>
        <v>1547895</v>
      </c>
      <c r="X15" s="100">
        <f t="shared" si="2"/>
        <v>1831124</v>
      </c>
      <c r="Y15" s="100">
        <f t="shared" si="2"/>
        <v>-283229</v>
      </c>
      <c r="Z15" s="137">
        <f>+IF(X15&lt;&gt;0,+(Y15/X15)*100,0)</f>
        <v>-15.467494282200441</v>
      </c>
      <c r="AA15" s="102">
        <f>SUM(AA16:AA18)</f>
        <v>1831124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4845</v>
      </c>
      <c r="J16" s="60">
        <v>4845</v>
      </c>
      <c r="K16" s="60"/>
      <c r="L16" s="60"/>
      <c r="M16" s="60">
        <v>7893</v>
      </c>
      <c r="N16" s="60">
        <v>7893</v>
      </c>
      <c r="O16" s="60"/>
      <c r="P16" s="60"/>
      <c r="Q16" s="60">
        <v>28000</v>
      </c>
      <c r="R16" s="60">
        <v>28000</v>
      </c>
      <c r="S16" s="60"/>
      <c r="T16" s="60"/>
      <c r="U16" s="60"/>
      <c r="V16" s="60"/>
      <c r="W16" s="60">
        <v>40738</v>
      </c>
      <c r="X16" s="60"/>
      <c r="Y16" s="60">
        <v>40738</v>
      </c>
      <c r="Z16" s="140"/>
      <c r="AA16" s="62"/>
    </row>
    <row r="17" spans="1:27" ht="13.5">
      <c r="A17" s="138" t="s">
        <v>86</v>
      </c>
      <c r="B17" s="136"/>
      <c r="C17" s="155">
        <v>1935673</v>
      </c>
      <c r="D17" s="155"/>
      <c r="E17" s="156">
        <v>10606050</v>
      </c>
      <c r="F17" s="60">
        <v>1831124</v>
      </c>
      <c r="G17" s="60"/>
      <c r="H17" s="60"/>
      <c r="I17" s="60">
        <v>101816</v>
      </c>
      <c r="J17" s="60">
        <v>101816</v>
      </c>
      <c r="K17" s="60">
        <v>72404</v>
      </c>
      <c r="L17" s="60">
        <v>100656</v>
      </c>
      <c r="M17" s="60">
        <v>43394</v>
      </c>
      <c r="N17" s="60">
        <v>216454</v>
      </c>
      <c r="O17" s="60">
        <v>61625</v>
      </c>
      <c r="P17" s="60"/>
      <c r="Q17" s="60"/>
      <c r="R17" s="60">
        <v>61625</v>
      </c>
      <c r="S17" s="60"/>
      <c r="T17" s="60">
        <v>626872</v>
      </c>
      <c r="U17" s="60">
        <v>500390</v>
      </c>
      <c r="V17" s="60">
        <v>1127262</v>
      </c>
      <c r="W17" s="60">
        <v>1507157</v>
      </c>
      <c r="X17" s="60">
        <v>1831124</v>
      </c>
      <c r="Y17" s="60">
        <v>-323967</v>
      </c>
      <c r="Z17" s="140">
        <v>-17.69</v>
      </c>
      <c r="AA17" s="62">
        <v>1831124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15013051</v>
      </c>
      <c r="D19" s="153">
        <f>SUM(D20:D23)</f>
        <v>0</v>
      </c>
      <c r="E19" s="154">
        <f t="shared" si="3"/>
        <v>22800000</v>
      </c>
      <c r="F19" s="100">
        <f t="shared" si="3"/>
        <v>29310701</v>
      </c>
      <c r="G19" s="100">
        <f t="shared" si="3"/>
        <v>0</v>
      </c>
      <c r="H19" s="100">
        <f t="shared" si="3"/>
        <v>0</v>
      </c>
      <c r="I19" s="100">
        <f t="shared" si="3"/>
        <v>1457446</v>
      </c>
      <c r="J19" s="100">
        <f t="shared" si="3"/>
        <v>1457446</v>
      </c>
      <c r="K19" s="100">
        <f t="shared" si="3"/>
        <v>129851</v>
      </c>
      <c r="L19" s="100">
        <f t="shared" si="3"/>
        <v>633292</v>
      </c>
      <c r="M19" s="100">
        <f t="shared" si="3"/>
        <v>464189</v>
      </c>
      <c r="N19" s="100">
        <f t="shared" si="3"/>
        <v>1227332</v>
      </c>
      <c r="O19" s="100">
        <f t="shared" si="3"/>
        <v>519203</v>
      </c>
      <c r="P19" s="100">
        <f t="shared" si="3"/>
        <v>1881180</v>
      </c>
      <c r="Q19" s="100">
        <f t="shared" si="3"/>
        <v>214836</v>
      </c>
      <c r="R19" s="100">
        <f t="shared" si="3"/>
        <v>2615219</v>
      </c>
      <c r="S19" s="100">
        <f t="shared" si="3"/>
        <v>1797377</v>
      </c>
      <c r="T19" s="100">
        <f t="shared" si="3"/>
        <v>205339</v>
      </c>
      <c r="U19" s="100">
        <f t="shared" si="3"/>
        <v>1616190</v>
      </c>
      <c r="V19" s="100">
        <f t="shared" si="3"/>
        <v>3618906</v>
      </c>
      <c r="W19" s="100">
        <f t="shared" si="3"/>
        <v>8918903</v>
      </c>
      <c r="X19" s="100">
        <f t="shared" si="3"/>
        <v>29310701</v>
      </c>
      <c r="Y19" s="100">
        <f t="shared" si="3"/>
        <v>-20391798</v>
      </c>
      <c r="Z19" s="137">
        <f>+IF(X19&lt;&gt;0,+(Y19/X19)*100,0)</f>
        <v>-69.57117129337848</v>
      </c>
      <c r="AA19" s="102">
        <f>SUM(AA20:AA23)</f>
        <v>29310701</v>
      </c>
    </row>
    <row r="20" spans="1:27" ht="13.5">
      <c r="A20" s="138" t="s">
        <v>89</v>
      </c>
      <c r="B20" s="136"/>
      <c r="C20" s="155">
        <v>4385964</v>
      </c>
      <c r="D20" s="155"/>
      <c r="E20" s="156">
        <v>16700000</v>
      </c>
      <c r="F20" s="60">
        <v>16700000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16700000</v>
      </c>
      <c r="Y20" s="60">
        <v>-16700000</v>
      </c>
      <c r="Z20" s="140">
        <v>-100</v>
      </c>
      <c r="AA20" s="62">
        <v>16700000</v>
      </c>
    </row>
    <row r="21" spans="1:27" ht="13.5">
      <c r="A21" s="138" t="s">
        <v>90</v>
      </c>
      <c r="B21" s="136"/>
      <c r="C21" s="155">
        <v>6212709</v>
      </c>
      <c r="D21" s="155"/>
      <c r="E21" s="156">
        <v>2500000</v>
      </c>
      <c r="F21" s="60">
        <v>6664771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6664771</v>
      </c>
      <c r="Y21" s="60">
        <v>-6664771</v>
      </c>
      <c r="Z21" s="140">
        <v>-100</v>
      </c>
      <c r="AA21" s="62">
        <v>6664771</v>
      </c>
    </row>
    <row r="22" spans="1:27" ht="13.5">
      <c r="A22" s="138" t="s">
        <v>91</v>
      </c>
      <c r="B22" s="136"/>
      <c r="C22" s="157">
        <v>4345450</v>
      </c>
      <c r="D22" s="157"/>
      <c r="E22" s="158">
        <v>3600000</v>
      </c>
      <c r="F22" s="159">
        <v>5486300</v>
      </c>
      <c r="G22" s="159"/>
      <c r="H22" s="159"/>
      <c r="I22" s="159">
        <v>1457446</v>
      </c>
      <c r="J22" s="159">
        <v>1457446</v>
      </c>
      <c r="K22" s="159">
        <v>129851</v>
      </c>
      <c r="L22" s="159">
        <v>633292</v>
      </c>
      <c r="M22" s="159">
        <v>464189</v>
      </c>
      <c r="N22" s="159">
        <v>1227332</v>
      </c>
      <c r="O22" s="159">
        <v>519203</v>
      </c>
      <c r="P22" s="159">
        <v>1881180</v>
      </c>
      <c r="Q22" s="159">
        <v>214836</v>
      </c>
      <c r="R22" s="159">
        <v>2615219</v>
      </c>
      <c r="S22" s="159">
        <v>1797377</v>
      </c>
      <c r="T22" s="159">
        <v>205339</v>
      </c>
      <c r="U22" s="159">
        <v>1616190</v>
      </c>
      <c r="V22" s="159">
        <v>3618906</v>
      </c>
      <c r="W22" s="159">
        <v>8918903</v>
      </c>
      <c r="X22" s="159">
        <v>5486300</v>
      </c>
      <c r="Y22" s="159">
        <v>3432603</v>
      </c>
      <c r="Z22" s="141">
        <v>62.57</v>
      </c>
      <c r="AA22" s="225">
        <v>5486300</v>
      </c>
    </row>
    <row r="23" spans="1:27" ht="13.5">
      <c r="A23" s="138" t="s">
        <v>92</v>
      </c>
      <c r="B23" s="136"/>
      <c r="C23" s="155">
        <v>68928</v>
      </c>
      <c r="D23" s="155"/>
      <c r="E23" s="156"/>
      <c r="F23" s="60">
        <v>459630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459630</v>
      </c>
      <c r="Y23" s="60">
        <v>-459630</v>
      </c>
      <c r="Z23" s="140">
        <v>-100</v>
      </c>
      <c r="AA23" s="62">
        <v>459630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18576993</v>
      </c>
      <c r="D25" s="217">
        <f>+D5+D9+D15+D19+D24</f>
        <v>0</v>
      </c>
      <c r="E25" s="230">
        <f t="shared" si="4"/>
        <v>34563050</v>
      </c>
      <c r="F25" s="219">
        <f t="shared" si="4"/>
        <v>37868084</v>
      </c>
      <c r="G25" s="219">
        <f t="shared" si="4"/>
        <v>8718679</v>
      </c>
      <c r="H25" s="219">
        <f t="shared" si="4"/>
        <v>0</v>
      </c>
      <c r="I25" s="219">
        <f t="shared" si="4"/>
        <v>1068039</v>
      </c>
      <c r="J25" s="219">
        <f t="shared" si="4"/>
        <v>9786718</v>
      </c>
      <c r="K25" s="219">
        <f t="shared" si="4"/>
        <v>1998984</v>
      </c>
      <c r="L25" s="219">
        <f t="shared" si="4"/>
        <v>1675085</v>
      </c>
      <c r="M25" s="219">
        <f t="shared" si="4"/>
        <v>2166158</v>
      </c>
      <c r="N25" s="219">
        <f t="shared" si="4"/>
        <v>5840227</v>
      </c>
      <c r="O25" s="219">
        <f t="shared" si="4"/>
        <v>10739928</v>
      </c>
      <c r="P25" s="219">
        <f t="shared" si="4"/>
        <v>2430955</v>
      </c>
      <c r="Q25" s="219">
        <f t="shared" si="4"/>
        <v>872091</v>
      </c>
      <c r="R25" s="219">
        <f t="shared" si="4"/>
        <v>14042974</v>
      </c>
      <c r="S25" s="219">
        <f t="shared" si="4"/>
        <v>2063817</v>
      </c>
      <c r="T25" s="219">
        <f t="shared" si="4"/>
        <v>3208674</v>
      </c>
      <c r="U25" s="219">
        <f t="shared" si="4"/>
        <v>9031368</v>
      </c>
      <c r="V25" s="219">
        <f t="shared" si="4"/>
        <v>14303859</v>
      </c>
      <c r="W25" s="219">
        <f t="shared" si="4"/>
        <v>43973778</v>
      </c>
      <c r="X25" s="219">
        <f t="shared" si="4"/>
        <v>37868084</v>
      </c>
      <c r="Y25" s="219">
        <f t="shared" si="4"/>
        <v>6105694</v>
      </c>
      <c r="Z25" s="231">
        <f>+IF(X25&lt;&gt;0,+(Y25/X25)*100,0)</f>
        <v>16.123588402307337</v>
      </c>
      <c r="AA25" s="232">
        <f>+AA5+AA9+AA15+AA19+AA24</f>
        <v>37868084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13791013</v>
      </c>
      <c r="D28" s="155"/>
      <c r="E28" s="156">
        <v>33187300</v>
      </c>
      <c r="F28" s="60">
        <v>32936334</v>
      </c>
      <c r="G28" s="60">
        <v>8771929</v>
      </c>
      <c r="H28" s="60"/>
      <c r="I28" s="60">
        <v>931418</v>
      </c>
      <c r="J28" s="60">
        <v>9703347</v>
      </c>
      <c r="K28" s="60">
        <v>1846285</v>
      </c>
      <c r="L28" s="60">
        <v>1497641</v>
      </c>
      <c r="M28" s="60">
        <v>1686183</v>
      </c>
      <c r="N28" s="60">
        <v>5030109</v>
      </c>
      <c r="O28" s="60">
        <v>10383332</v>
      </c>
      <c r="P28" s="60">
        <v>1229167</v>
      </c>
      <c r="Q28" s="60">
        <v>993909</v>
      </c>
      <c r="R28" s="60">
        <v>12606408</v>
      </c>
      <c r="S28" s="60">
        <v>2063817</v>
      </c>
      <c r="T28" s="60">
        <v>3079424</v>
      </c>
      <c r="U28" s="60">
        <v>8924947</v>
      </c>
      <c r="V28" s="60">
        <v>14068188</v>
      </c>
      <c r="W28" s="60">
        <v>41408052</v>
      </c>
      <c r="X28" s="60">
        <v>32936334</v>
      </c>
      <c r="Y28" s="60">
        <v>8471718</v>
      </c>
      <c r="Z28" s="140">
        <v>25.72</v>
      </c>
      <c r="AA28" s="155">
        <v>32936334</v>
      </c>
    </row>
    <row r="29" spans="1:27" ht="13.5">
      <c r="A29" s="234" t="s">
        <v>134</v>
      </c>
      <c r="B29" s="136"/>
      <c r="C29" s="155">
        <v>4693965</v>
      </c>
      <c r="D29" s="155"/>
      <c r="E29" s="156">
        <v>544000</v>
      </c>
      <c r="F29" s="60">
        <v>4100000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4100000</v>
      </c>
      <c r="Y29" s="60">
        <v>-4100000</v>
      </c>
      <c r="Z29" s="140">
        <v>-100</v>
      </c>
      <c r="AA29" s="62">
        <v>4100000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18484978</v>
      </c>
      <c r="D32" s="210">
        <f>SUM(D28:D31)</f>
        <v>0</v>
      </c>
      <c r="E32" s="211">
        <f t="shared" si="5"/>
        <v>33731300</v>
      </c>
      <c r="F32" s="77">
        <f t="shared" si="5"/>
        <v>37036334</v>
      </c>
      <c r="G32" s="77">
        <f t="shared" si="5"/>
        <v>8771929</v>
      </c>
      <c r="H32" s="77">
        <f t="shared" si="5"/>
        <v>0</v>
      </c>
      <c r="I32" s="77">
        <f t="shared" si="5"/>
        <v>931418</v>
      </c>
      <c r="J32" s="77">
        <f t="shared" si="5"/>
        <v>9703347</v>
      </c>
      <c r="K32" s="77">
        <f t="shared" si="5"/>
        <v>1846285</v>
      </c>
      <c r="L32" s="77">
        <f t="shared" si="5"/>
        <v>1497641</v>
      </c>
      <c r="M32" s="77">
        <f t="shared" si="5"/>
        <v>1686183</v>
      </c>
      <c r="N32" s="77">
        <f t="shared" si="5"/>
        <v>5030109</v>
      </c>
      <c r="O32" s="77">
        <f t="shared" si="5"/>
        <v>10383332</v>
      </c>
      <c r="P32" s="77">
        <f t="shared" si="5"/>
        <v>1229167</v>
      </c>
      <c r="Q32" s="77">
        <f t="shared" si="5"/>
        <v>993909</v>
      </c>
      <c r="R32" s="77">
        <f t="shared" si="5"/>
        <v>12606408</v>
      </c>
      <c r="S32" s="77">
        <f t="shared" si="5"/>
        <v>2063817</v>
      </c>
      <c r="T32" s="77">
        <f t="shared" si="5"/>
        <v>3079424</v>
      </c>
      <c r="U32" s="77">
        <f t="shared" si="5"/>
        <v>8924947</v>
      </c>
      <c r="V32" s="77">
        <f t="shared" si="5"/>
        <v>14068188</v>
      </c>
      <c r="W32" s="77">
        <f t="shared" si="5"/>
        <v>41408052</v>
      </c>
      <c r="X32" s="77">
        <f t="shared" si="5"/>
        <v>37036334</v>
      </c>
      <c r="Y32" s="77">
        <f t="shared" si="5"/>
        <v>4371718</v>
      </c>
      <c r="Z32" s="212">
        <f>+IF(X32&lt;&gt;0,+(Y32/X32)*100,0)</f>
        <v>11.80386266092103</v>
      </c>
      <c r="AA32" s="79">
        <f>SUM(AA28:AA31)</f>
        <v>37036334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-53250</v>
      </c>
      <c r="H33" s="60"/>
      <c r="I33" s="60">
        <v>136622</v>
      </c>
      <c r="J33" s="60">
        <v>83372</v>
      </c>
      <c r="K33" s="60">
        <v>152699</v>
      </c>
      <c r="L33" s="60">
        <v>177444</v>
      </c>
      <c r="M33" s="60">
        <v>479975</v>
      </c>
      <c r="N33" s="60">
        <v>810118</v>
      </c>
      <c r="O33" s="60">
        <v>356596</v>
      </c>
      <c r="P33" s="60">
        <v>1201788</v>
      </c>
      <c r="Q33" s="60">
        <v>-121818</v>
      </c>
      <c r="R33" s="60">
        <v>1436566</v>
      </c>
      <c r="S33" s="60"/>
      <c r="T33" s="60">
        <v>129250</v>
      </c>
      <c r="U33" s="60">
        <v>63264</v>
      </c>
      <c r="V33" s="60">
        <v>192514</v>
      </c>
      <c r="W33" s="60">
        <v>2522570</v>
      </c>
      <c r="X33" s="60"/>
      <c r="Y33" s="60">
        <v>2522570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92015</v>
      </c>
      <c r="D35" s="155"/>
      <c r="E35" s="156">
        <v>831750</v>
      </c>
      <c r="F35" s="60">
        <v>831750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43157</v>
      </c>
      <c r="V35" s="60">
        <v>43157</v>
      </c>
      <c r="W35" s="60">
        <v>43157</v>
      </c>
      <c r="X35" s="60">
        <v>831750</v>
      </c>
      <c r="Y35" s="60">
        <v>-788593</v>
      </c>
      <c r="Z35" s="140">
        <v>-94.81</v>
      </c>
      <c r="AA35" s="62">
        <v>831750</v>
      </c>
    </row>
    <row r="36" spans="1:27" ht="13.5">
      <c r="A36" s="238" t="s">
        <v>139</v>
      </c>
      <c r="B36" s="149"/>
      <c r="C36" s="222">
        <f aca="true" t="shared" si="6" ref="C36:Y36">SUM(C32:C35)</f>
        <v>18576993</v>
      </c>
      <c r="D36" s="222">
        <f>SUM(D32:D35)</f>
        <v>0</v>
      </c>
      <c r="E36" s="218">
        <f t="shared" si="6"/>
        <v>34563050</v>
      </c>
      <c r="F36" s="220">
        <f t="shared" si="6"/>
        <v>37868084</v>
      </c>
      <c r="G36" s="220">
        <f t="shared" si="6"/>
        <v>8718679</v>
      </c>
      <c r="H36" s="220">
        <f t="shared" si="6"/>
        <v>0</v>
      </c>
      <c r="I36" s="220">
        <f t="shared" si="6"/>
        <v>1068040</v>
      </c>
      <c r="J36" s="220">
        <f t="shared" si="6"/>
        <v>9786719</v>
      </c>
      <c r="K36" s="220">
        <f t="shared" si="6"/>
        <v>1998984</v>
      </c>
      <c r="L36" s="220">
        <f t="shared" si="6"/>
        <v>1675085</v>
      </c>
      <c r="M36" s="220">
        <f t="shared" si="6"/>
        <v>2166158</v>
      </c>
      <c r="N36" s="220">
        <f t="shared" si="6"/>
        <v>5840227</v>
      </c>
      <c r="O36" s="220">
        <f t="shared" si="6"/>
        <v>10739928</v>
      </c>
      <c r="P36" s="220">
        <f t="shared" si="6"/>
        <v>2430955</v>
      </c>
      <c r="Q36" s="220">
        <f t="shared" si="6"/>
        <v>872091</v>
      </c>
      <c r="R36" s="220">
        <f t="shared" si="6"/>
        <v>14042974</v>
      </c>
      <c r="S36" s="220">
        <f t="shared" si="6"/>
        <v>2063817</v>
      </c>
      <c r="T36" s="220">
        <f t="shared" si="6"/>
        <v>3208674</v>
      </c>
      <c r="U36" s="220">
        <f t="shared" si="6"/>
        <v>9031368</v>
      </c>
      <c r="V36" s="220">
        <f t="shared" si="6"/>
        <v>14303859</v>
      </c>
      <c r="W36" s="220">
        <f t="shared" si="6"/>
        <v>43973779</v>
      </c>
      <c r="X36" s="220">
        <f t="shared" si="6"/>
        <v>37868084</v>
      </c>
      <c r="Y36" s="220">
        <f t="shared" si="6"/>
        <v>6105695</v>
      </c>
      <c r="Z36" s="221">
        <f>+IF(X36&lt;&gt;0,+(Y36/X36)*100,0)</f>
        <v>16.123591043053565</v>
      </c>
      <c r="AA36" s="239">
        <f>SUM(AA32:AA35)</f>
        <v>37868084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9410053</v>
      </c>
      <c r="D6" s="155"/>
      <c r="E6" s="59"/>
      <c r="F6" s="60"/>
      <c r="G6" s="60"/>
      <c r="H6" s="60">
        <v>5066026</v>
      </c>
      <c r="I6" s="60">
        <v>1839938</v>
      </c>
      <c r="J6" s="60">
        <v>1839938</v>
      </c>
      <c r="K6" s="60">
        <v>23446280</v>
      </c>
      <c r="L6" s="60">
        <v>-4915455</v>
      </c>
      <c r="M6" s="60"/>
      <c r="N6" s="60"/>
      <c r="O6" s="60"/>
      <c r="P6" s="60"/>
      <c r="Q6" s="60">
        <v>1972114</v>
      </c>
      <c r="R6" s="60">
        <v>1972114</v>
      </c>
      <c r="S6" s="60">
        <v>7031867</v>
      </c>
      <c r="T6" s="60">
        <v>1680759</v>
      </c>
      <c r="U6" s="60">
        <v>1018400</v>
      </c>
      <c r="V6" s="60">
        <v>1018400</v>
      </c>
      <c r="W6" s="60">
        <v>1018400</v>
      </c>
      <c r="X6" s="60"/>
      <c r="Y6" s="60">
        <v>1018400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30678992</v>
      </c>
      <c r="H7" s="60">
        <v>3419687</v>
      </c>
      <c r="I7" s="60">
        <v>29574195</v>
      </c>
      <c r="J7" s="60">
        <v>29574195</v>
      </c>
      <c r="K7" s="60">
        <v>-24370899</v>
      </c>
      <c r="L7" s="60">
        <v>1629101</v>
      </c>
      <c r="M7" s="60">
        <v>24403215</v>
      </c>
      <c r="N7" s="60">
        <v>24403215</v>
      </c>
      <c r="O7" s="60">
        <v>24403215</v>
      </c>
      <c r="P7" s="60">
        <v>22720885</v>
      </c>
      <c r="Q7" s="60">
        <v>25147031</v>
      </c>
      <c r="R7" s="60">
        <v>25147031</v>
      </c>
      <c r="S7" s="60">
        <v>25147031</v>
      </c>
      <c r="T7" s="60">
        <v>29371793</v>
      </c>
      <c r="U7" s="60">
        <v>4690152</v>
      </c>
      <c r="V7" s="60">
        <v>4690152</v>
      </c>
      <c r="W7" s="60">
        <v>4690152</v>
      </c>
      <c r="X7" s="60"/>
      <c r="Y7" s="60">
        <v>4690152</v>
      </c>
      <c r="Z7" s="140"/>
      <c r="AA7" s="62"/>
    </row>
    <row r="8" spans="1:27" ht="13.5">
      <c r="A8" s="249" t="s">
        <v>145</v>
      </c>
      <c r="B8" s="182"/>
      <c r="C8" s="155">
        <v>18542943</v>
      </c>
      <c r="D8" s="155"/>
      <c r="E8" s="59"/>
      <c r="F8" s="60"/>
      <c r="G8" s="60">
        <v>27964284</v>
      </c>
      <c r="H8" s="60">
        <v>29216846</v>
      </c>
      <c r="I8" s="60">
        <v>25825582</v>
      </c>
      <c r="J8" s="60">
        <v>25825582</v>
      </c>
      <c r="K8" s="60">
        <v>26168980</v>
      </c>
      <c r="L8" s="60">
        <v>26148421</v>
      </c>
      <c r="M8" s="60">
        <v>35255991</v>
      </c>
      <c r="N8" s="60">
        <v>35255991</v>
      </c>
      <c r="O8" s="60">
        <v>27929838</v>
      </c>
      <c r="P8" s="60">
        <v>27601664</v>
      </c>
      <c r="Q8" s="60">
        <v>27825056</v>
      </c>
      <c r="R8" s="60">
        <v>27825056</v>
      </c>
      <c r="S8" s="60">
        <v>28663610</v>
      </c>
      <c r="T8" s="60">
        <v>28965202</v>
      </c>
      <c r="U8" s="60">
        <v>26649050</v>
      </c>
      <c r="V8" s="60">
        <v>26649050</v>
      </c>
      <c r="W8" s="60">
        <v>26649050</v>
      </c>
      <c r="X8" s="60"/>
      <c r="Y8" s="60">
        <v>26649050</v>
      </c>
      <c r="Z8" s="140"/>
      <c r="AA8" s="62"/>
    </row>
    <row r="9" spans="1:27" ht="13.5">
      <c r="A9" s="249" t="s">
        <v>146</v>
      </c>
      <c r="B9" s="182"/>
      <c r="C9" s="155">
        <v>6356800</v>
      </c>
      <c r="D9" s="155"/>
      <c r="E9" s="59"/>
      <c r="F9" s="60"/>
      <c r="G9" s="60">
        <v>3357063</v>
      </c>
      <c r="H9" s="60">
        <v>3416968</v>
      </c>
      <c r="I9" s="60">
        <v>4316145</v>
      </c>
      <c r="J9" s="60">
        <v>4316145</v>
      </c>
      <c r="K9" s="60">
        <v>4324092</v>
      </c>
      <c r="L9" s="60">
        <v>4351173</v>
      </c>
      <c r="M9" s="60">
        <v>4377348</v>
      </c>
      <c r="N9" s="60">
        <v>4377348</v>
      </c>
      <c r="O9" s="60">
        <v>13104598</v>
      </c>
      <c r="P9" s="60">
        <v>13001352</v>
      </c>
      <c r="Q9" s="60">
        <v>13236265</v>
      </c>
      <c r="R9" s="60">
        <v>13236265</v>
      </c>
      <c r="S9" s="60">
        <v>13488462</v>
      </c>
      <c r="T9" s="60">
        <v>11946300</v>
      </c>
      <c r="U9" s="60">
        <v>12010193</v>
      </c>
      <c r="V9" s="60">
        <v>12010193</v>
      </c>
      <c r="W9" s="60">
        <v>12010193</v>
      </c>
      <c r="X9" s="60"/>
      <c r="Y9" s="60">
        <v>12010193</v>
      </c>
      <c r="Z9" s="140"/>
      <c r="AA9" s="62"/>
    </row>
    <row r="10" spans="1:27" ht="13.5">
      <c r="A10" s="249" t="s">
        <v>147</v>
      </c>
      <c r="B10" s="182"/>
      <c r="C10" s="155">
        <v>4123</v>
      </c>
      <c r="D10" s="155"/>
      <c r="E10" s="59"/>
      <c r="F10" s="60"/>
      <c r="G10" s="159"/>
      <c r="H10" s="159">
        <v>4123</v>
      </c>
      <c r="I10" s="159">
        <v>4123</v>
      </c>
      <c r="J10" s="60">
        <v>4123</v>
      </c>
      <c r="K10" s="159">
        <v>4123</v>
      </c>
      <c r="L10" s="159">
        <v>4123</v>
      </c>
      <c r="M10" s="60">
        <v>4123</v>
      </c>
      <c r="N10" s="159">
        <v>4123</v>
      </c>
      <c r="O10" s="159">
        <v>4123</v>
      </c>
      <c r="P10" s="159">
        <v>4123</v>
      </c>
      <c r="Q10" s="60">
        <v>4123</v>
      </c>
      <c r="R10" s="159">
        <v>4123</v>
      </c>
      <c r="S10" s="159">
        <v>4123</v>
      </c>
      <c r="T10" s="60">
        <v>4123</v>
      </c>
      <c r="U10" s="159">
        <v>4123</v>
      </c>
      <c r="V10" s="159">
        <v>4123</v>
      </c>
      <c r="W10" s="159">
        <v>4123</v>
      </c>
      <c r="X10" s="60"/>
      <c r="Y10" s="159">
        <v>4123</v>
      </c>
      <c r="Z10" s="141"/>
      <c r="AA10" s="225"/>
    </row>
    <row r="11" spans="1:27" ht="13.5">
      <c r="A11" s="249" t="s">
        <v>148</v>
      </c>
      <c r="B11" s="182"/>
      <c r="C11" s="155">
        <v>879696</v>
      </c>
      <c r="D11" s="155"/>
      <c r="E11" s="59"/>
      <c r="F11" s="60"/>
      <c r="G11" s="60">
        <v>798023</v>
      </c>
      <c r="H11" s="60">
        <v>372982</v>
      </c>
      <c r="I11" s="60">
        <v>417022</v>
      </c>
      <c r="J11" s="60">
        <v>417022</v>
      </c>
      <c r="K11" s="60">
        <v>368880</v>
      </c>
      <c r="L11" s="60">
        <v>644835</v>
      </c>
      <c r="M11" s="60">
        <v>1000206</v>
      </c>
      <c r="N11" s="60">
        <v>1000206</v>
      </c>
      <c r="O11" s="60">
        <v>1055128</v>
      </c>
      <c r="P11" s="60">
        <v>974068</v>
      </c>
      <c r="Q11" s="60">
        <v>962919</v>
      </c>
      <c r="R11" s="60">
        <v>962919</v>
      </c>
      <c r="S11" s="60">
        <v>957740</v>
      </c>
      <c r="T11" s="60">
        <v>1179791</v>
      </c>
      <c r="U11" s="60">
        <v>792455</v>
      </c>
      <c r="V11" s="60">
        <v>792455</v>
      </c>
      <c r="W11" s="60">
        <v>792455</v>
      </c>
      <c r="X11" s="60"/>
      <c r="Y11" s="60">
        <v>792455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35193615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62798362</v>
      </c>
      <c r="H12" s="73">
        <f t="shared" si="0"/>
        <v>41496632</v>
      </c>
      <c r="I12" s="73">
        <f t="shared" si="0"/>
        <v>61977005</v>
      </c>
      <c r="J12" s="73">
        <f t="shared" si="0"/>
        <v>61977005</v>
      </c>
      <c r="K12" s="73">
        <f t="shared" si="0"/>
        <v>29941456</v>
      </c>
      <c r="L12" s="73">
        <f t="shared" si="0"/>
        <v>27862198</v>
      </c>
      <c r="M12" s="73">
        <f t="shared" si="0"/>
        <v>65040883</v>
      </c>
      <c r="N12" s="73">
        <f t="shared" si="0"/>
        <v>65040883</v>
      </c>
      <c r="O12" s="73">
        <f t="shared" si="0"/>
        <v>66496902</v>
      </c>
      <c r="P12" s="73">
        <f t="shared" si="0"/>
        <v>64302092</v>
      </c>
      <c r="Q12" s="73">
        <f t="shared" si="0"/>
        <v>69147508</v>
      </c>
      <c r="R12" s="73">
        <f t="shared" si="0"/>
        <v>69147508</v>
      </c>
      <c r="S12" s="73">
        <f t="shared" si="0"/>
        <v>75292833</v>
      </c>
      <c r="T12" s="73">
        <f t="shared" si="0"/>
        <v>73147968</v>
      </c>
      <c r="U12" s="73">
        <f t="shared" si="0"/>
        <v>45164373</v>
      </c>
      <c r="V12" s="73">
        <f t="shared" si="0"/>
        <v>45164373</v>
      </c>
      <c r="W12" s="73">
        <f t="shared" si="0"/>
        <v>45164373</v>
      </c>
      <c r="X12" s="73">
        <f t="shared" si="0"/>
        <v>0</v>
      </c>
      <c r="Y12" s="73">
        <f t="shared" si="0"/>
        <v>45164373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2186</v>
      </c>
      <c r="D15" s="155"/>
      <c r="E15" s="59"/>
      <c r="F15" s="60"/>
      <c r="G15" s="60"/>
      <c r="H15" s="60">
        <v>2186</v>
      </c>
      <c r="I15" s="60">
        <v>2186</v>
      </c>
      <c r="J15" s="60">
        <v>2186</v>
      </c>
      <c r="K15" s="60">
        <v>2186</v>
      </c>
      <c r="L15" s="60">
        <v>2186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4043791</v>
      </c>
      <c r="D16" s="155"/>
      <c r="E16" s="59"/>
      <c r="F16" s="60"/>
      <c r="G16" s="159"/>
      <c r="H16" s="159">
        <v>25142850</v>
      </c>
      <c r="I16" s="159">
        <v>5600316</v>
      </c>
      <c r="J16" s="60">
        <v>5600316</v>
      </c>
      <c r="K16" s="159">
        <v>25100316</v>
      </c>
      <c r="L16" s="159">
        <v>25100316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1556525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228758703</v>
      </c>
      <c r="D19" s="155"/>
      <c r="E19" s="59">
        <v>204968960</v>
      </c>
      <c r="F19" s="60">
        <v>204968960</v>
      </c>
      <c r="G19" s="60">
        <v>207017140</v>
      </c>
      <c r="H19" s="60">
        <v>220289322</v>
      </c>
      <c r="I19" s="60">
        <v>232864328</v>
      </c>
      <c r="J19" s="60">
        <v>232864328</v>
      </c>
      <c r="K19" s="60">
        <v>229056558</v>
      </c>
      <c r="L19" s="60">
        <v>229056558</v>
      </c>
      <c r="M19" s="60">
        <v>242684929</v>
      </c>
      <c r="N19" s="60">
        <v>242684929</v>
      </c>
      <c r="O19" s="60">
        <v>230613083</v>
      </c>
      <c r="P19" s="60">
        <v>243313143</v>
      </c>
      <c r="Q19" s="60">
        <v>247756885</v>
      </c>
      <c r="R19" s="60">
        <v>247756885</v>
      </c>
      <c r="S19" s="60">
        <v>249821701</v>
      </c>
      <c r="T19" s="60">
        <v>253048119</v>
      </c>
      <c r="U19" s="60">
        <v>260927134</v>
      </c>
      <c r="V19" s="60">
        <v>260927134</v>
      </c>
      <c r="W19" s="60">
        <v>260927134</v>
      </c>
      <c r="X19" s="60">
        <v>204968960</v>
      </c>
      <c r="Y19" s="60">
        <v>55958174</v>
      </c>
      <c r="Z19" s="140">
        <v>27.3</v>
      </c>
      <c r="AA19" s="62">
        <v>204968960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271034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440717</v>
      </c>
      <c r="N22" s="60">
        <v>440717</v>
      </c>
      <c r="O22" s="60">
        <v>440717</v>
      </c>
      <c r="P22" s="60">
        <v>952521</v>
      </c>
      <c r="Q22" s="60">
        <v>952521</v>
      </c>
      <c r="R22" s="60">
        <v>952521</v>
      </c>
      <c r="S22" s="60">
        <v>974943</v>
      </c>
      <c r="T22" s="60">
        <v>922744</v>
      </c>
      <c r="U22" s="60">
        <v>562678</v>
      </c>
      <c r="V22" s="60">
        <v>562678</v>
      </c>
      <c r="W22" s="60">
        <v>562678</v>
      </c>
      <c r="X22" s="60"/>
      <c r="Y22" s="60">
        <v>562678</v>
      </c>
      <c r="Z22" s="140"/>
      <c r="AA22" s="62"/>
    </row>
    <row r="23" spans="1:27" ht="13.5">
      <c r="A23" s="249" t="s">
        <v>158</v>
      </c>
      <c r="B23" s="182"/>
      <c r="C23" s="155">
        <v>67988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234700227</v>
      </c>
      <c r="D24" s="168">
        <f>SUM(D15:D23)</f>
        <v>0</v>
      </c>
      <c r="E24" s="76">
        <f t="shared" si="1"/>
        <v>204968960</v>
      </c>
      <c r="F24" s="77">
        <f t="shared" si="1"/>
        <v>204968960</v>
      </c>
      <c r="G24" s="77">
        <f t="shared" si="1"/>
        <v>207017140</v>
      </c>
      <c r="H24" s="77">
        <f t="shared" si="1"/>
        <v>245434358</v>
      </c>
      <c r="I24" s="77">
        <f t="shared" si="1"/>
        <v>238466830</v>
      </c>
      <c r="J24" s="77">
        <f t="shared" si="1"/>
        <v>238466830</v>
      </c>
      <c r="K24" s="77">
        <f t="shared" si="1"/>
        <v>254159060</v>
      </c>
      <c r="L24" s="77">
        <f t="shared" si="1"/>
        <v>254159060</v>
      </c>
      <c r="M24" s="77">
        <f t="shared" si="1"/>
        <v>243125646</v>
      </c>
      <c r="N24" s="77">
        <f t="shared" si="1"/>
        <v>243125646</v>
      </c>
      <c r="O24" s="77">
        <f t="shared" si="1"/>
        <v>231053800</v>
      </c>
      <c r="P24" s="77">
        <f t="shared" si="1"/>
        <v>244265664</v>
      </c>
      <c r="Q24" s="77">
        <f t="shared" si="1"/>
        <v>248709406</v>
      </c>
      <c r="R24" s="77">
        <f t="shared" si="1"/>
        <v>248709406</v>
      </c>
      <c r="S24" s="77">
        <f t="shared" si="1"/>
        <v>250796644</v>
      </c>
      <c r="T24" s="77">
        <f t="shared" si="1"/>
        <v>253970863</v>
      </c>
      <c r="U24" s="77">
        <f t="shared" si="1"/>
        <v>261489812</v>
      </c>
      <c r="V24" s="77">
        <f t="shared" si="1"/>
        <v>261489812</v>
      </c>
      <c r="W24" s="77">
        <f t="shared" si="1"/>
        <v>261489812</v>
      </c>
      <c r="X24" s="77">
        <f t="shared" si="1"/>
        <v>204968960</v>
      </c>
      <c r="Y24" s="77">
        <f t="shared" si="1"/>
        <v>56520852</v>
      </c>
      <c r="Z24" s="212">
        <f>+IF(X24&lt;&gt;0,+(Y24/X24)*100,0)</f>
        <v>27.57532262445982</v>
      </c>
      <c r="AA24" s="79">
        <f>SUM(AA15:AA23)</f>
        <v>204968960</v>
      </c>
    </row>
    <row r="25" spans="1:27" ht="13.5">
      <c r="A25" s="250" t="s">
        <v>159</v>
      </c>
      <c r="B25" s="251"/>
      <c r="C25" s="168">
        <f aca="true" t="shared" si="2" ref="C25:Y25">+C12+C24</f>
        <v>269893842</v>
      </c>
      <c r="D25" s="168">
        <f>+D12+D24</f>
        <v>0</v>
      </c>
      <c r="E25" s="72">
        <f t="shared" si="2"/>
        <v>204968960</v>
      </c>
      <c r="F25" s="73">
        <f t="shared" si="2"/>
        <v>204968960</v>
      </c>
      <c r="G25" s="73">
        <f t="shared" si="2"/>
        <v>269815502</v>
      </c>
      <c r="H25" s="73">
        <f t="shared" si="2"/>
        <v>286930990</v>
      </c>
      <c r="I25" s="73">
        <f t="shared" si="2"/>
        <v>300443835</v>
      </c>
      <c r="J25" s="73">
        <f t="shared" si="2"/>
        <v>300443835</v>
      </c>
      <c r="K25" s="73">
        <f t="shared" si="2"/>
        <v>284100516</v>
      </c>
      <c r="L25" s="73">
        <f t="shared" si="2"/>
        <v>282021258</v>
      </c>
      <c r="M25" s="73">
        <f t="shared" si="2"/>
        <v>308166529</v>
      </c>
      <c r="N25" s="73">
        <f t="shared" si="2"/>
        <v>308166529</v>
      </c>
      <c r="O25" s="73">
        <f t="shared" si="2"/>
        <v>297550702</v>
      </c>
      <c r="P25" s="73">
        <f t="shared" si="2"/>
        <v>308567756</v>
      </c>
      <c r="Q25" s="73">
        <f t="shared" si="2"/>
        <v>317856914</v>
      </c>
      <c r="R25" s="73">
        <f t="shared" si="2"/>
        <v>317856914</v>
      </c>
      <c r="S25" s="73">
        <f t="shared" si="2"/>
        <v>326089477</v>
      </c>
      <c r="T25" s="73">
        <f t="shared" si="2"/>
        <v>327118831</v>
      </c>
      <c r="U25" s="73">
        <f t="shared" si="2"/>
        <v>306654185</v>
      </c>
      <c r="V25" s="73">
        <f t="shared" si="2"/>
        <v>306654185</v>
      </c>
      <c r="W25" s="73">
        <f t="shared" si="2"/>
        <v>306654185</v>
      </c>
      <c r="X25" s="73">
        <f t="shared" si="2"/>
        <v>204968960</v>
      </c>
      <c r="Y25" s="73">
        <f t="shared" si="2"/>
        <v>101685225</v>
      </c>
      <c r="Z25" s="170">
        <f>+IF(X25&lt;&gt;0,+(Y25/X25)*100,0)</f>
        <v>49.6100604696438</v>
      </c>
      <c r="AA25" s="74">
        <f>+AA12+AA24</f>
        <v>204968960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5861259</v>
      </c>
      <c r="H29" s="60"/>
      <c r="I29" s="60"/>
      <c r="J29" s="60"/>
      <c r="K29" s="60"/>
      <c r="L29" s="60"/>
      <c r="M29" s="60">
        <v>6498848</v>
      </c>
      <c r="N29" s="60">
        <v>6498848</v>
      </c>
      <c r="O29" s="60">
        <v>7147203</v>
      </c>
      <c r="P29" s="60">
        <v>6808454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1275389</v>
      </c>
      <c r="D30" s="155"/>
      <c r="E30" s="59"/>
      <c r="F30" s="60"/>
      <c r="G30" s="60">
        <v>4123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559519</v>
      </c>
      <c r="D31" s="155"/>
      <c r="E31" s="59"/>
      <c r="F31" s="60"/>
      <c r="G31" s="60">
        <v>585988</v>
      </c>
      <c r="H31" s="60">
        <v>584998</v>
      </c>
      <c r="I31" s="60">
        <v>586976</v>
      </c>
      <c r="J31" s="60">
        <v>586976</v>
      </c>
      <c r="K31" s="60">
        <v>593620</v>
      </c>
      <c r="L31" s="60">
        <v>596470</v>
      </c>
      <c r="M31" s="60">
        <v>601824</v>
      </c>
      <c r="N31" s="60">
        <v>601824</v>
      </c>
      <c r="O31" s="60">
        <v>601086</v>
      </c>
      <c r="P31" s="60">
        <v>612332</v>
      </c>
      <c r="Q31" s="60">
        <v>616742</v>
      </c>
      <c r="R31" s="60">
        <v>616742</v>
      </c>
      <c r="S31" s="60">
        <v>617292</v>
      </c>
      <c r="T31" s="60">
        <v>617044</v>
      </c>
      <c r="U31" s="60">
        <v>629027</v>
      </c>
      <c r="V31" s="60">
        <v>629027</v>
      </c>
      <c r="W31" s="60">
        <v>629027</v>
      </c>
      <c r="X31" s="60"/>
      <c r="Y31" s="60">
        <v>629027</v>
      </c>
      <c r="Z31" s="140"/>
      <c r="AA31" s="62"/>
    </row>
    <row r="32" spans="1:27" ht="13.5">
      <c r="A32" s="249" t="s">
        <v>164</v>
      </c>
      <c r="B32" s="182"/>
      <c r="C32" s="155">
        <v>57302755</v>
      </c>
      <c r="D32" s="155"/>
      <c r="E32" s="59">
        <v>23300000</v>
      </c>
      <c r="F32" s="60">
        <v>29949392</v>
      </c>
      <c r="G32" s="60">
        <v>73819446</v>
      </c>
      <c r="H32" s="60">
        <v>76409236</v>
      </c>
      <c r="I32" s="60">
        <v>37119337</v>
      </c>
      <c r="J32" s="60">
        <v>37119337</v>
      </c>
      <c r="K32" s="60">
        <v>57979806</v>
      </c>
      <c r="L32" s="60">
        <v>62866444</v>
      </c>
      <c r="M32" s="60">
        <v>82017874</v>
      </c>
      <c r="N32" s="60">
        <v>82017874</v>
      </c>
      <c r="O32" s="60">
        <v>83610252</v>
      </c>
      <c r="P32" s="60">
        <v>88507723</v>
      </c>
      <c r="Q32" s="60">
        <v>106586500</v>
      </c>
      <c r="R32" s="60">
        <v>106586500</v>
      </c>
      <c r="S32" s="60">
        <v>117206280</v>
      </c>
      <c r="T32" s="60">
        <v>117096951</v>
      </c>
      <c r="U32" s="60">
        <v>99349332</v>
      </c>
      <c r="V32" s="60">
        <v>99349332</v>
      </c>
      <c r="W32" s="60">
        <v>99349332</v>
      </c>
      <c r="X32" s="60">
        <v>29949392</v>
      </c>
      <c r="Y32" s="60">
        <v>69399940</v>
      </c>
      <c r="Z32" s="140">
        <v>231.72</v>
      </c>
      <c r="AA32" s="62">
        <v>29949392</v>
      </c>
    </row>
    <row r="33" spans="1:27" ht="13.5">
      <c r="A33" s="249" t="s">
        <v>165</v>
      </c>
      <c r="B33" s="182"/>
      <c r="C33" s="155">
        <v>2889390</v>
      </c>
      <c r="D33" s="155"/>
      <c r="E33" s="59"/>
      <c r="F33" s="60"/>
      <c r="G33" s="60">
        <v>612877</v>
      </c>
      <c r="H33" s="60">
        <v>3502267</v>
      </c>
      <c r="I33" s="60">
        <v>3713058</v>
      </c>
      <c r="J33" s="60">
        <v>3713058</v>
      </c>
      <c r="K33" s="60">
        <v>3713058</v>
      </c>
      <c r="L33" s="60">
        <v>3713058</v>
      </c>
      <c r="M33" s="60">
        <v>3713058</v>
      </c>
      <c r="N33" s="60">
        <v>3713058</v>
      </c>
      <c r="O33" s="60">
        <v>823668</v>
      </c>
      <c r="P33" s="60">
        <v>823668</v>
      </c>
      <c r="Q33" s="60">
        <v>3713058</v>
      </c>
      <c r="R33" s="60">
        <v>3713058</v>
      </c>
      <c r="S33" s="60">
        <v>3713058</v>
      </c>
      <c r="T33" s="60">
        <v>3713058</v>
      </c>
      <c r="U33" s="60">
        <v>823668</v>
      </c>
      <c r="V33" s="60">
        <v>823668</v>
      </c>
      <c r="W33" s="60">
        <v>823668</v>
      </c>
      <c r="X33" s="60"/>
      <c r="Y33" s="60">
        <v>823668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62027053</v>
      </c>
      <c r="D34" s="168">
        <f>SUM(D29:D33)</f>
        <v>0</v>
      </c>
      <c r="E34" s="72">
        <f t="shared" si="3"/>
        <v>23300000</v>
      </c>
      <c r="F34" s="73">
        <f t="shared" si="3"/>
        <v>29949392</v>
      </c>
      <c r="G34" s="73">
        <f t="shared" si="3"/>
        <v>80883693</v>
      </c>
      <c r="H34" s="73">
        <f t="shared" si="3"/>
        <v>80496501</v>
      </c>
      <c r="I34" s="73">
        <f t="shared" si="3"/>
        <v>41419371</v>
      </c>
      <c r="J34" s="73">
        <f t="shared" si="3"/>
        <v>41419371</v>
      </c>
      <c r="K34" s="73">
        <f t="shared" si="3"/>
        <v>62286484</v>
      </c>
      <c r="L34" s="73">
        <f t="shared" si="3"/>
        <v>67175972</v>
      </c>
      <c r="M34" s="73">
        <f t="shared" si="3"/>
        <v>92831604</v>
      </c>
      <c r="N34" s="73">
        <f t="shared" si="3"/>
        <v>92831604</v>
      </c>
      <c r="O34" s="73">
        <f t="shared" si="3"/>
        <v>92182209</v>
      </c>
      <c r="P34" s="73">
        <f t="shared" si="3"/>
        <v>96752177</v>
      </c>
      <c r="Q34" s="73">
        <f t="shared" si="3"/>
        <v>110916300</v>
      </c>
      <c r="R34" s="73">
        <f t="shared" si="3"/>
        <v>110916300</v>
      </c>
      <c r="S34" s="73">
        <f t="shared" si="3"/>
        <v>121536630</v>
      </c>
      <c r="T34" s="73">
        <f t="shared" si="3"/>
        <v>121427053</v>
      </c>
      <c r="U34" s="73">
        <f t="shared" si="3"/>
        <v>100802027</v>
      </c>
      <c r="V34" s="73">
        <f t="shared" si="3"/>
        <v>100802027</v>
      </c>
      <c r="W34" s="73">
        <f t="shared" si="3"/>
        <v>100802027</v>
      </c>
      <c r="X34" s="73">
        <f t="shared" si="3"/>
        <v>29949392</v>
      </c>
      <c r="Y34" s="73">
        <f t="shared" si="3"/>
        <v>70852635</v>
      </c>
      <c r="Z34" s="170">
        <f>+IF(X34&lt;&gt;0,+(Y34/X34)*100,0)</f>
        <v>236.57453546970171</v>
      </c>
      <c r="AA34" s="74">
        <f>SUM(AA29:AA33)</f>
        <v>29949392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17129388</v>
      </c>
      <c r="D37" s="155"/>
      <c r="E37" s="59">
        <v>9143300</v>
      </c>
      <c r="F37" s="60">
        <v>9143300</v>
      </c>
      <c r="G37" s="60">
        <v>9888201</v>
      </c>
      <c r="H37" s="60">
        <v>9845761</v>
      </c>
      <c r="I37" s="60">
        <v>11175946</v>
      </c>
      <c r="J37" s="60">
        <v>11175946</v>
      </c>
      <c r="K37" s="60">
        <v>11120475</v>
      </c>
      <c r="L37" s="60">
        <v>11086630</v>
      </c>
      <c r="M37" s="60">
        <v>10974368</v>
      </c>
      <c r="N37" s="60">
        <v>10974368</v>
      </c>
      <c r="O37" s="60">
        <v>10974368</v>
      </c>
      <c r="P37" s="60">
        <v>10917480</v>
      </c>
      <c r="Q37" s="60">
        <v>10802185</v>
      </c>
      <c r="R37" s="60">
        <v>10802185</v>
      </c>
      <c r="S37" s="60">
        <v>10802185</v>
      </c>
      <c r="T37" s="60">
        <v>10743703</v>
      </c>
      <c r="U37" s="60">
        <v>10640706</v>
      </c>
      <c r="V37" s="60">
        <v>10640706</v>
      </c>
      <c r="W37" s="60">
        <v>10640706</v>
      </c>
      <c r="X37" s="60">
        <v>9143300</v>
      </c>
      <c r="Y37" s="60">
        <v>1497406</v>
      </c>
      <c r="Z37" s="140">
        <v>16.38</v>
      </c>
      <c r="AA37" s="62">
        <v>9143300</v>
      </c>
    </row>
    <row r="38" spans="1:27" ht="13.5">
      <c r="A38" s="249" t="s">
        <v>165</v>
      </c>
      <c r="B38" s="182"/>
      <c r="C38" s="155">
        <v>2152412</v>
      </c>
      <c r="D38" s="155"/>
      <c r="E38" s="59">
        <v>9850000</v>
      </c>
      <c r="F38" s="60">
        <v>9850000</v>
      </c>
      <c r="G38" s="60">
        <v>7363424</v>
      </c>
      <c r="H38" s="60">
        <v>9297524</v>
      </c>
      <c r="I38" s="60">
        <v>9721348</v>
      </c>
      <c r="J38" s="60">
        <v>9721348</v>
      </c>
      <c r="K38" s="60">
        <v>9721348</v>
      </c>
      <c r="L38" s="60">
        <v>9721348</v>
      </c>
      <c r="M38" s="60">
        <v>7568935</v>
      </c>
      <c r="N38" s="60">
        <v>7568935</v>
      </c>
      <c r="O38" s="60">
        <v>7568935</v>
      </c>
      <c r="P38" s="60">
        <v>7568935</v>
      </c>
      <c r="Q38" s="60">
        <v>7568935</v>
      </c>
      <c r="R38" s="60">
        <v>7568935</v>
      </c>
      <c r="S38" s="60">
        <v>7568935</v>
      </c>
      <c r="T38" s="60">
        <v>7568935</v>
      </c>
      <c r="U38" s="60">
        <v>7457743</v>
      </c>
      <c r="V38" s="60">
        <v>7457743</v>
      </c>
      <c r="W38" s="60">
        <v>7457743</v>
      </c>
      <c r="X38" s="60">
        <v>9850000</v>
      </c>
      <c r="Y38" s="60">
        <v>-2392257</v>
      </c>
      <c r="Z38" s="140">
        <v>-24.29</v>
      </c>
      <c r="AA38" s="62">
        <v>9850000</v>
      </c>
    </row>
    <row r="39" spans="1:27" ht="13.5">
      <c r="A39" s="250" t="s">
        <v>59</v>
      </c>
      <c r="B39" s="253"/>
      <c r="C39" s="168">
        <f aca="true" t="shared" si="4" ref="C39:Y39">SUM(C37:C38)</f>
        <v>19281800</v>
      </c>
      <c r="D39" s="168">
        <f>SUM(D37:D38)</f>
        <v>0</v>
      </c>
      <c r="E39" s="76">
        <f t="shared" si="4"/>
        <v>18993300</v>
      </c>
      <c r="F39" s="77">
        <f t="shared" si="4"/>
        <v>18993300</v>
      </c>
      <c r="G39" s="77">
        <f t="shared" si="4"/>
        <v>17251625</v>
      </c>
      <c r="H39" s="77">
        <f t="shared" si="4"/>
        <v>19143285</v>
      </c>
      <c r="I39" s="77">
        <f t="shared" si="4"/>
        <v>20897294</v>
      </c>
      <c r="J39" s="77">
        <f t="shared" si="4"/>
        <v>20897294</v>
      </c>
      <c r="K39" s="77">
        <f t="shared" si="4"/>
        <v>20841823</v>
      </c>
      <c r="L39" s="77">
        <f t="shared" si="4"/>
        <v>20807978</v>
      </c>
      <c r="M39" s="77">
        <f t="shared" si="4"/>
        <v>18543303</v>
      </c>
      <c r="N39" s="77">
        <f t="shared" si="4"/>
        <v>18543303</v>
      </c>
      <c r="O39" s="77">
        <f t="shared" si="4"/>
        <v>18543303</v>
      </c>
      <c r="P39" s="77">
        <f t="shared" si="4"/>
        <v>18486415</v>
      </c>
      <c r="Q39" s="77">
        <f t="shared" si="4"/>
        <v>18371120</v>
      </c>
      <c r="R39" s="77">
        <f t="shared" si="4"/>
        <v>18371120</v>
      </c>
      <c r="S39" s="77">
        <f t="shared" si="4"/>
        <v>18371120</v>
      </c>
      <c r="T39" s="77">
        <f t="shared" si="4"/>
        <v>18312638</v>
      </c>
      <c r="U39" s="77">
        <f t="shared" si="4"/>
        <v>18098449</v>
      </c>
      <c r="V39" s="77">
        <f t="shared" si="4"/>
        <v>18098449</v>
      </c>
      <c r="W39" s="77">
        <f t="shared" si="4"/>
        <v>18098449</v>
      </c>
      <c r="X39" s="77">
        <f t="shared" si="4"/>
        <v>18993300</v>
      </c>
      <c r="Y39" s="77">
        <f t="shared" si="4"/>
        <v>-894851</v>
      </c>
      <c r="Z39" s="212">
        <f>+IF(X39&lt;&gt;0,+(Y39/X39)*100,0)</f>
        <v>-4.711403494916628</v>
      </c>
      <c r="AA39" s="79">
        <f>SUM(AA37:AA38)</f>
        <v>18993300</v>
      </c>
    </row>
    <row r="40" spans="1:27" ht="13.5">
      <c r="A40" s="250" t="s">
        <v>167</v>
      </c>
      <c r="B40" s="251"/>
      <c r="C40" s="168">
        <f aca="true" t="shared" si="5" ref="C40:Y40">+C34+C39</f>
        <v>81308853</v>
      </c>
      <c r="D40" s="168">
        <f>+D34+D39</f>
        <v>0</v>
      </c>
      <c r="E40" s="72">
        <f t="shared" si="5"/>
        <v>42293300</v>
      </c>
      <c r="F40" s="73">
        <f t="shared" si="5"/>
        <v>48942692</v>
      </c>
      <c r="G40" s="73">
        <f t="shared" si="5"/>
        <v>98135318</v>
      </c>
      <c r="H40" s="73">
        <f t="shared" si="5"/>
        <v>99639786</v>
      </c>
      <c r="I40" s="73">
        <f t="shared" si="5"/>
        <v>62316665</v>
      </c>
      <c r="J40" s="73">
        <f t="shared" si="5"/>
        <v>62316665</v>
      </c>
      <c r="K40" s="73">
        <f t="shared" si="5"/>
        <v>83128307</v>
      </c>
      <c r="L40" s="73">
        <f t="shared" si="5"/>
        <v>87983950</v>
      </c>
      <c r="M40" s="73">
        <f t="shared" si="5"/>
        <v>111374907</v>
      </c>
      <c r="N40" s="73">
        <f t="shared" si="5"/>
        <v>111374907</v>
      </c>
      <c r="O40" s="73">
        <f t="shared" si="5"/>
        <v>110725512</v>
      </c>
      <c r="P40" s="73">
        <f t="shared" si="5"/>
        <v>115238592</v>
      </c>
      <c r="Q40" s="73">
        <f t="shared" si="5"/>
        <v>129287420</v>
      </c>
      <c r="R40" s="73">
        <f t="shared" si="5"/>
        <v>129287420</v>
      </c>
      <c r="S40" s="73">
        <f t="shared" si="5"/>
        <v>139907750</v>
      </c>
      <c r="T40" s="73">
        <f t="shared" si="5"/>
        <v>139739691</v>
      </c>
      <c r="U40" s="73">
        <f t="shared" si="5"/>
        <v>118900476</v>
      </c>
      <c r="V40" s="73">
        <f t="shared" si="5"/>
        <v>118900476</v>
      </c>
      <c r="W40" s="73">
        <f t="shared" si="5"/>
        <v>118900476</v>
      </c>
      <c r="X40" s="73">
        <f t="shared" si="5"/>
        <v>48942692</v>
      </c>
      <c r="Y40" s="73">
        <f t="shared" si="5"/>
        <v>69957784</v>
      </c>
      <c r="Z40" s="170">
        <f>+IF(X40&lt;&gt;0,+(Y40/X40)*100,0)</f>
        <v>142.93816122742084</v>
      </c>
      <c r="AA40" s="74">
        <f>+AA34+AA39</f>
        <v>48942692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188584989</v>
      </c>
      <c r="D42" s="257">
        <f>+D25-D40</f>
        <v>0</v>
      </c>
      <c r="E42" s="258">
        <f t="shared" si="6"/>
        <v>162675660</v>
      </c>
      <c r="F42" s="259">
        <f t="shared" si="6"/>
        <v>156026268</v>
      </c>
      <c r="G42" s="259">
        <f t="shared" si="6"/>
        <v>171680184</v>
      </c>
      <c r="H42" s="259">
        <f t="shared" si="6"/>
        <v>187291204</v>
      </c>
      <c r="I42" s="259">
        <f t="shared" si="6"/>
        <v>238127170</v>
      </c>
      <c r="J42" s="259">
        <f t="shared" si="6"/>
        <v>238127170</v>
      </c>
      <c r="K42" s="259">
        <f t="shared" si="6"/>
        <v>200972209</v>
      </c>
      <c r="L42" s="259">
        <f t="shared" si="6"/>
        <v>194037308</v>
      </c>
      <c r="M42" s="259">
        <f t="shared" si="6"/>
        <v>196791622</v>
      </c>
      <c r="N42" s="259">
        <f t="shared" si="6"/>
        <v>196791622</v>
      </c>
      <c r="O42" s="259">
        <f t="shared" si="6"/>
        <v>186825190</v>
      </c>
      <c r="P42" s="259">
        <f t="shared" si="6"/>
        <v>193329164</v>
      </c>
      <c r="Q42" s="259">
        <f t="shared" si="6"/>
        <v>188569494</v>
      </c>
      <c r="R42" s="259">
        <f t="shared" si="6"/>
        <v>188569494</v>
      </c>
      <c r="S42" s="259">
        <f t="shared" si="6"/>
        <v>186181727</v>
      </c>
      <c r="T42" s="259">
        <f t="shared" si="6"/>
        <v>187379140</v>
      </c>
      <c r="U42" s="259">
        <f t="shared" si="6"/>
        <v>187753709</v>
      </c>
      <c r="V42" s="259">
        <f t="shared" si="6"/>
        <v>187753709</v>
      </c>
      <c r="W42" s="259">
        <f t="shared" si="6"/>
        <v>187753709</v>
      </c>
      <c r="X42" s="259">
        <f t="shared" si="6"/>
        <v>156026268</v>
      </c>
      <c r="Y42" s="259">
        <f t="shared" si="6"/>
        <v>31727441</v>
      </c>
      <c r="Z42" s="260">
        <f>+IF(X42&lt;&gt;0,+(Y42/X42)*100,0)</f>
        <v>20.334679157999215</v>
      </c>
      <c r="AA42" s="261">
        <f>+AA25-AA40</f>
        <v>156026268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188584989</v>
      </c>
      <c r="D45" s="155"/>
      <c r="E45" s="59">
        <v>162675660</v>
      </c>
      <c r="F45" s="60">
        <v>156026268</v>
      </c>
      <c r="G45" s="60">
        <v>166856694</v>
      </c>
      <c r="H45" s="60">
        <v>187291204</v>
      </c>
      <c r="I45" s="60">
        <v>238127171</v>
      </c>
      <c r="J45" s="60">
        <v>238127171</v>
      </c>
      <c r="K45" s="60">
        <v>200972210</v>
      </c>
      <c r="L45" s="60">
        <v>194037309</v>
      </c>
      <c r="M45" s="60">
        <v>194639210</v>
      </c>
      <c r="N45" s="60">
        <v>194639210</v>
      </c>
      <c r="O45" s="60">
        <v>184672779</v>
      </c>
      <c r="P45" s="60">
        <v>191176752</v>
      </c>
      <c r="Q45" s="60">
        <v>186417082</v>
      </c>
      <c r="R45" s="60">
        <v>186417082</v>
      </c>
      <c r="S45" s="60">
        <v>184029314</v>
      </c>
      <c r="T45" s="60">
        <v>185226728</v>
      </c>
      <c r="U45" s="60">
        <v>185601297</v>
      </c>
      <c r="V45" s="60">
        <v>185601297</v>
      </c>
      <c r="W45" s="60">
        <v>185601297</v>
      </c>
      <c r="X45" s="60">
        <v>156026268</v>
      </c>
      <c r="Y45" s="60">
        <v>29575029</v>
      </c>
      <c r="Z45" s="139">
        <v>18.96</v>
      </c>
      <c r="AA45" s="62">
        <v>156026268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4823490</v>
      </c>
      <c r="H46" s="60"/>
      <c r="I46" s="60"/>
      <c r="J46" s="60"/>
      <c r="K46" s="60"/>
      <c r="L46" s="60"/>
      <c r="M46" s="60">
        <v>2152412</v>
      </c>
      <c r="N46" s="60">
        <v>2152412</v>
      </c>
      <c r="O46" s="60">
        <v>2152412</v>
      </c>
      <c r="P46" s="60">
        <v>2152412</v>
      </c>
      <c r="Q46" s="60">
        <v>2152412</v>
      </c>
      <c r="R46" s="60">
        <v>2152412</v>
      </c>
      <c r="S46" s="60">
        <v>2152412</v>
      </c>
      <c r="T46" s="60">
        <v>2152412</v>
      </c>
      <c r="U46" s="60">
        <v>2152412</v>
      </c>
      <c r="V46" s="60">
        <v>2152412</v>
      </c>
      <c r="W46" s="60">
        <v>2152412</v>
      </c>
      <c r="X46" s="60"/>
      <c r="Y46" s="60">
        <v>2152412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188584989</v>
      </c>
      <c r="D48" s="217">
        <f>SUM(D45:D47)</f>
        <v>0</v>
      </c>
      <c r="E48" s="264">
        <f t="shared" si="7"/>
        <v>162675660</v>
      </c>
      <c r="F48" s="219">
        <f t="shared" si="7"/>
        <v>156026268</v>
      </c>
      <c r="G48" s="219">
        <f t="shared" si="7"/>
        <v>171680184</v>
      </c>
      <c r="H48" s="219">
        <f t="shared" si="7"/>
        <v>187291204</v>
      </c>
      <c r="I48" s="219">
        <f t="shared" si="7"/>
        <v>238127171</v>
      </c>
      <c r="J48" s="219">
        <f t="shared" si="7"/>
        <v>238127171</v>
      </c>
      <c r="K48" s="219">
        <f t="shared" si="7"/>
        <v>200972210</v>
      </c>
      <c r="L48" s="219">
        <f t="shared" si="7"/>
        <v>194037309</v>
      </c>
      <c r="M48" s="219">
        <f t="shared" si="7"/>
        <v>196791622</v>
      </c>
      <c r="N48" s="219">
        <f t="shared" si="7"/>
        <v>196791622</v>
      </c>
      <c r="O48" s="219">
        <f t="shared" si="7"/>
        <v>186825191</v>
      </c>
      <c r="P48" s="219">
        <f t="shared" si="7"/>
        <v>193329164</v>
      </c>
      <c r="Q48" s="219">
        <f t="shared" si="7"/>
        <v>188569494</v>
      </c>
      <c r="R48" s="219">
        <f t="shared" si="7"/>
        <v>188569494</v>
      </c>
      <c r="S48" s="219">
        <f t="shared" si="7"/>
        <v>186181726</v>
      </c>
      <c r="T48" s="219">
        <f t="shared" si="7"/>
        <v>187379140</v>
      </c>
      <c r="U48" s="219">
        <f t="shared" si="7"/>
        <v>187753709</v>
      </c>
      <c r="V48" s="219">
        <f t="shared" si="7"/>
        <v>187753709</v>
      </c>
      <c r="W48" s="219">
        <f t="shared" si="7"/>
        <v>187753709</v>
      </c>
      <c r="X48" s="219">
        <f t="shared" si="7"/>
        <v>156026268</v>
      </c>
      <c r="Y48" s="219">
        <f t="shared" si="7"/>
        <v>31727441</v>
      </c>
      <c r="Z48" s="265">
        <f>+IF(X48&lt;&gt;0,+(Y48/X48)*100,0)</f>
        <v>20.334679157999215</v>
      </c>
      <c r="AA48" s="232">
        <f>SUM(AA45:AA47)</f>
        <v>156026268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41654011</v>
      </c>
      <c r="D6" s="155"/>
      <c r="E6" s="59">
        <v>54795140</v>
      </c>
      <c r="F6" s="60">
        <v>51494396</v>
      </c>
      <c r="G6" s="60">
        <v>18828029</v>
      </c>
      <c r="H6" s="60">
        <v>14569672</v>
      </c>
      <c r="I6" s="60">
        <v>12757390</v>
      </c>
      <c r="J6" s="60">
        <v>46155091</v>
      </c>
      <c r="K6" s="60">
        <v>-27593978</v>
      </c>
      <c r="L6" s="60">
        <v>30087910</v>
      </c>
      <c r="M6" s="60">
        <v>5728081</v>
      </c>
      <c r="N6" s="60">
        <v>8222013</v>
      </c>
      <c r="O6" s="60">
        <v>6097503</v>
      </c>
      <c r="P6" s="60">
        <v>4668642</v>
      </c>
      <c r="Q6" s="60">
        <v>5741146</v>
      </c>
      <c r="R6" s="60">
        <v>16507291</v>
      </c>
      <c r="S6" s="60">
        <v>4805744</v>
      </c>
      <c r="T6" s="60">
        <v>5463288</v>
      </c>
      <c r="U6" s="60">
        <v>5636229</v>
      </c>
      <c r="V6" s="60">
        <v>15905261</v>
      </c>
      <c r="W6" s="60">
        <v>86789656</v>
      </c>
      <c r="X6" s="60">
        <v>51494396</v>
      </c>
      <c r="Y6" s="60">
        <v>35295260</v>
      </c>
      <c r="Z6" s="140">
        <v>68.54</v>
      </c>
      <c r="AA6" s="62">
        <v>51494396</v>
      </c>
    </row>
    <row r="7" spans="1:27" ht="13.5">
      <c r="A7" s="249" t="s">
        <v>178</v>
      </c>
      <c r="B7" s="182"/>
      <c r="C7" s="155">
        <v>37707611</v>
      </c>
      <c r="D7" s="155"/>
      <c r="E7" s="59">
        <v>25459000</v>
      </c>
      <c r="F7" s="60">
        <v>25459000</v>
      </c>
      <c r="G7" s="60"/>
      <c r="H7" s="60">
        <v>29477</v>
      </c>
      <c r="I7" s="60"/>
      <c r="J7" s="60">
        <v>29477</v>
      </c>
      <c r="K7" s="60"/>
      <c r="L7" s="60">
        <v>3879000</v>
      </c>
      <c r="M7" s="60"/>
      <c r="N7" s="60">
        <v>3879000</v>
      </c>
      <c r="O7" s="60"/>
      <c r="P7" s="60">
        <v>300000</v>
      </c>
      <c r="Q7" s="60">
        <v>12438982</v>
      </c>
      <c r="R7" s="60">
        <v>12738982</v>
      </c>
      <c r="S7" s="60">
        <v>3798798</v>
      </c>
      <c r="T7" s="60"/>
      <c r="U7" s="60"/>
      <c r="V7" s="60">
        <v>3798798</v>
      </c>
      <c r="W7" s="60">
        <v>20446257</v>
      </c>
      <c r="X7" s="60">
        <v>25459000</v>
      </c>
      <c r="Y7" s="60">
        <v>-5012743</v>
      </c>
      <c r="Z7" s="140">
        <v>-19.69</v>
      </c>
      <c r="AA7" s="62">
        <v>25459000</v>
      </c>
    </row>
    <row r="8" spans="1:27" ht="13.5">
      <c r="A8" s="249" t="s">
        <v>179</v>
      </c>
      <c r="B8" s="182"/>
      <c r="C8" s="155">
        <v>26907022</v>
      </c>
      <c r="D8" s="155"/>
      <c r="E8" s="59">
        <v>32134000</v>
      </c>
      <c r="F8" s="60">
        <v>35687300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864953</v>
      </c>
      <c r="R8" s="60">
        <v>864953</v>
      </c>
      <c r="S8" s="60">
        <v>5293000</v>
      </c>
      <c r="T8" s="60">
        <v>2836599</v>
      </c>
      <c r="U8" s="60"/>
      <c r="V8" s="60">
        <v>8129599</v>
      </c>
      <c r="W8" s="60">
        <v>8994552</v>
      </c>
      <c r="X8" s="60">
        <v>35687300</v>
      </c>
      <c r="Y8" s="60">
        <v>-26692748</v>
      </c>
      <c r="Z8" s="140">
        <v>-74.8</v>
      </c>
      <c r="AA8" s="62">
        <v>35687300</v>
      </c>
    </row>
    <row r="9" spans="1:27" ht="13.5">
      <c r="A9" s="249" t="s">
        <v>180</v>
      </c>
      <c r="B9" s="182"/>
      <c r="C9" s="155">
        <v>2618688</v>
      </c>
      <c r="D9" s="155"/>
      <c r="E9" s="59">
        <v>2112000</v>
      </c>
      <c r="F9" s="60">
        <v>2112003</v>
      </c>
      <c r="G9" s="60">
        <v>323046</v>
      </c>
      <c r="H9" s="60">
        <v>55961</v>
      </c>
      <c r="I9" s="60">
        <v>166897</v>
      </c>
      <c r="J9" s="60">
        <v>545904</v>
      </c>
      <c r="K9" s="60">
        <v>70995</v>
      </c>
      <c r="L9" s="60"/>
      <c r="M9" s="60">
        <v>156710</v>
      </c>
      <c r="N9" s="60">
        <v>227705</v>
      </c>
      <c r="O9" s="60">
        <v>300133</v>
      </c>
      <c r="P9" s="60">
        <v>121401</v>
      </c>
      <c r="Q9" s="60">
        <v>333537</v>
      </c>
      <c r="R9" s="60">
        <v>755071</v>
      </c>
      <c r="S9" s="60">
        <v>276961</v>
      </c>
      <c r="T9" s="60">
        <v>84326</v>
      </c>
      <c r="U9" s="60">
        <v>884408</v>
      </c>
      <c r="V9" s="60">
        <v>1245695</v>
      </c>
      <c r="W9" s="60">
        <v>2774375</v>
      </c>
      <c r="X9" s="60">
        <v>2112003</v>
      </c>
      <c r="Y9" s="60">
        <v>662372</v>
      </c>
      <c r="Z9" s="140">
        <v>31.36</v>
      </c>
      <c r="AA9" s="62">
        <v>2112003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-58256186</v>
      </c>
      <c r="D12" s="155"/>
      <c r="E12" s="59">
        <v>-83572570</v>
      </c>
      <c r="F12" s="60">
        <v>-87304362</v>
      </c>
      <c r="G12" s="60">
        <v>-27977957</v>
      </c>
      <c r="H12" s="60">
        <v>-6719348</v>
      </c>
      <c r="I12" s="60">
        <v>-9308679</v>
      </c>
      <c r="J12" s="60">
        <v>-44005984</v>
      </c>
      <c r="K12" s="60">
        <v>14858730</v>
      </c>
      <c r="L12" s="60">
        <v>-34386537</v>
      </c>
      <c r="M12" s="60">
        <v>-6791934</v>
      </c>
      <c r="N12" s="60">
        <v>-26319741</v>
      </c>
      <c r="O12" s="60">
        <v>-4460660</v>
      </c>
      <c r="P12" s="60">
        <v>-6245943</v>
      </c>
      <c r="Q12" s="60">
        <v>-9559619</v>
      </c>
      <c r="R12" s="60">
        <v>-20266222</v>
      </c>
      <c r="S12" s="60">
        <v>-4967639</v>
      </c>
      <c r="T12" s="60">
        <v>-6375055</v>
      </c>
      <c r="U12" s="60">
        <v>-11169416</v>
      </c>
      <c r="V12" s="60">
        <v>-22512110</v>
      </c>
      <c r="W12" s="60">
        <v>-113104057</v>
      </c>
      <c r="X12" s="60">
        <v>-87304362</v>
      </c>
      <c r="Y12" s="60">
        <v>-25799695</v>
      </c>
      <c r="Z12" s="140">
        <v>29.55</v>
      </c>
      <c r="AA12" s="62">
        <v>-87304362</v>
      </c>
    </row>
    <row r="13" spans="1:27" ht="13.5">
      <c r="A13" s="249" t="s">
        <v>40</v>
      </c>
      <c r="B13" s="182"/>
      <c r="C13" s="155">
        <v>-3041994</v>
      </c>
      <c r="D13" s="155"/>
      <c r="E13" s="59">
        <v>-1182030</v>
      </c>
      <c r="F13" s="60">
        <v>-1181998</v>
      </c>
      <c r="G13" s="60">
        <v>-100999</v>
      </c>
      <c r="H13" s="60">
        <v>-100560</v>
      </c>
      <c r="I13" s="60">
        <v>-100118</v>
      </c>
      <c r="J13" s="60">
        <v>-301677</v>
      </c>
      <c r="K13" s="60">
        <v>-99670</v>
      </c>
      <c r="L13" s="60"/>
      <c r="M13" s="60"/>
      <c r="N13" s="60">
        <v>-99670</v>
      </c>
      <c r="O13" s="60">
        <v>-98761</v>
      </c>
      <c r="P13" s="60"/>
      <c r="Q13" s="60">
        <v>-97361</v>
      </c>
      <c r="R13" s="60">
        <v>-196122</v>
      </c>
      <c r="S13" s="60"/>
      <c r="T13" s="60"/>
      <c r="U13" s="60">
        <v>-95917</v>
      </c>
      <c r="V13" s="60">
        <v>-95917</v>
      </c>
      <c r="W13" s="60">
        <v>-693386</v>
      </c>
      <c r="X13" s="60">
        <v>-1181998</v>
      </c>
      <c r="Y13" s="60">
        <v>488612</v>
      </c>
      <c r="Z13" s="140">
        <v>-41.34</v>
      </c>
      <c r="AA13" s="62">
        <v>-1181998</v>
      </c>
    </row>
    <row r="14" spans="1:27" ht="13.5">
      <c r="A14" s="249" t="s">
        <v>42</v>
      </c>
      <c r="B14" s="182"/>
      <c r="C14" s="155">
        <v>-18738192</v>
      </c>
      <c r="D14" s="155"/>
      <c r="E14" s="59"/>
      <c r="F14" s="60">
        <v>-35618281</v>
      </c>
      <c r="G14" s="60"/>
      <c r="H14" s="60">
        <v>-5000</v>
      </c>
      <c r="I14" s="60">
        <v>-46166</v>
      </c>
      <c r="J14" s="60">
        <v>-51166</v>
      </c>
      <c r="K14" s="60">
        <v>-26000</v>
      </c>
      <c r="L14" s="60">
        <v>-27000</v>
      </c>
      <c r="M14" s="60"/>
      <c r="N14" s="60">
        <v>-53000</v>
      </c>
      <c r="O14" s="60"/>
      <c r="P14" s="60">
        <v>-1483928</v>
      </c>
      <c r="Q14" s="60"/>
      <c r="R14" s="60">
        <v>-1483928</v>
      </c>
      <c r="S14" s="60"/>
      <c r="T14" s="60"/>
      <c r="U14" s="60">
        <v>-8016900</v>
      </c>
      <c r="V14" s="60">
        <v>-8016900</v>
      </c>
      <c r="W14" s="60">
        <v>-9604994</v>
      </c>
      <c r="X14" s="60">
        <v>-35618281</v>
      </c>
      <c r="Y14" s="60">
        <v>26013287</v>
      </c>
      <c r="Z14" s="140">
        <v>-73.03</v>
      </c>
      <c r="AA14" s="62">
        <v>-35618281</v>
      </c>
    </row>
    <row r="15" spans="1:27" ht="13.5">
      <c r="A15" s="250" t="s">
        <v>184</v>
      </c>
      <c r="B15" s="251"/>
      <c r="C15" s="168">
        <f aca="true" t="shared" si="0" ref="C15:Y15">SUM(C6:C14)</f>
        <v>28850960</v>
      </c>
      <c r="D15" s="168">
        <f>SUM(D6:D14)</f>
        <v>0</v>
      </c>
      <c r="E15" s="72">
        <f t="shared" si="0"/>
        <v>29745540</v>
      </c>
      <c r="F15" s="73">
        <f t="shared" si="0"/>
        <v>-9351942</v>
      </c>
      <c r="G15" s="73">
        <f t="shared" si="0"/>
        <v>-8927881</v>
      </c>
      <c r="H15" s="73">
        <f t="shared" si="0"/>
        <v>7830202</v>
      </c>
      <c r="I15" s="73">
        <f t="shared" si="0"/>
        <v>3469324</v>
      </c>
      <c r="J15" s="73">
        <f t="shared" si="0"/>
        <v>2371645</v>
      </c>
      <c r="K15" s="73">
        <f t="shared" si="0"/>
        <v>-12789923</v>
      </c>
      <c r="L15" s="73">
        <f t="shared" si="0"/>
        <v>-446627</v>
      </c>
      <c r="M15" s="73">
        <f t="shared" si="0"/>
        <v>-907143</v>
      </c>
      <c r="N15" s="73">
        <f t="shared" si="0"/>
        <v>-14143693</v>
      </c>
      <c r="O15" s="73">
        <f t="shared" si="0"/>
        <v>1838215</v>
      </c>
      <c r="P15" s="73">
        <f t="shared" si="0"/>
        <v>-2639828</v>
      </c>
      <c r="Q15" s="73">
        <f t="shared" si="0"/>
        <v>9721638</v>
      </c>
      <c r="R15" s="73">
        <f t="shared" si="0"/>
        <v>8920025</v>
      </c>
      <c r="S15" s="73">
        <f t="shared" si="0"/>
        <v>9206864</v>
      </c>
      <c r="T15" s="73">
        <f t="shared" si="0"/>
        <v>2009158</v>
      </c>
      <c r="U15" s="73">
        <f t="shared" si="0"/>
        <v>-12761596</v>
      </c>
      <c r="V15" s="73">
        <f t="shared" si="0"/>
        <v>-1545574</v>
      </c>
      <c r="W15" s="73">
        <f t="shared" si="0"/>
        <v>-4397597</v>
      </c>
      <c r="X15" s="73">
        <f t="shared" si="0"/>
        <v>-9351942</v>
      </c>
      <c r="Y15" s="73">
        <f t="shared" si="0"/>
        <v>4954345</v>
      </c>
      <c r="Z15" s="170">
        <f>+IF(X15&lt;&gt;0,+(Y15/X15)*100,0)</f>
        <v>-52.976643781580336</v>
      </c>
      <c r="AA15" s="74">
        <f>SUM(AA6:AA14)</f>
        <v>-9351942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-22131300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>
        <v>-252197</v>
      </c>
      <c r="T20" s="159"/>
      <c r="U20" s="60"/>
      <c r="V20" s="60">
        <v>-252197</v>
      </c>
      <c r="W20" s="60">
        <v>-252197</v>
      </c>
      <c r="X20" s="60"/>
      <c r="Y20" s="60">
        <v>-252197</v>
      </c>
      <c r="Z20" s="140"/>
      <c r="AA20" s="62"/>
    </row>
    <row r="21" spans="1:27" ht="13.5">
      <c r="A21" s="249" t="s">
        <v>188</v>
      </c>
      <c r="B21" s="182"/>
      <c r="C21" s="157">
        <v>3813</v>
      </c>
      <c r="D21" s="157"/>
      <c r="E21" s="59">
        <v>3569</v>
      </c>
      <c r="F21" s="60">
        <v>4000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4000</v>
      </c>
      <c r="Y21" s="159">
        <v>-4000</v>
      </c>
      <c r="Z21" s="141">
        <v>-100</v>
      </c>
      <c r="AA21" s="225">
        <v>4000</v>
      </c>
    </row>
    <row r="22" spans="1:27" ht="13.5">
      <c r="A22" s="249" t="s">
        <v>189</v>
      </c>
      <c r="B22" s="182"/>
      <c r="C22" s="155">
        <v>-479280</v>
      </c>
      <c r="D22" s="155"/>
      <c r="E22" s="59">
        <v>-544000</v>
      </c>
      <c r="F22" s="60">
        <v>-544000</v>
      </c>
      <c r="G22" s="60"/>
      <c r="H22" s="60">
        <v>-19500000</v>
      </c>
      <c r="I22" s="60">
        <v>19500000</v>
      </c>
      <c r="J22" s="60"/>
      <c r="K22" s="60">
        <v>-19500000</v>
      </c>
      <c r="L22" s="60"/>
      <c r="M22" s="60"/>
      <c r="N22" s="60">
        <v>-19500000</v>
      </c>
      <c r="O22" s="60"/>
      <c r="P22" s="60"/>
      <c r="Q22" s="60"/>
      <c r="R22" s="60"/>
      <c r="S22" s="60"/>
      <c r="T22" s="60"/>
      <c r="U22" s="60"/>
      <c r="V22" s="60"/>
      <c r="W22" s="60">
        <v>-19500000</v>
      </c>
      <c r="X22" s="60">
        <v>-544000</v>
      </c>
      <c r="Y22" s="60">
        <v>-18956000</v>
      </c>
      <c r="Z22" s="140">
        <v>3484.56</v>
      </c>
      <c r="AA22" s="62">
        <v>-544000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-20671374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-21146841</v>
      </c>
      <c r="D25" s="168">
        <f>SUM(D19:D24)</f>
        <v>0</v>
      </c>
      <c r="E25" s="72">
        <f t="shared" si="1"/>
        <v>-22671731</v>
      </c>
      <c r="F25" s="73">
        <f t="shared" si="1"/>
        <v>-540000</v>
      </c>
      <c r="G25" s="73">
        <f t="shared" si="1"/>
        <v>0</v>
      </c>
      <c r="H25" s="73">
        <f t="shared" si="1"/>
        <v>-19500000</v>
      </c>
      <c r="I25" s="73">
        <f t="shared" si="1"/>
        <v>19500000</v>
      </c>
      <c r="J25" s="73">
        <f t="shared" si="1"/>
        <v>0</v>
      </c>
      <c r="K25" s="73">
        <f t="shared" si="1"/>
        <v>-19500000</v>
      </c>
      <c r="L25" s="73">
        <f t="shared" si="1"/>
        <v>0</v>
      </c>
      <c r="M25" s="73">
        <f t="shared" si="1"/>
        <v>0</v>
      </c>
      <c r="N25" s="73">
        <f t="shared" si="1"/>
        <v>-19500000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-252197</v>
      </c>
      <c r="T25" s="73">
        <f t="shared" si="1"/>
        <v>0</v>
      </c>
      <c r="U25" s="73">
        <f t="shared" si="1"/>
        <v>0</v>
      </c>
      <c r="V25" s="73">
        <f t="shared" si="1"/>
        <v>-252197</v>
      </c>
      <c r="W25" s="73">
        <f t="shared" si="1"/>
        <v>-19752197</v>
      </c>
      <c r="X25" s="73">
        <f t="shared" si="1"/>
        <v>-540000</v>
      </c>
      <c r="Y25" s="73">
        <f t="shared" si="1"/>
        <v>-19212197</v>
      </c>
      <c r="Z25" s="170">
        <f>+IF(X25&lt;&gt;0,+(Y25/X25)*100,0)</f>
        <v>3557.814259259259</v>
      </c>
      <c r="AA25" s="74">
        <f>SUM(AA19:AA24)</f>
        <v>-540000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37687</v>
      </c>
      <c r="D31" s="155"/>
      <c r="E31" s="59">
        <v>13000</v>
      </c>
      <c r="F31" s="60">
        <v>13001</v>
      </c>
      <c r="G31" s="60"/>
      <c r="H31" s="159">
        <v>-90</v>
      </c>
      <c r="I31" s="159">
        <v>1978</v>
      </c>
      <c r="J31" s="159">
        <v>1888</v>
      </c>
      <c r="K31" s="60">
        <v>6644</v>
      </c>
      <c r="L31" s="60">
        <v>2850</v>
      </c>
      <c r="M31" s="60">
        <v>5354</v>
      </c>
      <c r="N31" s="60">
        <v>14848</v>
      </c>
      <c r="O31" s="159">
        <v>-738</v>
      </c>
      <c r="P31" s="159">
        <v>11236</v>
      </c>
      <c r="Q31" s="159">
        <v>-4410</v>
      </c>
      <c r="R31" s="60">
        <v>6088</v>
      </c>
      <c r="S31" s="60">
        <v>838554</v>
      </c>
      <c r="T31" s="60"/>
      <c r="U31" s="60">
        <v>-2144012</v>
      </c>
      <c r="V31" s="159">
        <v>-1305458</v>
      </c>
      <c r="W31" s="159">
        <v>-1282634</v>
      </c>
      <c r="X31" s="159">
        <v>13001</v>
      </c>
      <c r="Y31" s="60">
        <v>-1295635</v>
      </c>
      <c r="Z31" s="140">
        <v>-9965.66</v>
      </c>
      <c r="AA31" s="62">
        <v>13001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1061911</v>
      </c>
      <c r="D33" s="155"/>
      <c r="E33" s="59">
        <v>533970</v>
      </c>
      <c r="F33" s="60">
        <v>-533999</v>
      </c>
      <c r="G33" s="60"/>
      <c r="H33" s="60">
        <v>-42440</v>
      </c>
      <c r="I33" s="60">
        <v>-42882</v>
      </c>
      <c r="J33" s="60">
        <v>-85322</v>
      </c>
      <c r="K33" s="60">
        <v>-55471</v>
      </c>
      <c r="L33" s="60">
        <v>-33845</v>
      </c>
      <c r="M33" s="60"/>
      <c r="N33" s="60">
        <v>-89316</v>
      </c>
      <c r="O33" s="60"/>
      <c r="P33" s="60">
        <v>-56888</v>
      </c>
      <c r="Q33" s="60">
        <v>-45639</v>
      </c>
      <c r="R33" s="60">
        <v>-102527</v>
      </c>
      <c r="S33" s="60"/>
      <c r="T33" s="60"/>
      <c r="U33" s="60"/>
      <c r="V33" s="60"/>
      <c r="W33" s="60">
        <v>-277165</v>
      </c>
      <c r="X33" s="60">
        <v>-533999</v>
      </c>
      <c r="Y33" s="60">
        <v>256834</v>
      </c>
      <c r="Z33" s="140">
        <v>-48.1</v>
      </c>
      <c r="AA33" s="62">
        <v>-533999</v>
      </c>
    </row>
    <row r="34" spans="1:27" ht="13.5">
      <c r="A34" s="250" t="s">
        <v>197</v>
      </c>
      <c r="B34" s="251"/>
      <c r="C34" s="168">
        <f aca="true" t="shared" si="2" ref="C34:Y34">SUM(C29:C33)</f>
        <v>1099598</v>
      </c>
      <c r="D34" s="168">
        <f>SUM(D29:D33)</f>
        <v>0</v>
      </c>
      <c r="E34" s="72">
        <f t="shared" si="2"/>
        <v>546970</v>
      </c>
      <c r="F34" s="73">
        <f t="shared" si="2"/>
        <v>-520998</v>
      </c>
      <c r="G34" s="73">
        <f t="shared" si="2"/>
        <v>0</v>
      </c>
      <c r="H34" s="73">
        <f t="shared" si="2"/>
        <v>-42530</v>
      </c>
      <c r="I34" s="73">
        <f t="shared" si="2"/>
        <v>-40904</v>
      </c>
      <c r="J34" s="73">
        <f t="shared" si="2"/>
        <v>-83434</v>
      </c>
      <c r="K34" s="73">
        <f t="shared" si="2"/>
        <v>-48827</v>
      </c>
      <c r="L34" s="73">
        <f t="shared" si="2"/>
        <v>-30995</v>
      </c>
      <c r="M34" s="73">
        <f t="shared" si="2"/>
        <v>5354</v>
      </c>
      <c r="N34" s="73">
        <f t="shared" si="2"/>
        <v>-74468</v>
      </c>
      <c r="O34" s="73">
        <f t="shared" si="2"/>
        <v>-738</v>
      </c>
      <c r="P34" s="73">
        <f t="shared" si="2"/>
        <v>-45652</v>
      </c>
      <c r="Q34" s="73">
        <f t="shared" si="2"/>
        <v>-50049</v>
      </c>
      <c r="R34" s="73">
        <f t="shared" si="2"/>
        <v>-96439</v>
      </c>
      <c r="S34" s="73">
        <f t="shared" si="2"/>
        <v>838554</v>
      </c>
      <c r="T34" s="73">
        <f t="shared" si="2"/>
        <v>0</v>
      </c>
      <c r="U34" s="73">
        <f t="shared" si="2"/>
        <v>-2144012</v>
      </c>
      <c r="V34" s="73">
        <f t="shared" si="2"/>
        <v>-1305458</v>
      </c>
      <c r="W34" s="73">
        <f t="shared" si="2"/>
        <v>-1559799</v>
      </c>
      <c r="X34" s="73">
        <f t="shared" si="2"/>
        <v>-520998</v>
      </c>
      <c r="Y34" s="73">
        <f t="shared" si="2"/>
        <v>-1038801</v>
      </c>
      <c r="Z34" s="170">
        <f>+IF(X34&lt;&gt;0,+(Y34/X34)*100,0)</f>
        <v>199.38675388389206</v>
      </c>
      <c r="AA34" s="74">
        <f>SUM(AA29:AA33)</f>
        <v>-520998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8803717</v>
      </c>
      <c r="D36" s="153">
        <f>+D15+D25+D34</f>
        <v>0</v>
      </c>
      <c r="E36" s="99">
        <f t="shared" si="3"/>
        <v>7620779</v>
      </c>
      <c r="F36" s="100">
        <f t="shared" si="3"/>
        <v>-10412940</v>
      </c>
      <c r="G36" s="100">
        <f t="shared" si="3"/>
        <v>-8927881</v>
      </c>
      <c r="H36" s="100">
        <f t="shared" si="3"/>
        <v>-11712328</v>
      </c>
      <c r="I36" s="100">
        <f t="shared" si="3"/>
        <v>22928420</v>
      </c>
      <c r="J36" s="100">
        <f t="shared" si="3"/>
        <v>2288211</v>
      </c>
      <c r="K36" s="100">
        <f t="shared" si="3"/>
        <v>-32338750</v>
      </c>
      <c r="L36" s="100">
        <f t="shared" si="3"/>
        <v>-477622</v>
      </c>
      <c r="M36" s="100">
        <f t="shared" si="3"/>
        <v>-901789</v>
      </c>
      <c r="N36" s="100">
        <f t="shared" si="3"/>
        <v>-33718161</v>
      </c>
      <c r="O36" s="100">
        <f t="shared" si="3"/>
        <v>1837477</v>
      </c>
      <c r="P36" s="100">
        <f t="shared" si="3"/>
        <v>-2685480</v>
      </c>
      <c r="Q36" s="100">
        <f t="shared" si="3"/>
        <v>9671589</v>
      </c>
      <c r="R36" s="100">
        <f t="shared" si="3"/>
        <v>8823586</v>
      </c>
      <c r="S36" s="100">
        <f t="shared" si="3"/>
        <v>9793221</v>
      </c>
      <c r="T36" s="100">
        <f t="shared" si="3"/>
        <v>2009158</v>
      </c>
      <c r="U36" s="100">
        <f t="shared" si="3"/>
        <v>-14905608</v>
      </c>
      <c r="V36" s="100">
        <f t="shared" si="3"/>
        <v>-3103229</v>
      </c>
      <c r="W36" s="100">
        <f t="shared" si="3"/>
        <v>-25709593</v>
      </c>
      <c r="X36" s="100">
        <f t="shared" si="3"/>
        <v>-10412940</v>
      </c>
      <c r="Y36" s="100">
        <f t="shared" si="3"/>
        <v>-15296653</v>
      </c>
      <c r="Z36" s="137">
        <f>+IF(X36&lt;&gt;0,+(Y36/X36)*100,0)</f>
        <v>146.9004238956529</v>
      </c>
      <c r="AA36" s="102">
        <f>+AA15+AA25+AA34</f>
        <v>-10412940</v>
      </c>
    </row>
    <row r="37" spans="1:27" ht="13.5">
      <c r="A37" s="249" t="s">
        <v>199</v>
      </c>
      <c r="B37" s="182"/>
      <c r="C37" s="153">
        <v>606336</v>
      </c>
      <c r="D37" s="153"/>
      <c r="E37" s="99">
        <v>1487252</v>
      </c>
      <c r="F37" s="100">
        <v>3305926</v>
      </c>
      <c r="G37" s="100">
        <v>3066622</v>
      </c>
      <c r="H37" s="100">
        <v>-5861259</v>
      </c>
      <c r="I37" s="100">
        <v>-17573587</v>
      </c>
      <c r="J37" s="100">
        <v>3066622</v>
      </c>
      <c r="K37" s="100">
        <v>5354833</v>
      </c>
      <c r="L37" s="100">
        <v>-26983917</v>
      </c>
      <c r="M37" s="100">
        <v>-27461539</v>
      </c>
      <c r="N37" s="100">
        <v>5354833</v>
      </c>
      <c r="O37" s="100">
        <v>-28363328</v>
      </c>
      <c r="P37" s="100">
        <v>-26525851</v>
      </c>
      <c r="Q37" s="100">
        <v>-29211331</v>
      </c>
      <c r="R37" s="100">
        <v>-28363328</v>
      </c>
      <c r="S37" s="100">
        <v>-19539742</v>
      </c>
      <c r="T37" s="100">
        <v>-9746521</v>
      </c>
      <c r="U37" s="100">
        <v>-7737363</v>
      </c>
      <c r="V37" s="100">
        <v>-19539742</v>
      </c>
      <c r="W37" s="100">
        <v>3066622</v>
      </c>
      <c r="X37" s="100">
        <v>3305926</v>
      </c>
      <c r="Y37" s="100">
        <v>-239304</v>
      </c>
      <c r="Z37" s="137">
        <v>-7.24</v>
      </c>
      <c r="AA37" s="102">
        <v>3305926</v>
      </c>
    </row>
    <row r="38" spans="1:27" ht="13.5">
      <c r="A38" s="269" t="s">
        <v>200</v>
      </c>
      <c r="B38" s="256"/>
      <c r="C38" s="257">
        <v>9410053</v>
      </c>
      <c r="D38" s="257"/>
      <c r="E38" s="258">
        <v>9108031</v>
      </c>
      <c r="F38" s="259">
        <v>-7107013</v>
      </c>
      <c r="G38" s="259">
        <v>-5861259</v>
      </c>
      <c r="H38" s="259">
        <v>-17573587</v>
      </c>
      <c r="I38" s="259">
        <v>5354833</v>
      </c>
      <c r="J38" s="259">
        <v>5354833</v>
      </c>
      <c r="K38" s="259">
        <v>-26983917</v>
      </c>
      <c r="L38" s="259">
        <v>-27461539</v>
      </c>
      <c r="M38" s="259">
        <v>-28363328</v>
      </c>
      <c r="N38" s="259">
        <v>-28363328</v>
      </c>
      <c r="O38" s="259">
        <v>-26525851</v>
      </c>
      <c r="P38" s="259">
        <v>-29211331</v>
      </c>
      <c r="Q38" s="259">
        <v>-19539742</v>
      </c>
      <c r="R38" s="259">
        <v>-26525851</v>
      </c>
      <c r="S38" s="259">
        <v>-9746521</v>
      </c>
      <c r="T38" s="259">
        <v>-7737363</v>
      </c>
      <c r="U38" s="259">
        <v>-22642971</v>
      </c>
      <c r="V38" s="259">
        <v>-22642971</v>
      </c>
      <c r="W38" s="259">
        <v>-22642971</v>
      </c>
      <c r="X38" s="259">
        <v>-7107013</v>
      </c>
      <c r="Y38" s="259">
        <v>-15535958</v>
      </c>
      <c r="Z38" s="260">
        <v>218.6</v>
      </c>
      <c r="AA38" s="261">
        <v>-7107013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18576993</v>
      </c>
      <c r="D5" s="200">
        <f t="shared" si="0"/>
        <v>0</v>
      </c>
      <c r="E5" s="106">
        <f t="shared" si="0"/>
        <v>34563050</v>
      </c>
      <c r="F5" s="106">
        <f t="shared" si="0"/>
        <v>37868084</v>
      </c>
      <c r="G5" s="106">
        <f t="shared" si="0"/>
        <v>8718679</v>
      </c>
      <c r="H5" s="106">
        <f t="shared" si="0"/>
        <v>0</v>
      </c>
      <c r="I5" s="106">
        <f t="shared" si="0"/>
        <v>1068039</v>
      </c>
      <c r="J5" s="106">
        <f t="shared" si="0"/>
        <v>9786718</v>
      </c>
      <c r="K5" s="106">
        <f t="shared" si="0"/>
        <v>1998984</v>
      </c>
      <c r="L5" s="106">
        <f t="shared" si="0"/>
        <v>1675085</v>
      </c>
      <c r="M5" s="106">
        <f t="shared" si="0"/>
        <v>2166158</v>
      </c>
      <c r="N5" s="106">
        <f t="shared" si="0"/>
        <v>5840227</v>
      </c>
      <c r="O5" s="106">
        <f t="shared" si="0"/>
        <v>10739928</v>
      </c>
      <c r="P5" s="106">
        <f t="shared" si="0"/>
        <v>2430955</v>
      </c>
      <c r="Q5" s="106">
        <f t="shared" si="0"/>
        <v>872091</v>
      </c>
      <c r="R5" s="106">
        <f t="shared" si="0"/>
        <v>14042974</v>
      </c>
      <c r="S5" s="106">
        <f t="shared" si="0"/>
        <v>2063817</v>
      </c>
      <c r="T5" s="106">
        <f t="shared" si="0"/>
        <v>3208674</v>
      </c>
      <c r="U5" s="106">
        <f t="shared" si="0"/>
        <v>9031368</v>
      </c>
      <c r="V5" s="106">
        <f t="shared" si="0"/>
        <v>14303859</v>
      </c>
      <c r="W5" s="106">
        <f t="shared" si="0"/>
        <v>43973778</v>
      </c>
      <c r="X5" s="106">
        <f t="shared" si="0"/>
        <v>37868084</v>
      </c>
      <c r="Y5" s="106">
        <f t="shared" si="0"/>
        <v>6105694</v>
      </c>
      <c r="Z5" s="201">
        <f>+IF(X5&lt;&gt;0,+(Y5/X5)*100,0)</f>
        <v>16.123588402307337</v>
      </c>
      <c r="AA5" s="199">
        <f>SUM(AA11:AA18)</f>
        <v>37868084</v>
      </c>
    </row>
    <row r="6" spans="1:27" ht="13.5">
      <c r="A6" s="291" t="s">
        <v>204</v>
      </c>
      <c r="B6" s="142"/>
      <c r="C6" s="62">
        <v>1935673</v>
      </c>
      <c r="D6" s="156"/>
      <c r="E6" s="60">
        <v>10387300</v>
      </c>
      <c r="F6" s="60">
        <v>471402</v>
      </c>
      <c r="G6" s="60"/>
      <c r="H6" s="60"/>
      <c r="I6" s="60">
        <v>101816</v>
      </c>
      <c r="J6" s="60">
        <v>101816</v>
      </c>
      <c r="K6" s="60">
        <v>72404</v>
      </c>
      <c r="L6" s="60">
        <v>100656</v>
      </c>
      <c r="M6" s="60">
        <v>43394</v>
      </c>
      <c r="N6" s="60">
        <v>216454</v>
      </c>
      <c r="O6" s="60">
        <v>61625</v>
      </c>
      <c r="P6" s="60"/>
      <c r="Q6" s="60"/>
      <c r="R6" s="60">
        <v>61625</v>
      </c>
      <c r="S6" s="60"/>
      <c r="T6" s="60">
        <v>626872</v>
      </c>
      <c r="U6" s="60">
        <v>500390</v>
      </c>
      <c r="V6" s="60">
        <v>1127262</v>
      </c>
      <c r="W6" s="60">
        <v>1507157</v>
      </c>
      <c r="X6" s="60">
        <v>471402</v>
      </c>
      <c r="Y6" s="60">
        <v>1035755</v>
      </c>
      <c r="Z6" s="140">
        <v>219.72</v>
      </c>
      <c r="AA6" s="155">
        <v>471402</v>
      </c>
    </row>
    <row r="7" spans="1:27" ht="13.5">
      <c r="A7" s="291" t="s">
        <v>205</v>
      </c>
      <c r="B7" s="142"/>
      <c r="C7" s="62">
        <v>4385964</v>
      </c>
      <c r="D7" s="156"/>
      <c r="E7" s="60">
        <v>16700000</v>
      </c>
      <c r="F7" s="60">
        <v>16700000</v>
      </c>
      <c r="G7" s="60">
        <v>8771929</v>
      </c>
      <c r="H7" s="60"/>
      <c r="I7" s="60">
        <v>-1228070</v>
      </c>
      <c r="J7" s="60">
        <v>7543859</v>
      </c>
      <c r="K7" s="60">
        <v>1639493</v>
      </c>
      <c r="L7" s="60">
        <v>888511</v>
      </c>
      <c r="M7" s="60">
        <v>1609487</v>
      </c>
      <c r="N7" s="60">
        <v>4137491</v>
      </c>
      <c r="O7" s="60">
        <v>10082231</v>
      </c>
      <c r="P7" s="60">
        <v>294445</v>
      </c>
      <c r="Q7" s="60">
        <v>443813</v>
      </c>
      <c r="R7" s="60">
        <v>10820489</v>
      </c>
      <c r="S7" s="60">
        <v>209000</v>
      </c>
      <c r="T7" s="60">
        <v>2039600</v>
      </c>
      <c r="U7" s="60">
        <v>5311010</v>
      </c>
      <c r="V7" s="60">
        <v>7559610</v>
      </c>
      <c r="W7" s="60">
        <v>30061449</v>
      </c>
      <c r="X7" s="60">
        <v>16700000</v>
      </c>
      <c r="Y7" s="60">
        <v>13361449</v>
      </c>
      <c r="Z7" s="140">
        <v>80.01</v>
      </c>
      <c r="AA7" s="155">
        <v>16700000</v>
      </c>
    </row>
    <row r="8" spans="1:27" ht="13.5">
      <c r="A8" s="291" t="s">
        <v>206</v>
      </c>
      <c r="B8" s="142"/>
      <c r="C8" s="62">
        <v>6212709</v>
      </c>
      <c r="D8" s="156"/>
      <c r="E8" s="60">
        <v>2500000</v>
      </c>
      <c r="F8" s="60">
        <v>6664771</v>
      </c>
      <c r="G8" s="60"/>
      <c r="H8" s="60"/>
      <c r="I8" s="60">
        <v>592859</v>
      </c>
      <c r="J8" s="60">
        <v>592859</v>
      </c>
      <c r="K8" s="60">
        <v>113763</v>
      </c>
      <c r="L8" s="60">
        <v>171619</v>
      </c>
      <c r="M8" s="60"/>
      <c r="N8" s="60">
        <v>285382</v>
      </c>
      <c r="O8" s="60">
        <v>7919</v>
      </c>
      <c r="P8" s="60">
        <v>342568</v>
      </c>
      <c r="Q8" s="60">
        <v>336760</v>
      </c>
      <c r="R8" s="60">
        <v>687247</v>
      </c>
      <c r="S8" s="60">
        <v>1702145</v>
      </c>
      <c r="T8" s="60">
        <v>88875</v>
      </c>
      <c r="U8" s="60">
        <v>1616190</v>
      </c>
      <c r="V8" s="60">
        <v>3407210</v>
      </c>
      <c r="W8" s="60">
        <v>4972698</v>
      </c>
      <c r="X8" s="60">
        <v>6664771</v>
      </c>
      <c r="Y8" s="60">
        <v>-1692073</v>
      </c>
      <c r="Z8" s="140">
        <v>-25.39</v>
      </c>
      <c r="AA8" s="155">
        <v>6664771</v>
      </c>
    </row>
    <row r="9" spans="1:27" ht="13.5">
      <c r="A9" s="291" t="s">
        <v>207</v>
      </c>
      <c r="B9" s="142"/>
      <c r="C9" s="62">
        <v>4345450</v>
      </c>
      <c r="D9" s="156"/>
      <c r="E9" s="60">
        <v>3600000</v>
      </c>
      <c r="F9" s="60">
        <v>5486300</v>
      </c>
      <c r="G9" s="60"/>
      <c r="H9" s="60"/>
      <c r="I9" s="60">
        <v>864587</v>
      </c>
      <c r="J9" s="60">
        <v>864587</v>
      </c>
      <c r="K9" s="60">
        <v>16088</v>
      </c>
      <c r="L9" s="60">
        <v>461673</v>
      </c>
      <c r="M9" s="60">
        <v>464189</v>
      </c>
      <c r="N9" s="60">
        <v>941950</v>
      </c>
      <c r="O9" s="60">
        <v>511284</v>
      </c>
      <c r="P9" s="60">
        <v>1538612</v>
      </c>
      <c r="Q9" s="60">
        <v>-121924</v>
      </c>
      <c r="R9" s="60">
        <v>1927972</v>
      </c>
      <c r="S9" s="60">
        <v>95232</v>
      </c>
      <c r="T9" s="60">
        <v>116464</v>
      </c>
      <c r="U9" s="60"/>
      <c r="V9" s="60">
        <v>211696</v>
      </c>
      <c r="W9" s="60">
        <v>3946205</v>
      </c>
      <c r="X9" s="60">
        <v>5486300</v>
      </c>
      <c r="Y9" s="60">
        <v>-1540095</v>
      </c>
      <c r="Z9" s="140">
        <v>-28.07</v>
      </c>
      <c r="AA9" s="155">
        <v>5486300</v>
      </c>
    </row>
    <row r="10" spans="1:27" ht="13.5">
      <c r="A10" s="291" t="s">
        <v>208</v>
      </c>
      <c r="B10" s="142"/>
      <c r="C10" s="62">
        <v>68928</v>
      </c>
      <c r="D10" s="156"/>
      <c r="E10" s="60">
        <v>544000</v>
      </c>
      <c r="F10" s="60">
        <v>1365342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1365342</v>
      </c>
      <c r="Y10" s="60">
        <v>-1365342</v>
      </c>
      <c r="Z10" s="140">
        <v>-100</v>
      </c>
      <c r="AA10" s="155">
        <v>1365342</v>
      </c>
    </row>
    <row r="11" spans="1:27" ht="13.5">
      <c r="A11" s="292" t="s">
        <v>209</v>
      </c>
      <c r="B11" s="142"/>
      <c r="C11" s="293">
        <f aca="true" t="shared" si="1" ref="C11:Y11">SUM(C6:C10)</f>
        <v>16948724</v>
      </c>
      <c r="D11" s="294">
        <f t="shared" si="1"/>
        <v>0</v>
      </c>
      <c r="E11" s="295">
        <f t="shared" si="1"/>
        <v>33731300</v>
      </c>
      <c r="F11" s="295">
        <f t="shared" si="1"/>
        <v>30687815</v>
      </c>
      <c r="G11" s="295">
        <f t="shared" si="1"/>
        <v>8771929</v>
      </c>
      <c r="H11" s="295">
        <f t="shared" si="1"/>
        <v>0</v>
      </c>
      <c r="I11" s="295">
        <f t="shared" si="1"/>
        <v>331192</v>
      </c>
      <c r="J11" s="295">
        <f t="shared" si="1"/>
        <v>9103121</v>
      </c>
      <c r="K11" s="295">
        <f t="shared" si="1"/>
        <v>1841748</v>
      </c>
      <c r="L11" s="295">
        <f t="shared" si="1"/>
        <v>1622459</v>
      </c>
      <c r="M11" s="295">
        <f t="shared" si="1"/>
        <v>2117070</v>
      </c>
      <c r="N11" s="295">
        <f t="shared" si="1"/>
        <v>5581277</v>
      </c>
      <c r="O11" s="295">
        <f t="shared" si="1"/>
        <v>10663059</v>
      </c>
      <c r="P11" s="295">
        <f t="shared" si="1"/>
        <v>2175625</v>
      </c>
      <c r="Q11" s="295">
        <f t="shared" si="1"/>
        <v>658649</v>
      </c>
      <c r="R11" s="295">
        <f t="shared" si="1"/>
        <v>13497333</v>
      </c>
      <c r="S11" s="295">
        <f t="shared" si="1"/>
        <v>2006377</v>
      </c>
      <c r="T11" s="295">
        <f t="shared" si="1"/>
        <v>2871811</v>
      </c>
      <c r="U11" s="295">
        <f t="shared" si="1"/>
        <v>7427590</v>
      </c>
      <c r="V11" s="295">
        <f t="shared" si="1"/>
        <v>12305778</v>
      </c>
      <c r="W11" s="295">
        <f t="shared" si="1"/>
        <v>40487509</v>
      </c>
      <c r="X11" s="295">
        <f t="shared" si="1"/>
        <v>30687815</v>
      </c>
      <c r="Y11" s="295">
        <f t="shared" si="1"/>
        <v>9799694</v>
      </c>
      <c r="Z11" s="296">
        <f>+IF(X11&lt;&gt;0,+(Y11/X11)*100,0)</f>
        <v>31.933501945316078</v>
      </c>
      <c r="AA11" s="297">
        <f>SUM(AA6:AA10)</f>
        <v>30687815</v>
      </c>
    </row>
    <row r="12" spans="1:27" ht="13.5">
      <c r="A12" s="298" t="s">
        <v>210</v>
      </c>
      <c r="B12" s="136"/>
      <c r="C12" s="62">
        <v>1536254</v>
      </c>
      <c r="D12" s="156"/>
      <c r="E12" s="60"/>
      <c r="F12" s="60">
        <v>6348519</v>
      </c>
      <c r="G12" s="60"/>
      <c r="H12" s="60"/>
      <c r="I12" s="60">
        <v>600225</v>
      </c>
      <c r="J12" s="60">
        <v>600225</v>
      </c>
      <c r="K12" s="60">
        <v>20625</v>
      </c>
      <c r="L12" s="60"/>
      <c r="M12" s="60">
        <v>33302</v>
      </c>
      <c r="N12" s="60">
        <v>53927</v>
      </c>
      <c r="O12" s="60">
        <v>-1000</v>
      </c>
      <c r="P12" s="60">
        <v>247963</v>
      </c>
      <c r="Q12" s="60">
        <v>174942</v>
      </c>
      <c r="R12" s="60">
        <v>421905</v>
      </c>
      <c r="S12" s="60">
        <v>57440</v>
      </c>
      <c r="T12" s="60">
        <v>324077</v>
      </c>
      <c r="U12" s="60">
        <v>1540514</v>
      </c>
      <c r="V12" s="60">
        <v>1922031</v>
      </c>
      <c r="W12" s="60">
        <v>2998088</v>
      </c>
      <c r="X12" s="60">
        <v>6348519</v>
      </c>
      <c r="Y12" s="60">
        <v>-3350431</v>
      </c>
      <c r="Z12" s="140">
        <v>-52.78</v>
      </c>
      <c r="AA12" s="155">
        <v>6348519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92015</v>
      </c>
      <c r="D15" s="156"/>
      <c r="E15" s="60">
        <v>831750</v>
      </c>
      <c r="F15" s="60">
        <v>831750</v>
      </c>
      <c r="G15" s="60">
        <v>-53250</v>
      </c>
      <c r="H15" s="60"/>
      <c r="I15" s="60">
        <v>136622</v>
      </c>
      <c r="J15" s="60">
        <v>83372</v>
      </c>
      <c r="K15" s="60">
        <v>136611</v>
      </c>
      <c r="L15" s="60">
        <v>52626</v>
      </c>
      <c r="M15" s="60">
        <v>15786</v>
      </c>
      <c r="N15" s="60">
        <v>205023</v>
      </c>
      <c r="O15" s="60">
        <v>77869</v>
      </c>
      <c r="P15" s="60">
        <v>7367</v>
      </c>
      <c r="Q15" s="60">
        <v>38500</v>
      </c>
      <c r="R15" s="60">
        <v>123736</v>
      </c>
      <c r="S15" s="60"/>
      <c r="T15" s="60">
        <v>12786</v>
      </c>
      <c r="U15" s="60">
        <v>63264</v>
      </c>
      <c r="V15" s="60">
        <v>76050</v>
      </c>
      <c r="W15" s="60">
        <v>488181</v>
      </c>
      <c r="X15" s="60">
        <v>831750</v>
      </c>
      <c r="Y15" s="60">
        <v>-343569</v>
      </c>
      <c r="Z15" s="140">
        <v>-41.31</v>
      </c>
      <c r="AA15" s="155">
        <v>831750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1935673</v>
      </c>
      <c r="D36" s="156">
        <f t="shared" si="4"/>
        <v>0</v>
      </c>
      <c r="E36" s="60">
        <f t="shared" si="4"/>
        <v>10387300</v>
      </c>
      <c r="F36" s="60">
        <f t="shared" si="4"/>
        <v>471402</v>
      </c>
      <c r="G36" s="60">
        <f t="shared" si="4"/>
        <v>0</v>
      </c>
      <c r="H36" s="60">
        <f t="shared" si="4"/>
        <v>0</v>
      </c>
      <c r="I36" s="60">
        <f t="shared" si="4"/>
        <v>101816</v>
      </c>
      <c r="J36" s="60">
        <f t="shared" si="4"/>
        <v>101816</v>
      </c>
      <c r="K36" s="60">
        <f t="shared" si="4"/>
        <v>72404</v>
      </c>
      <c r="L36" s="60">
        <f t="shared" si="4"/>
        <v>100656</v>
      </c>
      <c r="M36" s="60">
        <f t="shared" si="4"/>
        <v>43394</v>
      </c>
      <c r="N36" s="60">
        <f t="shared" si="4"/>
        <v>216454</v>
      </c>
      <c r="O36" s="60">
        <f t="shared" si="4"/>
        <v>61625</v>
      </c>
      <c r="P36" s="60">
        <f t="shared" si="4"/>
        <v>0</v>
      </c>
      <c r="Q36" s="60">
        <f t="shared" si="4"/>
        <v>0</v>
      </c>
      <c r="R36" s="60">
        <f t="shared" si="4"/>
        <v>61625</v>
      </c>
      <c r="S36" s="60">
        <f t="shared" si="4"/>
        <v>0</v>
      </c>
      <c r="T36" s="60">
        <f t="shared" si="4"/>
        <v>626872</v>
      </c>
      <c r="U36" s="60">
        <f t="shared" si="4"/>
        <v>500390</v>
      </c>
      <c r="V36" s="60">
        <f t="shared" si="4"/>
        <v>1127262</v>
      </c>
      <c r="W36" s="60">
        <f t="shared" si="4"/>
        <v>1507157</v>
      </c>
      <c r="X36" s="60">
        <f t="shared" si="4"/>
        <v>471402</v>
      </c>
      <c r="Y36" s="60">
        <f t="shared" si="4"/>
        <v>1035755</v>
      </c>
      <c r="Z36" s="140">
        <f aca="true" t="shared" si="5" ref="Z36:Z49">+IF(X36&lt;&gt;0,+(Y36/X36)*100,0)</f>
        <v>219.71799016550628</v>
      </c>
      <c r="AA36" s="155">
        <f>AA6+AA21</f>
        <v>471402</v>
      </c>
    </row>
    <row r="37" spans="1:27" ht="13.5">
      <c r="A37" s="291" t="s">
        <v>205</v>
      </c>
      <c r="B37" s="142"/>
      <c r="C37" s="62">
        <f t="shared" si="4"/>
        <v>4385964</v>
      </c>
      <c r="D37" s="156">
        <f t="shared" si="4"/>
        <v>0</v>
      </c>
      <c r="E37" s="60">
        <f t="shared" si="4"/>
        <v>16700000</v>
      </c>
      <c r="F37" s="60">
        <f t="shared" si="4"/>
        <v>16700000</v>
      </c>
      <c r="G37" s="60">
        <f t="shared" si="4"/>
        <v>8771929</v>
      </c>
      <c r="H37" s="60">
        <f t="shared" si="4"/>
        <v>0</v>
      </c>
      <c r="I37" s="60">
        <f t="shared" si="4"/>
        <v>-1228070</v>
      </c>
      <c r="J37" s="60">
        <f t="shared" si="4"/>
        <v>7543859</v>
      </c>
      <c r="K37" s="60">
        <f t="shared" si="4"/>
        <v>1639493</v>
      </c>
      <c r="L37" s="60">
        <f t="shared" si="4"/>
        <v>888511</v>
      </c>
      <c r="M37" s="60">
        <f t="shared" si="4"/>
        <v>1609487</v>
      </c>
      <c r="N37" s="60">
        <f t="shared" si="4"/>
        <v>4137491</v>
      </c>
      <c r="O37" s="60">
        <f t="shared" si="4"/>
        <v>10082231</v>
      </c>
      <c r="P37" s="60">
        <f t="shared" si="4"/>
        <v>294445</v>
      </c>
      <c r="Q37" s="60">
        <f t="shared" si="4"/>
        <v>443813</v>
      </c>
      <c r="R37" s="60">
        <f t="shared" si="4"/>
        <v>10820489</v>
      </c>
      <c r="S37" s="60">
        <f t="shared" si="4"/>
        <v>209000</v>
      </c>
      <c r="T37" s="60">
        <f t="shared" si="4"/>
        <v>2039600</v>
      </c>
      <c r="U37" s="60">
        <f t="shared" si="4"/>
        <v>5311010</v>
      </c>
      <c r="V37" s="60">
        <f t="shared" si="4"/>
        <v>7559610</v>
      </c>
      <c r="W37" s="60">
        <f t="shared" si="4"/>
        <v>30061449</v>
      </c>
      <c r="X37" s="60">
        <f t="shared" si="4"/>
        <v>16700000</v>
      </c>
      <c r="Y37" s="60">
        <f t="shared" si="4"/>
        <v>13361449</v>
      </c>
      <c r="Z37" s="140">
        <f t="shared" si="5"/>
        <v>80.00867664670659</v>
      </c>
      <c r="AA37" s="155">
        <f>AA7+AA22</f>
        <v>16700000</v>
      </c>
    </row>
    <row r="38" spans="1:27" ht="13.5">
      <c r="A38" s="291" t="s">
        <v>206</v>
      </c>
      <c r="B38" s="142"/>
      <c r="C38" s="62">
        <f t="shared" si="4"/>
        <v>6212709</v>
      </c>
      <c r="D38" s="156">
        <f t="shared" si="4"/>
        <v>0</v>
      </c>
      <c r="E38" s="60">
        <f t="shared" si="4"/>
        <v>2500000</v>
      </c>
      <c r="F38" s="60">
        <f t="shared" si="4"/>
        <v>6664771</v>
      </c>
      <c r="G38" s="60">
        <f t="shared" si="4"/>
        <v>0</v>
      </c>
      <c r="H38" s="60">
        <f t="shared" si="4"/>
        <v>0</v>
      </c>
      <c r="I38" s="60">
        <f t="shared" si="4"/>
        <v>592859</v>
      </c>
      <c r="J38" s="60">
        <f t="shared" si="4"/>
        <v>592859</v>
      </c>
      <c r="K38" s="60">
        <f t="shared" si="4"/>
        <v>113763</v>
      </c>
      <c r="L38" s="60">
        <f t="shared" si="4"/>
        <v>171619</v>
      </c>
      <c r="M38" s="60">
        <f t="shared" si="4"/>
        <v>0</v>
      </c>
      <c r="N38" s="60">
        <f t="shared" si="4"/>
        <v>285382</v>
      </c>
      <c r="O38" s="60">
        <f t="shared" si="4"/>
        <v>7919</v>
      </c>
      <c r="P38" s="60">
        <f t="shared" si="4"/>
        <v>342568</v>
      </c>
      <c r="Q38" s="60">
        <f t="shared" si="4"/>
        <v>336760</v>
      </c>
      <c r="R38" s="60">
        <f t="shared" si="4"/>
        <v>687247</v>
      </c>
      <c r="S38" s="60">
        <f t="shared" si="4"/>
        <v>1702145</v>
      </c>
      <c r="T38" s="60">
        <f t="shared" si="4"/>
        <v>88875</v>
      </c>
      <c r="U38" s="60">
        <f t="shared" si="4"/>
        <v>1616190</v>
      </c>
      <c r="V38" s="60">
        <f t="shared" si="4"/>
        <v>3407210</v>
      </c>
      <c r="W38" s="60">
        <f t="shared" si="4"/>
        <v>4972698</v>
      </c>
      <c r="X38" s="60">
        <f t="shared" si="4"/>
        <v>6664771</v>
      </c>
      <c r="Y38" s="60">
        <f t="shared" si="4"/>
        <v>-1692073</v>
      </c>
      <c r="Z38" s="140">
        <f t="shared" si="5"/>
        <v>-25.388314167133423</v>
      </c>
      <c r="AA38" s="155">
        <f>AA8+AA23</f>
        <v>6664771</v>
      </c>
    </row>
    <row r="39" spans="1:27" ht="13.5">
      <c r="A39" s="291" t="s">
        <v>207</v>
      </c>
      <c r="B39" s="142"/>
      <c r="C39" s="62">
        <f t="shared" si="4"/>
        <v>4345450</v>
      </c>
      <c r="D39" s="156">
        <f t="shared" si="4"/>
        <v>0</v>
      </c>
      <c r="E39" s="60">
        <f t="shared" si="4"/>
        <v>3600000</v>
      </c>
      <c r="F39" s="60">
        <f t="shared" si="4"/>
        <v>5486300</v>
      </c>
      <c r="G39" s="60">
        <f t="shared" si="4"/>
        <v>0</v>
      </c>
      <c r="H39" s="60">
        <f t="shared" si="4"/>
        <v>0</v>
      </c>
      <c r="I39" s="60">
        <f t="shared" si="4"/>
        <v>864587</v>
      </c>
      <c r="J39" s="60">
        <f t="shared" si="4"/>
        <v>864587</v>
      </c>
      <c r="K39" s="60">
        <f t="shared" si="4"/>
        <v>16088</v>
      </c>
      <c r="L39" s="60">
        <f t="shared" si="4"/>
        <v>461673</v>
      </c>
      <c r="M39" s="60">
        <f t="shared" si="4"/>
        <v>464189</v>
      </c>
      <c r="N39" s="60">
        <f t="shared" si="4"/>
        <v>941950</v>
      </c>
      <c r="O39" s="60">
        <f t="shared" si="4"/>
        <v>511284</v>
      </c>
      <c r="P39" s="60">
        <f t="shared" si="4"/>
        <v>1538612</v>
      </c>
      <c r="Q39" s="60">
        <f t="shared" si="4"/>
        <v>-121924</v>
      </c>
      <c r="R39" s="60">
        <f t="shared" si="4"/>
        <v>1927972</v>
      </c>
      <c r="S39" s="60">
        <f t="shared" si="4"/>
        <v>95232</v>
      </c>
      <c r="T39" s="60">
        <f t="shared" si="4"/>
        <v>116464</v>
      </c>
      <c r="U39" s="60">
        <f t="shared" si="4"/>
        <v>0</v>
      </c>
      <c r="V39" s="60">
        <f t="shared" si="4"/>
        <v>211696</v>
      </c>
      <c r="W39" s="60">
        <f t="shared" si="4"/>
        <v>3946205</v>
      </c>
      <c r="X39" s="60">
        <f t="shared" si="4"/>
        <v>5486300</v>
      </c>
      <c r="Y39" s="60">
        <f t="shared" si="4"/>
        <v>-1540095</v>
      </c>
      <c r="Z39" s="140">
        <f t="shared" si="5"/>
        <v>-28.071651203907916</v>
      </c>
      <c r="AA39" s="155">
        <f>AA9+AA24</f>
        <v>5486300</v>
      </c>
    </row>
    <row r="40" spans="1:27" ht="13.5">
      <c r="A40" s="291" t="s">
        <v>208</v>
      </c>
      <c r="B40" s="142"/>
      <c r="C40" s="62">
        <f t="shared" si="4"/>
        <v>68928</v>
      </c>
      <c r="D40" s="156">
        <f t="shared" si="4"/>
        <v>0</v>
      </c>
      <c r="E40" s="60">
        <f t="shared" si="4"/>
        <v>544000</v>
      </c>
      <c r="F40" s="60">
        <f t="shared" si="4"/>
        <v>1365342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1365342</v>
      </c>
      <c r="Y40" s="60">
        <f t="shared" si="4"/>
        <v>-1365342</v>
      </c>
      <c r="Z40" s="140">
        <f t="shared" si="5"/>
        <v>-100</v>
      </c>
      <c r="AA40" s="155">
        <f>AA10+AA25</f>
        <v>1365342</v>
      </c>
    </row>
    <row r="41" spans="1:27" ht="13.5">
      <c r="A41" s="292" t="s">
        <v>209</v>
      </c>
      <c r="B41" s="142"/>
      <c r="C41" s="293">
        <f aca="true" t="shared" si="6" ref="C41:Y41">SUM(C36:C40)</f>
        <v>16948724</v>
      </c>
      <c r="D41" s="294">
        <f t="shared" si="6"/>
        <v>0</v>
      </c>
      <c r="E41" s="295">
        <f t="shared" si="6"/>
        <v>33731300</v>
      </c>
      <c r="F41" s="295">
        <f t="shared" si="6"/>
        <v>30687815</v>
      </c>
      <c r="G41" s="295">
        <f t="shared" si="6"/>
        <v>8771929</v>
      </c>
      <c r="H41" s="295">
        <f t="shared" si="6"/>
        <v>0</v>
      </c>
      <c r="I41" s="295">
        <f t="shared" si="6"/>
        <v>331192</v>
      </c>
      <c r="J41" s="295">
        <f t="shared" si="6"/>
        <v>9103121</v>
      </c>
      <c r="K41" s="295">
        <f t="shared" si="6"/>
        <v>1841748</v>
      </c>
      <c r="L41" s="295">
        <f t="shared" si="6"/>
        <v>1622459</v>
      </c>
      <c r="M41" s="295">
        <f t="shared" si="6"/>
        <v>2117070</v>
      </c>
      <c r="N41" s="295">
        <f t="shared" si="6"/>
        <v>5581277</v>
      </c>
      <c r="O41" s="295">
        <f t="shared" si="6"/>
        <v>10663059</v>
      </c>
      <c r="P41" s="295">
        <f t="shared" si="6"/>
        <v>2175625</v>
      </c>
      <c r="Q41" s="295">
        <f t="shared" si="6"/>
        <v>658649</v>
      </c>
      <c r="R41" s="295">
        <f t="shared" si="6"/>
        <v>13497333</v>
      </c>
      <c r="S41" s="295">
        <f t="shared" si="6"/>
        <v>2006377</v>
      </c>
      <c r="T41" s="295">
        <f t="shared" si="6"/>
        <v>2871811</v>
      </c>
      <c r="U41" s="295">
        <f t="shared" si="6"/>
        <v>7427590</v>
      </c>
      <c r="V41" s="295">
        <f t="shared" si="6"/>
        <v>12305778</v>
      </c>
      <c r="W41" s="295">
        <f t="shared" si="6"/>
        <v>40487509</v>
      </c>
      <c r="X41" s="295">
        <f t="shared" si="6"/>
        <v>30687815</v>
      </c>
      <c r="Y41" s="295">
        <f t="shared" si="6"/>
        <v>9799694</v>
      </c>
      <c r="Z41" s="296">
        <f t="shared" si="5"/>
        <v>31.933501945316078</v>
      </c>
      <c r="AA41" s="297">
        <f>SUM(AA36:AA40)</f>
        <v>30687815</v>
      </c>
    </row>
    <row r="42" spans="1:27" ht="13.5">
      <c r="A42" s="298" t="s">
        <v>210</v>
      </c>
      <c r="B42" s="136"/>
      <c r="C42" s="95">
        <f aca="true" t="shared" si="7" ref="C42:Y48">C12+C27</f>
        <v>1536254</v>
      </c>
      <c r="D42" s="129">
        <f t="shared" si="7"/>
        <v>0</v>
      </c>
      <c r="E42" s="54">
        <f t="shared" si="7"/>
        <v>0</v>
      </c>
      <c r="F42" s="54">
        <f t="shared" si="7"/>
        <v>6348519</v>
      </c>
      <c r="G42" s="54">
        <f t="shared" si="7"/>
        <v>0</v>
      </c>
      <c r="H42" s="54">
        <f t="shared" si="7"/>
        <v>0</v>
      </c>
      <c r="I42" s="54">
        <f t="shared" si="7"/>
        <v>600225</v>
      </c>
      <c r="J42" s="54">
        <f t="shared" si="7"/>
        <v>600225</v>
      </c>
      <c r="K42" s="54">
        <f t="shared" si="7"/>
        <v>20625</v>
      </c>
      <c r="L42" s="54">
        <f t="shared" si="7"/>
        <v>0</v>
      </c>
      <c r="M42" s="54">
        <f t="shared" si="7"/>
        <v>33302</v>
      </c>
      <c r="N42" s="54">
        <f t="shared" si="7"/>
        <v>53927</v>
      </c>
      <c r="O42" s="54">
        <f t="shared" si="7"/>
        <v>-1000</v>
      </c>
      <c r="P42" s="54">
        <f t="shared" si="7"/>
        <v>247963</v>
      </c>
      <c r="Q42" s="54">
        <f t="shared" si="7"/>
        <v>174942</v>
      </c>
      <c r="R42" s="54">
        <f t="shared" si="7"/>
        <v>421905</v>
      </c>
      <c r="S42" s="54">
        <f t="shared" si="7"/>
        <v>57440</v>
      </c>
      <c r="T42" s="54">
        <f t="shared" si="7"/>
        <v>324077</v>
      </c>
      <c r="U42" s="54">
        <f t="shared" si="7"/>
        <v>1540514</v>
      </c>
      <c r="V42" s="54">
        <f t="shared" si="7"/>
        <v>1922031</v>
      </c>
      <c r="W42" s="54">
        <f t="shared" si="7"/>
        <v>2998088</v>
      </c>
      <c r="X42" s="54">
        <f t="shared" si="7"/>
        <v>6348519</v>
      </c>
      <c r="Y42" s="54">
        <f t="shared" si="7"/>
        <v>-3350431</v>
      </c>
      <c r="Z42" s="184">
        <f t="shared" si="5"/>
        <v>-52.77500153972918</v>
      </c>
      <c r="AA42" s="130">
        <f aca="true" t="shared" si="8" ref="AA42:AA48">AA12+AA27</f>
        <v>6348519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92015</v>
      </c>
      <c r="D45" s="129">
        <f t="shared" si="7"/>
        <v>0</v>
      </c>
      <c r="E45" s="54">
        <f t="shared" si="7"/>
        <v>831750</v>
      </c>
      <c r="F45" s="54">
        <f t="shared" si="7"/>
        <v>831750</v>
      </c>
      <c r="G45" s="54">
        <f t="shared" si="7"/>
        <v>-53250</v>
      </c>
      <c r="H45" s="54">
        <f t="shared" si="7"/>
        <v>0</v>
      </c>
      <c r="I45" s="54">
        <f t="shared" si="7"/>
        <v>136622</v>
      </c>
      <c r="J45" s="54">
        <f t="shared" si="7"/>
        <v>83372</v>
      </c>
      <c r="K45" s="54">
        <f t="shared" si="7"/>
        <v>136611</v>
      </c>
      <c r="L45" s="54">
        <f t="shared" si="7"/>
        <v>52626</v>
      </c>
      <c r="M45" s="54">
        <f t="shared" si="7"/>
        <v>15786</v>
      </c>
      <c r="N45" s="54">
        <f t="shared" si="7"/>
        <v>205023</v>
      </c>
      <c r="O45" s="54">
        <f t="shared" si="7"/>
        <v>77869</v>
      </c>
      <c r="P45" s="54">
        <f t="shared" si="7"/>
        <v>7367</v>
      </c>
      <c r="Q45" s="54">
        <f t="shared" si="7"/>
        <v>38500</v>
      </c>
      <c r="R45" s="54">
        <f t="shared" si="7"/>
        <v>123736</v>
      </c>
      <c r="S45" s="54">
        <f t="shared" si="7"/>
        <v>0</v>
      </c>
      <c r="T45" s="54">
        <f t="shared" si="7"/>
        <v>12786</v>
      </c>
      <c r="U45" s="54">
        <f t="shared" si="7"/>
        <v>63264</v>
      </c>
      <c r="V45" s="54">
        <f t="shared" si="7"/>
        <v>76050</v>
      </c>
      <c r="W45" s="54">
        <f t="shared" si="7"/>
        <v>488181</v>
      </c>
      <c r="X45" s="54">
        <f t="shared" si="7"/>
        <v>831750</v>
      </c>
      <c r="Y45" s="54">
        <f t="shared" si="7"/>
        <v>-343569</v>
      </c>
      <c r="Z45" s="184">
        <f t="shared" si="5"/>
        <v>-41.306762849413886</v>
      </c>
      <c r="AA45" s="130">
        <f t="shared" si="8"/>
        <v>831750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18576993</v>
      </c>
      <c r="D49" s="218">
        <f t="shared" si="9"/>
        <v>0</v>
      </c>
      <c r="E49" s="220">
        <f t="shared" si="9"/>
        <v>34563050</v>
      </c>
      <c r="F49" s="220">
        <f t="shared" si="9"/>
        <v>37868084</v>
      </c>
      <c r="G49" s="220">
        <f t="shared" si="9"/>
        <v>8718679</v>
      </c>
      <c r="H49" s="220">
        <f t="shared" si="9"/>
        <v>0</v>
      </c>
      <c r="I49" s="220">
        <f t="shared" si="9"/>
        <v>1068039</v>
      </c>
      <c r="J49" s="220">
        <f t="shared" si="9"/>
        <v>9786718</v>
      </c>
      <c r="K49" s="220">
        <f t="shared" si="9"/>
        <v>1998984</v>
      </c>
      <c r="L49" s="220">
        <f t="shared" si="9"/>
        <v>1675085</v>
      </c>
      <c r="M49" s="220">
        <f t="shared" si="9"/>
        <v>2166158</v>
      </c>
      <c r="N49" s="220">
        <f t="shared" si="9"/>
        <v>5840227</v>
      </c>
      <c r="O49" s="220">
        <f t="shared" si="9"/>
        <v>10739928</v>
      </c>
      <c r="P49" s="220">
        <f t="shared" si="9"/>
        <v>2430955</v>
      </c>
      <c r="Q49" s="220">
        <f t="shared" si="9"/>
        <v>872091</v>
      </c>
      <c r="R49" s="220">
        <f t="shared" si="9"/>
        <v>14042974</v>
      </c>
      <c r="S49" s="220">
        <f t="shared" si="9"/>
        <v>2063817</v>
      </c>
      <c r="T49" s="220">
        <f t="shared" si="9"/>
        <v>3208674</v>
      </c>
      <c r="U49" s="220">
        <f t="shared" si="9"/>
        <v>9031368</v>
      </c>
      <c r="V49" s="220">
        <f t="shared" si="9"/>
        <v>14303859</v>
      </c>
      <c r="W49" s="220">
        <f t="shared" si="9"/>
        <v>43973778</v>
      </c>
      <c r="X49" s="220">
        <f t="shared" si="9"/>
        <v>37868084</v>
      </c>
      <c r="Y49" s="220">
        <f t="shared" si="9"/>
        <v>6105694</v>
      </c>
      <c r="Z49" s="221">
        <f t="shared" si="5"/>
        <v>16.123588402307337</v>
      </c>
      <c r="AA49" s="222">
        <f>SUM(AA41:AA48)</f>
        <v>37868084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3539660</v>
      </c>
      <c r="F51" s="54">
        <f t="shared" si="10"/>
        <v>3179397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3179397</v>
      </c>
      <c r="Y51" s="54">
        <f t="shared" si="10"/>
        <v>-3179397</v>
      </c>
      <c r="Z51" s="184">
        <f>+IF(X51&lt;&gt;0,+(Y51/X51)*100,0)</f>
        <v>-100</v>
      </c>
      <c r="AA51" s="130">
        <f>SUM(AA57:AA61)</f>
        <v>3179397</v>
      </c>
    </row>
    <row r="52" spans="1:27" ht="13.5">
      <c r="A52" s="310" t="s">
        <v>204</v>
      </c>
      <c r="B52" s="142"/>
      <c r="C52" s="62"/>
      <c r="D52" s="156"/>
      <c r="E52" s="60">
        <v>73500</v>
      </c>
      <c r="F52" s="60">
        <v>10500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10500</v>
      </c>
      <c r="Y52" s="60">
        <v>-10500</v>
      </c>
      <c r="Z52" s="140">
        <v>-100</v>
      </c>
      <c r="AA52" s="155">
        <v>10500</v>
      </c>
    </row>
    <row r="53" spans="1:27" ht="13.5">
      <c r="A53" s="310" t="s">
        <v>205</v>
      </c>
      <c r="B53" s="142"/>
      <c r="C53" s="62"/>
      <c r="D53" s="156"/>
      <c r="E53" s="60">
        <v>353500</v>
      </c>
      <c r="F53" s="60">
        <v>298500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298500</v>
      </c>
      <c r="Y53" s="60">
        <v>-298500</v>
      </c>
      <c r="Z53" s="140">
        <v>-100</v>
      </c>
      <c r="AA53" s="155">
        <v>298500</v>
      </c>
    </row>
    <row r="54" spans="1:27" ht="13.5">
      <c r="A54" s="310" t="s">
        <v>206</v>
      </c>
      <c r="B54" s="142"/>
      <c r="C54" s="62"/>
      <c r="D54" s="156"/>
      <c r="E54" s="60">
        <v>472500</v>
      </c>
      <c r="F54" s="60">
        <v>471000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471000</v>
      </c>
      <c r="Y54" s="60">
        <v>-471000</v>
      </c>
      <c r="Z54" s="140">
        <v>-100</v>
      </c>
      <c r="AA54" s="155">
        <v>471000</v>
      </c>
    </row>
    <row r="55" spans="1:27" ht="13.5">
      <c r="A55" s="310" t="s">
        <v>207</v>
      </c>
      <c r="B55" s="142"/>
      <c r="C55" s="62"/>
      <c r="D55" s="156"/>
      <c r="E55" s="60">
        <v>133680</v>
      </c>
      <c r="F55" s="60">
        <v>113680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113680</v>
      </c>
      <c r="Y55" s="60">
        <v>-113680</v>
      </c>
      <c r="Z55" s="140">
        <v>-100</v>
      </c>
      <c r="AA55" s="155">
        <v>113680</v>
      </c>
    </row>
    <row r="56" spans="1:27" ht="13.5">
      <c r="A56" s="310" t="s">
        <v>208</v>
      </c>
      <c r="B56" s="142"/>
      <c r="C56" s="62"/>
      <c r="D56" s="156"/>
      <c r="E56" s="60">
        <v>346500</v>
      </c>
      <c r="F56" s="60">
        <v>269000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269000</v>
      </c>
      <c r="Y56" s="60">
        <v>-269000</v>
      </c>
      <c r="Z56" s="140">
        <v>-100</v>
      </c>
      <c r="AA56" s="155">
        <v>269000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1379680</v>
      </c>
      <c r="F57" s="295">
        <f t="shared" si="11"/>
        <v>1162680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1162680</v>
      </c>
      <c r="Y57" s="295">
        <f t="shared" si="11"/>
        <v>-1162680</v>
      </c>
      <c r="Z57" s="296">
        <f>+IF(X57&lt;&gt;0,+(Y57/X57)*100,0)</f>
        <v>-100</v>
      </c>
      <c r="AA57" s="297">
        <f>SUM(AA52:AA56)</f>
        <v>1162680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2159980</v>
      </c>
      <c r="F61" s="60">
        <v>2016717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2016717</v>
      </c>
      <c r="Y61" s="60">
        <v>-2016717</v>
      </c>
      <c r="Z61" s="140">
        <v>-100</v>
      </c>
      <c r="AA61" s="155">
        <v>2016717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776936</v>
      </c>
      <c r="H65" s="60"/>
      <c r="I65" s="60">
        <v>836265</v>
      </c>
      <c r="J65" s="60">
        <v>1613201</v>
      </c>
      <c r="K65" s="60">
        <v>800271</v>
      </c>
      <c r="L65" s="60">
        <v>1229854</v>
      </c>
      <c r="M65" s="60">
        <v>861364</v>
      </c>
      <c r="N65" s="60">
        <v>2891489</v>
      </c>
      <c r="O65" s="60">
        <v>892798</v>
      </c>
      <c r="P65" s="60">
        <v>866970</v>
      </c>
      <c r="Q65" s="60">
        <v>839626</v>
      </c>
      <c r="R65" s="60">
        <v>2599394</v>
      </c>
      <c r="S65" s="60">
        <v>817892</v>
      </c>
      <c r="T65" s="60">
        <v>797770</v>
      </c>
      <c r="U65" s="60">
        <v>873093</v>
      </c>
      <c r="V65" s="60">
        <v>2488755</v>
      </c>
      <c r="W65" s="60">
        <v>9592839</v>
      </c>
      <c r="X65" s="60"/>
      <c r="Y65" s="60">
        <v>9592839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801</v>
      </c>
      <c r="H66" s="275">
        <v>54185</v>
      </c>
      <c r="I66" s="275">
        <v>30165</v>
      </c>
      <c r="J66" s="275">
        <v>85151</v>
      </c>
      <c r="K66" s="275">
        <v>15816</v>
      </c>
      <c r="L66" s="275">
        <v>2769</v>
      </c>
      <c r="M66" s="275">
        <v>24668</v>
      </c>
      <c r="N66" s="275">
        <v>43253</v>
      </c>
      <c r="O66" s="275">
        <v>19000</v>
      </c>
      <c r="P66" s="275">
        <v>99</v>
      </c>
      <c r="Q66" s="275">
        <v>27501</v>
      </c>
      <c r="R66" s="275">
        <v>46600</v>
      </c>
      <c r="S66" s="275">
        <v>7189</v>
      </c>
      <c r="T66" s="275">
        <v>14103</v>
      </c>
      <c r="U66" s="275">
        <v>66249</v>
      </c>
      <c r="V66" s="275">
        <v>87541</v>
      </c>
      <c r="W66" s="275">
        <v>262545</v>
      </c>
      <c r="X66" s="275"/>
      <c r="Y66" s="275">
        <v>262545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1660298</v>
      </c>
      <c r="D68" s="156">
        <v>3179397</v>
      </c>
      <c r="E68" s="60">
        <v>3539660</v>
      </c>
      <c r="F68" s="60">
        <v>3179397</v>
      </c>
      <c r="G68" s="60">
        <v>43628</v>
      </c>
      <c r="H68" s="60">
        <v>291680</v>
      </c>
      <c r="I68" s="60">
        <v>206016</v>
      </c>
      <c r="J68" s="60">
        <v>541324</v>
      </c>
      <c r="K68" s="60">
        <v>237833</v>
      </c>
      <c r="L68" s="60">
        <v>190219</v>
      </c>
      <c r="M68" s="60">
        <v>127092</v>
      </c>
      <c r="N68" s="60">
        <v>555144</v>
      </c>
      <c r="O68" s="60">
        <v>61725</v>
      </c>
      <c r="P68" s="60">
        <v>130571</v>
      </c>
      <c r="Q68" s="60">
        <v>93589</v>
      </c>
      <c r="R68" s="60">
        <v>285885</v>
      </c>
      <c r="S68" s="60">
        <v>109402</v>
      </c>
      <c r="T68" s="60">
        <v>42462</v>
      </c>
      <c r="U68" s="60"/>
      <c r="V68" s="60">
        <v>151864</v>
      </c>
      <c r="W68" s="60">
        <v>1534217</v>
      </c>
      <c r="X68" s="60">
        <v>3179397</v>
      </c>
      <c r="Y68" s="60">
        <v>-1645180</v>
      </c>
      <c r="Z68" s="140">
        <v>-51.75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1660298</v>
      </c>
      <c r="D69" s="218">
        <f t="shared" si="12"/>
        <v>3179397</v>
      </c>
      <c r="E69" s="220">
        <f t="shared" si="12"/>
        <v>3539660</v>
      </c>
      <c r="F69" s="220">
        <f t="shared" si="12"/>
        <v>3179397</v>
      </c>
      <c r="G69" s="220">
        <f t="shared" si="12"/>
        <v>821365</v>
      </c>
      <c r="H69" s="220">
        <f t="shared" si="12"/>
        <v>345865</v>
      </c>
      <c r="I69" s="220">
        <f t="shared" si="12"/>
        <v>1072446</v>
      </c>
      <c r="J69" s="220">
        <f t="shared" si="12"/>
        <v>2239676</v>
      </c>
      <c r="K69" s="220">
        <f t="shared" si="12"/>
        <v>1053920</v>
      </c>
      <c r="L69" s="220">
        <f t="shared" si="12"/>
        <v>1422842</v>
      </c>
      <c r="M69" s="220">
        <f t="shared" si="12"/>
        <v>1013124</v>
      </c>
      <c r="N69" s="220">
        <f t="shared" si="12"/>
        <v>3489886</v>
      </c>
      <c r="O69" s="220">
        <f t="shared" si="12"/>
        <v>973523</v>
      </c>
      <c r="P69" s="220">
        <f t="shared" si="12"/>
        <v>997640</v>
      </c>
      <c r="Q69" s="220">
        <f t="shared" si="12"/>
        <v>960716</v>
      </c>
      <c r="R69" s="220">
        <f t="shared" si="12"/>
        <v>2931879</v>
      </c>
      <c r="S69" s="220">
        <f t="shared" si="12"/>
        <v>934483</v>
      </c>
      <c r="T69" s="220">
        <f t="shared" si="12"/>
        <v>854335</v>
      </c>
      <c r="U69" s="220">
        <f t="shared" si="12"/>
        <v>939342</v>
      </c>
      <c r="V69" s="220">
        <f t="shared" si="12"/>
        <v>2728160</v>
      </c>
      <c r="W69" s="220">
        <f t="shared" si="12"/>
        <v>11389601</v>
      </c>
      <c r="X69" s="220">
        <f t="shared" si="12"/>
        <v>3179397</v>
      </c>
      <c r="Y69" s="220">
        <f t="shared" si="12"/>
        <v>8210204</v>
      </c>
      <c r="Z69" s="221">
        <f>+IF(X69&lt;&gt;0,+(Y69/X69)*100,0)</f>
        <v>258.2314822590573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16948724</v>
      </c>
      <c r="D5" s="357">
        <f t="shared" si="0"/>
        <v>0</v>
      </c>
      <c r="E5" s="356">
        <f t="shared" si="0"/>
        <v>33731300</v>
      </c>
      <c r="F5" s="358">
        <f t="shared" si="0"/>
        <v>30687815</v>
      </c>
      <c r="G5" s="358">
        <f t="shared" si="0"/>
        <v>8771929</v>
      </c>
      <c r="H5" s="356">
        <f t="shared" si="0"/>
        <v>0</v>
      </c>
      <c r="I5" s="356">
        <f t="shared" si="0"/>
        <v>331192</v>
      </c>
      <c r="J5" s="358">
        <f t="shared" si="0"/>
        <v>9103121</v>
      </c>
      <c r="K5" s="358">
        <f t="shared" si="0"/>
        <v>1841748</v>
      </c>
      <c r="L5" s="356">
        <f t="shared" si="0"/>
        <v>1622459</v>
      </c>
      <c r="M5" s="356">
        <f t="shared" si="0"/>
        <v>2117070</v>
      </c>
      <c r="N5" s="358">
        <f t="shared" si="0"/>
        <v>5581277</v>
      </c>
      <c r="O5" s="358">
        <f t="shared" si="0"/>
        <v>10663059</v>
      </c>
      <c r="P5" s="356">
        <f t="shared" si="0"/>
        <v>2175625</v>
      </c>
      <c r="Q5" s="356">
        <f t="shared" si="0"/>
        <v>658649</v>
      </c>
      <c r="R5" s="358">
        <f t="shared" si="0"/>
        <v>13497333</v>
      </c>
      <c r="S5" s="358">
        <f t="shared" si="0"/>
        <v>2006377</v>
      </c>
      <c r="T5" s="356">
        <f t="shared" si="0"/>
        <v>2871811</v>
      </c>
      <c r="U5" s="356">
        <f t="shared" si="0"/>
        <v>7427590</v>
      </c>
      <c r="V5" s="358">
        <f t="shared" si="0"/>
        <v>12305778</v>
      </c>
      <c r="W5" s="358">
        <f t="shared" si="0"/>
        <v>40487509</v>
      </c>
      <c r="X5" s="356">
        <f t="shared" si="0"/>
        <v>30687815</v>
      </c>
      <c r="Y5" s="358">
        <f t="shared" si="0"/>
        <v>9799694</v>
      </c>
      <c r="Z5" s="359">
        <f>+IF(X5&lt;&gt;0,+(Y5/X5)*100,0)</f>
        <v>31.933501945316078</v>
      </c>
      <c r="AA5" s="360">
        <f>+AA6+AA8+AA11+AA13+AA15</f>
        <v>30687815</v>
      </c>
    </row>
    <row r="6" spans="1:27" ht="13.5">
      <c r="A6" s="361" t="s">
        <v>204</v>
      </c>
      <c r="B6" s="142"/>
      <c r="C6" s="60">
        <f>+C7</f>
        <v>1935673</v>
      </c>
      <c r="D6" s="340">
        <f aca="true" t="shared" si="1" ref="D6:AA6">+D7</f>
        <v>0</v>
      </c>
      <c r="E6" s="60">
        <f t="shared" si="1"/>
        <v>10387300</v>
      </c>
      <c r="F6" s="59">
        <f t="shared" si="1"/>
        <v>471402</v>
      </c>
      <c r="G6" s="59">
        <f t="shared" si="1"/>
        <v>0</v>
      </c>
      <c r="H6" s="60">
        <f t="shared" si="1"/>
        <v>0</v>
      </c>
      <c r="I6" s="60">
        <f t="shared" si="1"/>
        <v>101816</v>
      </c>
      <c r="J6" s="59">
        <f t="shared" si="1"/>
        <v>101816</v>
      </c>
      <c r="K6" s="59">
        <f t="shared" si="1"/>
        <v>72404</v>
      </c>
      <c r="L6" s="60">
        <f t="shared" si="1"/>
        <v>100656</v>
      </c>
      <c r="M6" s="60">
        <f t="shared" si="1"/>
        <v>43394</v>
      </c>
      <c r="N6" s="59">
        <f t="shared" si="1"/>
        <v>216454</v>
      </c>
      <c r="O6" s="59">
        <f t="shared" si="1"/>
        <v>61625</v>
      </c>
      <c r="P6" s="60">
        <f t="shared" si="1"/>
        <v>0</v>
      </c>
      <c r="Q6" s="60">
        <f t="shared" si="1"/>
        <v>0</v>
      </c>
      <c r="R6" s="59">
        <f t="shared" si="1"/>
        <v>61625</v>
      </c>
      <c r="S6" s="59">
        <f t="shared" si="1"/>
        <v>0</v>
      </c>
      <c r="T6" s="60">
        <f t="shared" si="1"/>
        <v>626872</v>
      </c>
      <c r="U6" s="60">
        <f t="shared" si="1"/>
        <v>500390</v>
      </c>
      <c r="V6" s="59">
        <f t="shared" si="1"/>
        <v>1127262</v>
      </c>
      <c r="W6" s="59">
        <f t="shared" si="1"/>
        <v>1507157</v>
      </c>
      <c r="X6" s="60">
        <f t="shared" si="1"/>
        <v>471402</v>
      </c>
      <c r="Y6" s="59">
        <f t="shared" si="1"/>
        <v>1035755</v>
      </c>
      <c r="Z6" s="61">
        <f>+IF(X6&lt;&gt;0,+(Y6/X6)*100,0)</f>
        <v>219.71799016550628</v>
      </c>
      <c r="AA6" s="62">
        <f t="shared" si="1"/>
        <v>471402</v>
      </c>
    </row>
    <row r="7" spans="1:27" ht="13.5">
      <c r="A7" s="291" t="s">
        <v>228</v>
      </c>
      <c r="B7" s="142"/>
      <c r="C7" s="60">
        <v>1935673</v>
      </c>
      <c r="D7" s="340"/>
      <c r="E7" s="60">
        <v>10387300</v>
      </c>
      <c r="F7" s="59">
        <v>471402</v>
      </c>
      <c r="G7" s="59"/>
      <c r="H7" s="60"/>
      <c r="I7" s="60">
        <v>101816</v>
      </c>
      <c r="J7" s="59">
        <v>101816</v>
      </c>
      <c r="K7" s="59">
        <v>72404</v>
      </c>
      <c r="L7" s="60">
        <v>100656</v>
      </c>
      <c r="M7" s="60">
        <v>43394</v>
      </c>
      <c r="N7" s="59">
        <v>216454</v>
      </c>
      <c r="O7" s="59">
        <v>61625</v>
      </c>
      <c r="P7" s="60"/>
      <c r="Q7" s="60"/>
      <c r="R7" s="59">
        <v>61625</v>
      </c>
      <c r="S7" s="59"/>
      <c r="T7" s="60">
        <v>626872</v>
      </c>
      <c r="U7" s="60">
        <v>500390</v>
      </c>
      <c r="V7" s="59">
        <v>1127262</v>
      </c>
      <c r="W7" s="59">
        <v>1507157</v>
      </c>
      <c r="X7" s="60">
        <v>471402</v>
      </c>
      <c r="Y7" s="59">
        <v>1035755</v>
      </c>
      <c r="Z7" s="61">
        <v>219.72</v>
      </c>
      <c r="AA7" s="62">
        <v>471402</v>
      </c>
    </row>
    <row r="8" spans="1:27" ht="13.5">
      <c r="A8" s="361" t="s">
        <v>205</v>
      </c>
      <c r="B8" s="142"/>
      <c r="C8" s="60">
        <f aca="true" t="shared" si="2" ref="C8:Y8">SUM(C9:C10)</f>
        <v>4385964</v>
      </c>
      <c r="D8" s="340">
        <f t="shared" si="2"/>
        <v>0</v>
      </c>
      <c r="E8" s="60">
        <f t="shared" si="2"/>
        <v>16700000</v>
      </c>
      <c r="F8" s="59">
        <f t="shared" si="2"/>
        <v>16700000</v>
      </c>
      <c r="G8" s="59">
        <f t="shared" si="2"/>
        <v>8771929</v>
      </c>
      <c r="H8" s="60">
        <f t="shared" si="2"/>
        <v>0</v>
      </c>
      <c r="I8" s="60">
        <f t="shared" si="2"/>
        <v>-1228070</v>
      </c>
      <c r="J8" s="59">
        <f t="shared" si="2"/>
        <v>7543859</v>
      </c>
      <c r="K8" s="59">
        <f t="shared" si="2"/>
        <v>1639493</v>
      </c>
      <c r="L8" s="60">
        <f t="shared" si="2"/>
        <v>888511</v>
      </c>
      <c r="M8" s="60">
        <f t="shared" si="2"/>
        <v>1609487</v>
      </c>
      <c r="N8" s="59">
        <f t="shared" si="2"/>
        <v>4137491</v>
      </c>
      <c r="O8" s="59">
        <f t="shared" si="2"/>
        <v>10082231</v>
      </c>
      <c r="P8" s="60">
        <f t="shared" si="2"/>
        <v>294445</v>
      </c>
      <c r="Q8" s="60">
        <f t="shared" si="2"/>
        <v>443813</v>
      </c>
      <c r="R8" s="59">
        <f t="shared" si="2"/>
        <v>10820489</v>
      </c>
      <c r="S8" s="59">
        <f t="shared" si="2"/>
        <v>209000</v>
      </c>
      <c r="T8" s="60">
        <f t="shared" si="2"/>
        <v>2039600</v>
      </c>
      <c r="U8" s="60">
        <f t="shared" si="2"/>
        <v>5311010</v>
      </c>
      <c r="V8" s="59">
        <f t="shared" si="2"/>
        <v>7559610</v>
      </c>
      <c r="W8" s="59">
        <f t="shared" si="2"/>
        <v>30061449</v>
      </c>
      <c r="X8" s="60">
        <f t="shared" si="2"/>
        <v>16700000</v>
      </c>
      <c r="Y8" s="59">
        <f t="shared" si="2"/>
        <v>13361449</v>
      </c>
      <c r="Z8" s="61">
        <f>+IF(X8&lt;&gt;0,+(Y8/X8)*100,0)</f>
        <v>80.00867664670659</v>
      </c>
      <c r="AA8" s="62">
        <f>SUM(AA9:AA10)</f>
        <v>16700000</v>
      </c>
    </row>
    <row r="9" spans="1:27" ht="13.5">
      <c r="A9" s="291" t="s">
        <v>229</v>
      </c>
      <c r="B9" s="142"/>
      <c r="C9" s="60">
        <v>4385964</v>
      </c>
      <c r="D9" s="340"/>
      <c r="E9" s="60">
        <v>16700000</v>
      </c>
      <c r="F9" s="59">
        <v>16700000</v>
      </c>
      <c r="G9" s="59">
        <v>8771929</v>
      </c>
      <c r="H9" s="60"/>
      <c r="I9" s="60">
        <v>-1228070</v>
      </c>
      <c r="J9" s="59">
        <v>7543859</v>
      </c>
      <c r="K9" s="59">
        <v>1639493</v>
      </c>
      <c r="L9" s="60">
        <v>888511</v>
      </c>
      <c r="M9" s="60">
        <v>1609487</v>
      </c>
      <c r="N9" s="59">
        <v>4137491</v>
      </c>
      <c r="O9" s="59">
        <v>10082231</v>
      </c>
      <c r="P9" s="60">
        <v>294445</v>
      </c>
      <c r="Q9" s="60">
        <v>443813</v>
      </c>
      <c r="R9" s="59">
        <v>10820489</v>
      </c>
      <c r="S9" s="59">
        <v>209000</v>
      </c>
      <c r="T9" s="60">
        <v>2039600</v>
      </c>
      <c r="U9" s="60">
        <v>5311010</v>
      </c>
      <c r="V9" s="59">
        <v>7559610</v>
      </c>
      <c r="W9" s="59">
        <v>30061449</v>
      </c>
      <c r="X9" s="60">
        <v>16700000</v>
      </c>
      <c r="Y9" s="59">
        <v>13361449</v>
      </c>
      <c r="Z9" s="61">
        <v>80.01</v>
      </c>
      <c r="AA9" s="62">
        <v>16700000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6212709</v>
      </c>
      <c r="D11" s="363">
        <f aca="true" t="shared" si="3" ref="D11:AA11">+D12</f>
        <v>0</v>
      </c>
      <c r="E11" s="362">
        <f t="shared" si="3"/>
        <v>2500000</v>
      </c>
      <c r="F11" s="364">
        <f t="shared" si="3"/>
        <v>6664771</v>
      </c>
      <c r="G11" s="364">
        <f t="shared" si="3"/>
        <v>0</v>
      </c>
      <c r="H11" s="362">
        <f t="shared" si="3"/>
        <v>0</v>
      </c>
      <c r="I11" s="362">
        <f t="shared" si="3"/>
        <v>592859</v>
      </c>
      <c r="J11" s="364">
        <f t="shared" si="3"/>
        <v>592859</v>
      </c>
      <c r="K11" s="364">
        <f t="shared" si="3"/>
        <v>113763</v>
      </c>
      <c r="L11" s="362">
        <f t="shared" si="3"/>
        <v>171619</v>
      </c>
      <c r="M11" s="362">
        <f t="shared" si="3"/>
        <v>0</v>
      </c>
      <c r="N11" s="364">
        <f t="shared" si="3"/>
        <v>285382</v>
      </c>
      <c r="O11" s="364">
        <f t="shared" si="3"/>
        <v>7919</v>
      </c>
      <c r="P11" s="362">
        <f t="shared" si="3"/>
        <v>342568</v>
      </c>
      <c r="Q11" s="362">
        <f t="shared" si="3"/>
        <v>336760</v>
      </c>
      <c r="R11" s="364">
        <f t="shared" si="3"/>
        <v>687247</v>
      </c>
      <c r="S11" s="364">
        <f t="shared" si="3"/>
        <v>1702145</v>
      </c>
      <c r="T11" s="362">
        <f t="shared" si="3"/>
        <v>88875</v>
      </c>
      <c r="U11" s="362">
        <f t="shared" si="3"/>
        <v>1616190</v>
      </c>
      <c r="V11" s="364">
        <f t="shared" si="3"/>
        <v>3407210</v>
      </c>
      <c r="W11" s="364">
        <f t="shared" si="3"/>
        <v>4972698</v>
      </c>
      <c r="X11" s="362">
        <f t="shared" si="3"/>
        <v>6664771</v>
      </c>
      <c r="Y11" s="364">
        <f t="shared" si="3"/>
        <v>-1692073</v>
      </c>
      <c r="Z11" s="365">
        <f>+IF(X11&lt;&gt;0,+(Y11/X11)*100,0)</f>
        <v>-25.388314167133423</v>
      </c>
      <c r="AA11" s="366">
        <f t="shared" si="3"/>
        <v>6664771</v>
      </c>
    </row>
    <row r="12" spans="1:27" ht="13.5">
      <c r="A12" s="291" t="s">
        <v>231</v>
      </c>
      <c r="B12" s="136"/>
      <c r="C12" s="60">
        <v>6212709</v>
      </c>
      <c r="D12" s="340"/>
      <c r="E12" s="60">
        <v>2500000</v>
      </c>
      <c r="F12" s="59">
        <v>6664771</v>
      </c>
      <c r="G12" s="59"/>
      <c r="H12" s="60"/>
      <c r="I12" s="60">
        <v>592859</v>
      </c>
      <c r="J12" s="59">
        <v>592859</v>
      </c>
      <c r="K12" s="59">
        <v>113763</v>
      </c>
      <c r="L12" s="60">
        <v>171619</v>
      </c>
      <c r="M12" s="60"/>
      <c r="N12" s="59">
        <v>285382</v>
      </c>
      <c r="O12" s="59">
        <v>7919</v>
      </c>
      <c r="P12" s="60">
        <v>342568</v>
      </c>
      <c r="Q12" s="60">
        <v>336760</v>
      </c>
      <c r="R12" s="59">
        <v>687247</v>
      </c>
      <c r="S12" s="59">
        <v>1702145</v>
      </c>
      <c r="T12" s="60">
        <v>88875</v>
      </c>
      <c r="U12" s="60">
        <v>1616190</v>
      </c>
      <c r="V12" s="59">
        <v>3407210</v>
      </c>
      <c r="W12" s="59">
        <v>4972698</v>
      </c>
      <c r="X12" s="60">
        <v>6664771</v>
      </c>
      <c r="Y12" s="59">
        <v>-1692073</v>
      </c>
      <c r="Z12" s="61">
        <v>-25.39</v>
      </c>
      <c r="AA12" s="62">
        <v>6664771</v>
      </c>
    </row>
    <row r="13" spans="1:27" ht="13.5">
      <c r="A13" s="361" t="s">
        <v>207</v>
      </c>
      <c r="B13" s="136"/>
      <c r="C13" s="275">
        <f>+C14</f>
        <v>4345450</v>
      </c>
      <c r="D13" s="341">
        <f aca="true" t="shared" si="4" ref="D13:AA13">+D14</f>
        <v>0</v>
      </c>
      <c r="E13" s="275">
        <f t="shared" si="4"/>
        <v>3600000</v>
      </c>
      <c r="F13" s="342">
        <f t="shared" si="4"/>
        <v>5486300</v>
      </c>
      <c r="G13" s="342">
        <f t="shared" si="4"/>
        <v>0</v>
      </c>
      <c r="H13" s="275">
        <f t="shared" si="4"/>
        <v>0</v>
      </c>
      <c r="I13" s="275">
        <f t="shared" si="4"/>
        <v>864587</v>
      </c>
      <c r="J13" s="342">
        <f t="shared" si="4"/>
        <v>864587</v>
      </c>
      <c r="K13" s="342">
        <f t="shared" si="4"/>
        <v>16088</v>
      </c>
      <c r="L13" s="275">
        <f t="shared" si="4"/>
        <v>461673</v>
      </c>
      <c r="M13" s="275">
        <f t="shared" si="4"/>
        <v>464189</v>
      </c>
      <c r="N13" s="342">
        <f t="shared" si="4"/>
        <v>941950</v>
      </c>
      <c r="O13" s="342">
        <f t="shared" si="4"/>
        <v>511284</v>
      </c>
      <c r="P13" s="275">
        <f t="shared" si="4"/>
        <v>1538612</v>
      </c>
      <c r="Q13" s="275">
        <f t="shared" si="4"/>
        <v>-121924</v>
      </c>
      <c r="R13" s="342">
        <f t="shared" si="4"/>
        <v>1927972</v>
      </c>
      <c r="S13" s="342">
        <f t="shared" si="4"/>
        <v>95232</v>
      </c>
      <c r="T13" s="275">
        <f t="shared" si="4"/>
        <v>116464</v>
      </c>
      <c r="U13" s="275">
        <f t="shared" si="4"/>
        <v>0</v>
      </c>
      <c r="V13" s="342">
        <f t="shared" si="4"/>
        <v>211696</v>
      </c>
      <c r="W13" s="342">
        <f t="shared" si="4"/>
        <v>3946205</v>
      </c>
      <c r="X13" s="275">
        <f t="shared" si="4"/>
        <v>5486300</v>
      </c>
      <c r="Y13" s="342">
        <f t="shared" si="4"/>
        <v>-1540095</v>
      </c>
      <c r="Z13" s="335">
        <f>+IF(X13&lt;&gt;0,+(Y13/X13)*100,0)</f>
        <v>-28.071651203907916</v>
      </c>
      <c r="AA13" s="273">
        <f t="shared" si="4"/>
        <v>5486300</v>
      </c>
    </row>
    <row r="14" spans="1:27" ht="13.5">
      <c r="A14" s="291" t="s">
        <v>232</v>
      </c>
      <c r="B14" s="136"/>
      <c r="C14" s="60">
        <v>4345450</v>
      </c>
      <c r="D14" s="340"/>
      <c r="E14" s="60">
        <v>3600000</v>
      </c>
      <c r="F14" s="59">
        <v>5486300</v>
      </c>
      <c r="G14" s="59"/>
      <c r="H14" s="60"/>
      <c r="I14" s="60">
        <v>864587</v>
      </c>
      <c r="J14" s="59">
        <v>864587</v>
      </c>
      <c r="K14" s="59">
        <v>16088</v>
      </c>
      <c r="L14" s="60">
        <v>461673</v>
      </c>
      <c r="M14" s="60">
        <v>464189</v>
      </c>
      <c r="N14" s="59">
        <v>941950</v>
      </c>
      <c r="O14" s="59">
        <v>511284</v>
      </c>
      <c r="P14" s="60">
        <v>1538612</v>
      </c>
      <c r="Q14" s="60">
        <v>-121924</v>
      </c>
      <c r="R14" s="59">
        <v>1927972</v>
      </c>
      <c r="S14" s="59">
        <v>95232</v>
      </c>
      <c r="T14" s="60">
        <v>116464</v>
      </c>
      <c r="U14" s="60"/>
      <c r="V14" s="59">
        <v>211696</v>
      </c>
      <c r="W14" s="59">
        <v>3946205</v>
      </c>
      <c r="X14" s="60">
        <v>5486300</v>
      </c>
      <c r="Y14" s="59">
        <v>-1540095</v>
      </c>
      <c r="Z14" s="61">
        <v>-28.07</v>
      </c>
      <c r="AA14" s="62">
        <v>5486300</v>
      </c>
    </row>
    <row r="15" spans="1:27" ht="13.5">
      <c r="A15" s="361" t="s">
        <v>208</v>
      </c>
      <c r="B15" s="136"/>
      <c r="C15" s="60">
        <f aca="true" t="shared" si="5" ref="C15:Y15">SUM(C16:C20)</f>
        <v>68928</v>
      </c>
      <c r="D15" s="340">
        <f t="shared" si="5"/>
        <v>0</v>
      </c>
      <c r="E15" s="60">
        <f t="shared" si="5"/>
        <v>544000</v>
      </c>
      <c r="F15" s="59">
        <f t="shared" si="5"/>
        <v>1365342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1365342</v>
      </c>
      <c r="Y15" s="59">
        <f t="shared" si="5"/>
        <v>-1365342</v>
      </c>
      <c r="Z15" s="61">
        <f>+IF(X15&lt;&gt;0,+(Y15/X15)*100,0)</f>
        <v>-100</v>
      </c>
      <c r="AA15" s="62">
        <f>SUM(AA16:AA20)</f>
        <v>1365342</v>
      </c>
    </row>
    <row r="16" spans="1:27" ht="13.5">
      <c r="A16" s="291" t="s">
        <v>233</v>
      </c>
      <c r="B16" s="300"/>
      <c r="C16" s="60">
        <v>68928</v>
      </c>
      <c r="D16" s="340"/>
      <c r="E16" s="60"/>
      <c r="F16" s="59">
        <v>459630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459630</v>
      </c>
      <c r="Y16" s="59">
        <v>-459630</v>
      </c>
      <c r="Z16" s="61">
        <v>-100</v>
      </c>
      <c r="AA16" s="62">
        <v>459630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544000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905712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905712</v>
      </c>
      <c r="Y20" s="59">
        <v>-905712</v>
      </c>
      <c r="Z20" s="61">
        <v>-100</v>
      </c>
      <c r="AA20" s="62">
        <v>905712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1536254</v>
      </c>
      <c r="D22" s="344">
        <f t="shared" si="6"/>
        <v>0</v>
      </c>
      <c r="E22" s="343">
        <f t="shared" si="6"/>
        <v>0</v>
      </c>
      <c r="F22" s="345">
        <f t="shared" si="6"/>
        <v>6348519</v>
      </c>
      <c r="G22" s="345">
        <f t="shared" si="6"/>
        <v>0</v>
      </c>
      <c r="H22" s="343">
        <f t="shared" si="6"/>
        <v>0</v>
      </c>
      <c r="I22" s="343">
        <f t="shared" si="6"/>
        <v>600225</v>
      </c>
      <c r="J22" s="345">
        <f t="shared" si="6"/>
        <v>600225</v>
      </c>
      <c r="K22" s="345">
        <f t="shared" si="6"/>
        <v>20625</v>
      </c>
      <c r="L22" s="343">
        <f t="shared" si="6"/>
        <v>0</v>
      </c>
      <c r="M22" s="343">
        <f t="shared" si="6"/>
        <v>33302</v>
      </c>
      <c r="N22" s="345">
        <f t="shared" si="6"/>
        <v>53927</v>
      </c>
      <c r="O22" s="345">
        <f t="shared" si="6"/>
        <v>-1000</v>
      </c>
      <c r="P22" s="343">
        <f t="shared" si="6"/>
        <v>247963</v>
      </c>
      <c r="Q22" s="343">
        <f t="shared" si="6"/>
        <v>174942</v>
      </c>
      <c r="R22" s="345">
        <f t="shared" si="6"/>
        <v>421905</v>
      </c>
      <c r="S22" s="345">
        <f t="shared" si="6"/>
        <v>57440</v>
      </c>
      <c r="T22" s="343">
        <f t="shared" si="6"/>
        <v>324077</v>
      </c>
      <c r="U22" s="343">
        <f t="shared" si="6"/>
        <v>1540514</v>
      </c>
      <c r="V22" s="345">
        <f t="shared" si="6"/>
        <v>1922031</v>
      </c>
      <c r="W22" s="345">
        <f t="shared" si="6"/>
        <v>2998088</v>
      </c>
      <c r="X22" s="343">
        <f t="shared" si="6"/>
        <v>6348519</v>
      </c>
      <c r="Y22" s="345">
        <f t="shared" si="6"/>
        <v>-3350431</v>
      </c>
      <c r="Z22" s="336">
        <f>+IF(X22&lt;&gt;0,+(Y22/X22)*100,0)</f>
        <v>-52.77500153972918</v>
      </c>
      <c r="AA22" s="350">
        <f>SUM(AA23:AA32)</f>
        <v>6348519</v>
      </c>
    </row>
    <row r="23" spans="1:27" ht="13.5">
      <c r="A23" s="361" t="s">
        <v>236</v>
      </c>
      <c r="B23" s="142"/>
      <c r="C23" s="60">
        <v>28432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1442792</v>
      </c>
      <c r="D24" s="340"/>
      <c r="E24" s="60"/>
      <c r="F24" s="59">
        <v>3230852</v>
      </c>
      <c r="G24" s="59"/>
      <c r="H24" s="60"/>
      <c r="I24" s="60">
        <v>573975</v>
      </c>
      <c r="J24" s="59">
        <v>573975</v>
      </c>
      <c r="K24" s="59"/>
      <c r="L24" s="60"/>
      <c r="M24" s="60"/>
      <c r="N24" s="59"/>
      <c r="O24" s="59">
        <v>-1000</v>
      </c>
      <c r="P24" s="60">
        <v>172863</v>
      </c>
      <c r="Q24" s="60"/>
      <c r="R24" s="59">
        <v>171863</v>
      </c>
      <c r="S24" s="59">
        <v>57440</v>
      </c>
      <c r="T24" s="60"/>
      <c r="U24" s="60">
        <v>1090521</v>
      </c>
      <c r="V24" s="59">
        <v>1147961</v>
      </c>
      <c r="W24" s="59">
        <v>1893799</v>
      </c>
      <c r="X24" s="60">
        <v>3230852</v>
      </c>
      <c r="Y24" s="59">
        <v>-1337053</v>
      </c>
      <c r="Z24" s="61">
        <v>-41.38</v>
      </c>
      <c r="AA24" s="62">
        <v>3230852</v>
      </c>
    </row>
    <row r="25" spans="1:27" ht="13.5">
      <c r="A25" s="361" t="s">
        <v>238</v>
      </c>
      <c r="B25" s="142"/>
      <c r="C25" s="60"/>
      <c r="D25" s="340"/>
      <c r="E25" s="60"/>
      <c r="F25" s="59">
        <v>2500000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2500000</v>
      </c>
      <c r="Y25" s="59">
        <v>-2500000</v>
      </c>
      <c r="Z25" s="61">
        <v>-100</v>
      </c>
      <c r="AA25" s="62">
        <v>2500000</v>
      </c>
    </row>
    <row r="26" spans="1:27" ht="13.5">
      <c r="A26" s="361" t="s">
        <v>239</v>
      </c>
      <c r="B26" s="302"/>
      <c r="C26" s="362">
        <v>65030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>
        <v>20625</v>
      </c>
      <c r="L28" s="275"/>
      <c r="M28" s="275"/>
      <c r="N28" s="342">
        <v>20625</v>
      </c>
      <c r="O28" s="342"/>
      <c r="P28" s="275"/>
      <c r="Q28" s="275"/>
      <c r="R28" s="342"/>
      <c r="S28" s="342"/>
      <c r="T28" s="275">
        <v>207825</v>
      </c>
      <c r="U28" s="275">
        <v>185480</v>
      </c>
      <c r="V28" s="342">
        <v>393305</v>
      </c>
      <c r="W28" s="342">
        <v>413930</v>
      </c>
      <c r="X28" s="275"/>
      <c r="Y28" s="342">
        <v>413930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617667</v>
      </c>
      <c r="G32" s="59"/>
      <c r="H32" s="60"/>
      <c r="I32" s="60">
        <v>26250</v>
      </c>
      <c r="J32" s="59">
        <v>26250</v>
      </c>
      <c r="K32" s="59"/>
      <c r="L32" s="60"/>
      <c r="M32" s="60">
        <v>33302</v>
      </c>
      <c r="N32" s="59">
        <v>33302</v>
      </c>
      <c r="O32" s="59"/>
      <c r="P32" s="60">
        <v>75100</v>
      </c>
      <c r="Q32" s="60">
        <v>174942</v>
      </c>
      <c r="R32" s="59">
        <v>250042</v>
      </c>
      <c r="S32" s="59"/>
      <c r="T32" s="60">
        <v>116252</v>
      </c>
      <c r="U32" s="60">
        <v>264513</v>
      </c>
      <c r="V32" s="59">
        <v>380765</v>
      </c>
      <c r="W32" s="59">
        <v>690359</v>
      </c>
      <c r="X32" s="60">
        <v>617667</v>
      </c>
      <c r="Y32" s="59">
        <v>72692</v>
      </c>
      <c r="Z32" s="61">
        <v>11.77</v>
      </c>
      <c r="AA32" s="62">
        <v>617667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92015</v>
      </c>
      <c r="D40" s="344">
        <f t="shared" si="9"/>
        <v>0</v>
      </c>
      <c r="E40" s="343">
        <f t="shared" si="9"/>
        <v>831750</v>
      </c>
      <c r="F40" s="345">
        <f t="shared" si="9"/>
        <v>831750</v>
      </c>
      <c r="G40" s="345">
        <f t="shared" si="9"/>
        <v>-53250</v>
      </c>
      <c r="H40" s="343">
        <f t="shared" si="9"/>
        <v>0</v>
      </c>
      <c r="I40" s="343">
        <f t="shared" si="9"/>
        <v>136622</v>
      </c>
      <c r="J40" s="345">
        <f t="shared" si="9"/>
        <v>83372</v>
      </c>
      <c r="K40" s="345">
        <f t="shared" si="9"/>
        <v>136611</v>
      </c>
      <c r="L40" s="343">
        <f t="shared" si="9"/>
        <v>52626</v>
      </c>
      <c r="M40" s="343">
        <f t="shared" si="9"/>
        <v>15786</v>
      </c>
      <c r="N40" s="345">
        <f t="shared" si="9"/>
        <v>205023</v>
      </c>
      <c r="O40" s="345">
        <f t="shared" si="9"/>
        <v>77869</v>
      </c>
      <c r="P40" s="343">
        <f t="shared" si="9"/>
        <v>7367</v>
      </c>
      <c r="Q40" s="343">
        <f t="shared" si="9"/>
        <v>38500</v>
      </c>
      <c r="R40" s="345">
        <f t="shared" si="9"/>
        <v>123736</v>
      </c>
      <c r="S40" s="345">
        <f t="shared" si="9"/>
        <v>0</v>
      </c>
      <c r="T40" s="343">
        <f t="shared" si="9"/>
        <v>12786</v>
      </c>
      <c r="U40" s="343">
        <f t="shared" si="9"/>
        <v>63264</v>
      </c>
      <c r="V40" s="345">
        <f t="shared" si="9"/>
        <v>76050</v>
      </c>
      <c r="W40" s="345">
        <f t="shared" si="9"/>
        <v>488181</v>
      </c>
      <c r="X40" s="343">
        <f t="shared" si="9"/>
        <v>831750</v>
      </c>
      <c r="Y40" s="345">
        <f t="shared" si="9"/>
        <v>-343569</v>
      </c>
      <c r="Z40" s="336">
        <f>+IF(X40&lt;&gt;0,+(Y40/X40)*100,0)</f>
        <v>-41.306762849413886</v>
      </c>
      <c r="AA40" s="350">
        <f>SUM(AA41:AA49)</f>
        <v>831750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183750</v>
      </c>
      <c r="F43" s="370">
        <v>183750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28000</v>
      </c>
      <c r="R43" s="370">
        <v>28000</v>
      </c>
      <c r="S43" s="370"/>
      <c r="T43" s="305"/>
      <c r="U43" s="305"/>
      <c r="V43" s="370"/>
      <c r="W43" s="370">
        <v>28000</v>
      </c>
      <c r="X43" s="305">
        <v>183750</v>
      </c>
      <c r="Y43" s="370">
        <v>-155750</v>
      </c>
      <c r="Z43" s="371">
        <v>-84.76</v>
      </c>
      <c r="AA43" s="303">
        <v>183750</v>
      </c>
    </row>
    <row r="44" spans="1:27" ht="13.5">
      <c r="A44" s="361" t="s">
        <v>250</v>
      </c>
      <c r="B44" s="136"/>
      <c r="C44" s="60">
        <v>92015</v>
      </c>
      <c r="D44" s="368"/>
      <c r="E44" s="54">
        <v>648000</v>
      </c>
      <c r="F44" s="53">
        <v>648000</v>
      </c>
      <c r="G44" s="53">
        <v>-53250</v>
      </c>
      <c r="H44" s="54"/>
      <c r="I44" s="54">
        <v>136622</v>
      </c>
      <c r="J44" s="53">
        <v>83372</v>
      </c>
      <c r="K44" s="53">
        <v>136611</v>
      </c>
      <c r="L44" s="54">
        <v>52626</v>
      </c>
      <c r="M44" s="54">
        <v>15786</v>
      </c>
      <c r="N44" s="53">
        <v>205023</v>
      </c>
      <c r="O44" s="53">
        <v>77869</v>
      </c>
      <c r="P44" s="54">
        <v>7367</v>
      </c>
      <c r="Q44" s="54">
        <v>10500</v>
      </c>
      <c r="R44" s="53">
        <v>95736</v>
      </c>
      <c r="S44" s="53"/>
      <c r="T44" s="54">
        <v>12786</v>
      </c>
      <c r="U44" s="54">
        <v>63264</v>
      </c>
      <c r="V44" s="53">
        <v>76050</v>
      </c>
      <c r="W44" s="53">
        <v>460181</v>
      </c>
      <c r="X44" s="54">
        <v>648000</v>
      </c>
      <c r="Y44" s="53">
        <v>-187819</v>
      </c>
      <c r="Z44" s="94">
        <v>-28.98</v>
      </c>
      <c r="AA44" s="95">
        <v>648000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18576993</v>
      </c>
      <c r="D60" s="346">
        <f t="shared" si="14"/>
        <v>0</v>
      </c>
      <c r="E60" s="219">
        <f t="shared" si="14"/>
        <v>34563050</v>
      </c>
      <c r="F60" s="264">
        <f t="shared" si="14"/>
        <v>37868084</v>
      </c>
      <c r="G60" s="264">
        <f t="shared" si="14"/>
        <v>8718679</v>
      </c>
      <c r="H60" s="219">
        <f t="shared" si="14"/>
        <v>0</v>
      </c>
      <c r="I60" s="219">
        <f t="shared" si="14"/>
        <v>1068039</v>
      </c>
      <c r="J60" s="264">
        <f t="shared" si="14"/>
        <v>9786718</v>
      </c>
      <c r="K60" s="264">
        <f t="shared" si="14"/>
        <v>1998984</v>
      </c>
      <c r="L60" s="219">
        <f t="shared" si="14"/>
        <v>1675085</v>
      </c>
      <c r="M60" s="219">
        <f t="shared" si="14"/>
        <v>2166158</v>
      </c>
      <c r="N60" s="264">
        <f t="shared" si="14"/>
        <v>5840227</v>
      </c>
      <c r="O60" s="264">
        <f t="shared" si="14"/>
        <v>10739928</v>
      </c>
      <c r="P60" s="219">
        <f t="shared" si="14"/>
        <v>2430955</v>
      </c>
      <c r="Q60" s="219">
        <f t="shared" si="14"/>
        <v>872091</v>
      </c>
      <c r="R60" s="264">
        <f t="shared" si="14"/>
        <v>14042974</v>
      </c>
      <c r="S60" s="264">
        <f t="shared" si="14"/>
        <v>2063817</v>
      </c>
      <c r="T60" s="219">
        <f t="shared" si="14"/>
        <v>3208674</v>
      </c>
      <c r="U60" s="219">
        <f t="shared" si="14"/>
        <v>9031368</v>
      </c>
      <c r="V60" s="264">
        <f t="shared" si="14"/>
        <v>14303859</v>
      </c>
      <c r="W60" s="264">
        <f t="shared" si="14"/>
        <v>43973778</v>
      </c>
      <c r="X60" s="219">
        <f t="shared" si="14"/>
        <v>37868084</v>
      </c>
      <c r="Y60" s="264">
        <f t="shared" si="14"/>
        <v>6105694</v>
      </c>
      <c r="Z60" s="337">
        <f>+IF(X60&lt;&gt;0,+(Y60/X60)*100,0)</f>
        <v>16.123588402307337</v>
      </c>
      <c r="AA60" s="232">
        <f>+AA57+AA54+AA51+AA40+AA37+AA34+AA22+AA5</f>
        <v>37868084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2014-08-06T09:01:37Z</dcterms:created>
  <dcterms:modified xsi:type="dcterms:W3CDTF">2014-08-06T09:01:41Z</dcterms:modified>
  <cp:category/>
  <cp:version/>
  <cp:contentType/>
  <cp:contentStatus/>
</cp:coreProperties>
</file>