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<sst xmlns="http://schemas.openxmlformats.org/spreadsheetml/2006/main" count="855" uniqueCount="302">
  <si>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Bitou(WC047)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</si>
  <si>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</si>
  <si>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</si>
  <si>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</si>
  <si>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</si>
  <si>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</si>
  <si>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</si>
  <si>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</si>
  <si>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</si>
  <si>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</si>
  <si>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</si>
  <si>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</si>
  <si>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</si>
  <si>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</si>
  <si>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</si>
  <si>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</si>
  <si>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</si>
  <si>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</si>
  <si>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</si>
  <si>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</si>
  <si>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</si>
  <si>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</si>
  <si>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</si>
  <si>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</si>
  <si>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</si>
  <si>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</si>
  <si>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</si>
  <si>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</si>
  <si>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</si>
  <si>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</si>
  <si>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</si>
  <si>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</si>
  <si>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</si>
  <si>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</si>
  <si>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</si>
  <si>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</si>
  <si>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</si>
  <si>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</si>
  <si>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</si>
  <si>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</si>
  <si>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</si>
  <si>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</si>
  <si>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</si>
  <si>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</si>
  <si>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</si>
  <si>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</si>
  <si>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</si>
  <si>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</si>
  <si>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</si>
  <si>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</si>
  <si>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</si>
  <si>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</si>
  <si>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</si>
  <si>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</si>
  <si>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</si>
  <si>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</si>
  <si>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</si>
  <si>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</si>
  <si>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</si>
  <si>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</si>
  <si>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</si>
  <si>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</si>
  <si>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</si>
  <si>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</si>
  <si>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</si>
  <si>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</si>
  <si>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</si>
  <si>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</si>
  <si>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</si>
  <si>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</si>
  <si>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Bitou(WC047)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</si>
  <si>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</si>
  <si>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</si>
  <si>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</si>
  <si>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</si>
  <si>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</si>
  <si>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</si>
  <si>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</si>
  <si>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</si>
  <si>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</si>
  <si>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</si>
  <si>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</si>
  <si>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</si>
  <si>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</si>
  <si>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</si>
  <si>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</si>
  <si>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</si>
  <si>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</si>
  <si>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</si>
  <si>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</si>
  <si>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</si>
  <si>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</si>
  <si>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</si>
  <si>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</si>
  <si>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</si>
  <si>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</si>
  <si>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</si>
  <si>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</si>
  <si>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</si>
  <si>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</si>
  <si>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Bitou(WC047)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</si>
  <si>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</si>
  <si>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</si>
  <si>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</si>
  <si>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</si>
  <si>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</si>
  <si>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</si>
  <si>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</si>
  <si>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</si>
  <si>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</si>
  <si>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</si>
  <si>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</si>
  <si>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</si>
  <si>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</si>
  <si>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</si>
  <si>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</si>
  <si>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</si>
  <si>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</si>
  <si>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</si>
  <si>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</si>
  <si>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</si>
  <si>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</si>
  <si>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</si>
  <si>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</si>
  <si>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</si>
  <si>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</si>
  <si>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</si>
  <si>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</si>
  <si>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</si>
  <si>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Bitou(WC047)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</si>
  <si>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</si>
  <si>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</si>
  <si>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</si>
  <si>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</si>
  <si>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</si>
  <si>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</si>
  <si>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</si>
  <si>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</si>
  <si>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</si>
  <si>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</si>
  <si>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Bitou(WC047)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</si>
  <si>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</si>
  <si>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</si>
  <si>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</si>
  <si>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</si>
  <si>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</si>
  <si>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</si>
  <si>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</si>
  <si>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</si>
  <si>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</si>
  <si>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</si>
  <si>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</si>
  <si>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</si>
  <si>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</si>
  <si>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</si>
  <si>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</si>
  <si>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</si>
  <si>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</si>
  <si>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</si>
  <si>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</si>
  <si>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</si>
  <si>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</si>
  <si>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</si>
  <si>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</si>
  <si>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</si>
  <si>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</si>
  <si>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</si>
  <si>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</si>
  <si>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</si>
  <si>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</si>
  <si>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</si>
  <si>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</si>
  <si>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</si>
  <si>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</si>
  <si>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Bitou(WC047)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</si>
  <si>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</si>
  <si>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</si>
  <si>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</si>
  <si>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</si>
  <si>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</si>
  <si>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</si>
  <si>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</si>
  <si>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</si>
  <si>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</si>
  <si>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</si>
  <si>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</si>
  <si>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</si>
  <si>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</si>
  <si>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</si>
  <si>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</si>
  <si>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</si>
  <si>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</si>
  <si>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</si>
  <si>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</si>
  <si>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</si>
  <si>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</si>
  <si>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</si>
  <si>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</si>
  <si>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</si>
  <si>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</si>
  <si>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</si>
  <si>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Bitou(WC047)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</si>
  <si>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</si>
  <si>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</si>
  <si>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</si>
  <si>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</si>
  <si>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</si>
  <si>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</si>
  <si>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</si>
  <si>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</si>
  <si>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</si>
  <si>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</si>
  <si>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</si>
  <si>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</si>
  <si>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</si>
  <si>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</si>
  <si>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</si>
  <si>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</si>
  <si>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</si>
  <si>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</si>
  <si>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</si>
  <si>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</si>
  <si>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</si>
  <si>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</si>
  <si>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</si>
  <si>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</si>
  <si>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Bitou(WC047)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</si>
  <si>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</si>
  <si>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</si>
  <si>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</si>
  <si>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</si>
  <si>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</si>
  <si>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</si>
  <si>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</si>
  <si>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</si>
  <si>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</si>
  <si>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</si>
  <si>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</si>
  <si>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</si>
  <si>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</si>
  <si>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</si>
  <si>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</si>
  <si>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</si>
  <si>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</si>
  <si>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</si>
  <si>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</si>
  <si>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</si>
  <si>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</si>
  <si>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</si>
  <si>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</si>
  <si>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</si>
  <si>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</si>
  <si>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</si>
  <si>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</si>
  <si>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</si>
  <si>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</si>
  <si>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</si>
  <si>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</si>
  <si>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</si>
  <si>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</si>
  <si>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</si>
  <si>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</si>
  <si>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Bitou(WC047)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</si>
  <si>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</si>
  <si>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</si>
  <si>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Western Cape: Bitou(WC047)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</si>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</sst>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83816084</v>
      </c>
      <c r="C5" s="19">
        <v>0</v>
      </c>
      <c r="D5" s="59">
        <v>93747001</v>
      </c>
      <c r="E5" s="60">
        <v>102883774</v>
      </c>
      <c r="F5" s="60">
        <v>96186156</v>
      </c>
      <c r="G5" s="60">
        <v>284990</v>
      </c>
      <c r="H5" s="60">
        <v>252902</v>
      </c>
      <c r="I5" s="60">
        <v>96724048</v>
      </c>
      <c r="J5" s="60">
        <v>197268</v>
      </c>
      <c r="K5" s="60">
        <v>17270</v>
      </c>
      <c r="L5" s="60">
        <v>217515</v>
      </c>
      <c r="M5" s="60">
        <v>432053</v>
      </c>
      <c r="N5" s="60">
        <v>83911</v>
      </c>
      <c r="O5" s="60">
        <v>289149</v>
      </c>
      <c r="P5" s="60">
        <v>157984</v>
      </c>
      <c r="Q5" s="60">
        <v>531044</v>
      </c>
      <c r="R5" s="60">
        <v>324016</v>
      </c>
      <c r="S5" s="60">
        <v>253648</v>
      </c>
      <c r="T5" s="60">
        <v>386290</v>
      </c>
      <c r="U5" s="60">
        <v>963954</v>
      </c>
      <c r="V5" s="60">
        <v>98651099</v>
      </c>
      <c r="W5" s="60">
        <v>102883774</v>
      </c>
      <c r="X5" s="60">
        <v>-4232675</v>
      </c>
      <c r="Y5" s="61">
        <v>-4.11</v>
      </c>
      <c r="Z5" s="62">
        <v>102883774</v>
      </c>
    </row>
    <row r="6" spans="1:26" ht="13.5">
      <c r="A6" s="58" t="s">
        <v>32</v>
      </c>
      <c r="B6" s="19">
        <v>174984043</v>
      </c>
      <c r="C6" s="19">
        <v>0</v>
      </c>
      <c r="D6" s="59">
        <v>192922602</v>
      </c>
      <c r="E6" s="60">
        <v>192820373</v>
      </c>
      <c r="F6" s="60">
        <v>70843507</v>
      </c>
      <c r="G6" s="60">
        <v>10405175</v>
      </c>
      <c r="H6" s="60">
        <v>11588963</v>
      </c>
      <c r="I6" s="60">
        <v>92837645</v>
      </c>
      <c r="J6" s="60">
        <v>9572205</v>
      </c>
      <c r="K6" s="60">
        <v>10636254</v>
      </c>
      <c r="L6" s="60">
        <v>10450038</v>
      </c>
      <c r="M6" s="60">
        <v>30658497</v>
      </c>
      <c r="N6" s="60">
        <v>13172364</v>
      </c>
      <c r="O6" s="60">
        <v>13697482</v>
      </c>
      <c r="P6" s="60">
        <v>11107782</v>
      </c>
      <c r="Q6" s="60">
        <v>37977628</v>
      </c>
      <c r="R6" s="60">
        <v>11530931</v>
      </c>
      <c r="S6" s="60">
        <v>13433082</v>
      </c>
      <c r="T6" s="60">
        <v>11324026</v>
      </c>
      <c r="U6" s="60">
        <v>36288039</v>
      </c>
      <c r="V6" s="60">
        <v>197761809</v>
      </c>
      <c r="W6" s="60">
        <v>192820373</v>
      </c>
      <c r="X6" s="60">
        <v>4941436</v>
      </c>
      <c r="Y6" s="61">
        <v>2.56</v>
      </c>
      <c r="Z6" s="62">
        <v>192820373</v>
      </c>
    </row>
    <row r="7" spans="1:26" ht="13.5">
      <c r="A7" s="58" t="s">
        <v>33</v>
      </c>
      <c r="B7" s="19">
        <v>2844201</v>
      </c>
      <c r="C7" s="19">
        <v>0</v>
      </c>
      <c r="D7" s="59">
        <v>1770000</v>
      </c>
      <c r="E7" s="60">
        <v>2340216</v>
      </c>
      <c r="F7" s="60">
        <v>2573</v>
      </c>
      <c r="G7" s="60">
        <v>271058</v>
      </c>
      <c r="H7" s="60">
        <v>153031</v>
      </c>
      <c r="I7" s="60">
        <v>426662</v>
      </c>
      <c r="J7" s="60">
        <v>284751</v>
      </c>
      <c r="K7" s="60">
        <v>103925</v>
      </c>
      <c r="L7" s="60">
        <v>65527</v>
      </c>
      <c r="M7" s="60">
        <v>454203</v>
      </c>
      <c r="N7" s="60">
        <v>485034</v>
      </c>
      <c r="O7" s="60">
        <v>381783</v>
      </c>
      <c r="P7" s="60">
        <v>96053</v>
      </c>
      <c r="Q7" s="60">
        <v>962870</v>
      </c>
      <c r="R7" s="60">
        <v>496482</v>
      </c>
      <c r="S7" s="60">
        <v>176660</v>
      </c>
      <c r="T7" s="60">
        <v>913767</v>
      </c>
      <c r="U7" s="60">
        <v>1586909</v>
      </c>
      <c r="V7" s="60">
        <v>3430644</v>
      </c>
      <c r="W7" s="60">
        <v>2340216</v>
      </c>
      <c r="X7" s="60">
        <v>1090428</v>
      </c>
      <c r="Y7" s="61">
        <v>46.6</v>
      </c>
      <c r="Z7" s="62">
        <v>2340216</v>
      </c>
    </row>
    <row r="8" spans="1:26" ht="13.5">
      <c r="A8" s="58" t="s">
        <v>34</v>
      </c>
      <c r="B8" s="19">
        <v>82274365</v>
      </c>
      <c r="C8" s="19">
        <v>0</v>
      </c>
      <c r="D8" s="59">
        <v>102051500</v>
      </c>
      <c r="E8" s="60">
        <v>106108500</v>
      </c>
      <c r="F8" s="60">
        <v>14249000</v>
      </c>
      <c r="G8" s="60">
        <v>890000</v>
      </c>
      <c r="H8" s="60">
        <v>14406112</v>
      </c>
      <c r="I8" s="60">
        <v>29545112</v>
      </c>
      <c r="J8" s="60">
        <v>4015475</v>
      </c>
      <c r="K8" s="60">
        <v>9953723</v>
      </c>
      <c r="L8" s="60">
        <v>4063557</v>
      </c>
      <c r="M8" s="60">
        <v>18032755</v>
      </c>
      <c r="N8" s="60">
        <v>3131412</v>
      </c>
      <c r="O8" s="60">
        <v>7658241</v>
      </c>
      <c r="P8" s="60">
        <v>8807526</v>
      </c>
      <c r="Q8" s="60">
        <v>19597179</v>
      </c>
      <c r="R8" s="60">
        <v>13964062</v>
      </c>
      <c r="S8" s="60">
        <v>5331303</v>
      </c>
      <c r="T8" s="60">
        <v>4609665</v>
      </c>
      <c r="U8" s="60">
        <v>23905030</v>
      </c>
      <c r="V8" s="60">
        <v>91080076</v>
      </c>
      <c r="W8" s="60">
        <v>106108500</v>
      </c>
      <c r="X8" s="60">
        <v>-15028424</v>
      </c>
      <c r="Y8" s="61">
        <v>-14.16</v>
      </c>
      <c r="Z8" s="62">
        <v>106108500</v>
      </c>
    </row>
    <row r="9" spans="1:26" ht="13.5">
      <c r="A9" s="58" t="s">
        <v>35</v>
      </c>
      <c r="B9" s="19">
        <v>24680874</v>
      </c>
      <c r="C9" s="19">
        <v>0</v>
      </c>
      <c r="D9" s="59">
        <v>13056455</v>
      </c>
      <c r="E9" s="60">
        <v>19460682</v>
      </c>
      <c r="F9" s="60">
        <v>1323076</v>
      </c>
      <c r="G9" s="60">
        <v>1488750</v>
      </c>
      <c r="H9" s="60">
        <v>1734816</v>
      </c>
      <c r="I9" s="60">
        <v>4546642</v>
      </c>
      <c r="J9" s="60">
        <v>1563721</v>
      </c>
      <c r="K9" s="60">
        <v>2046626</v>
      </c>
      <c r="L9" s="60">
        <v>1541882</v>
      </c>
      <c r="M9" s="60">
        <v>5152229</v>
      </c>
      <c r="N9" s="60">
        <v>2098071</v>
      </c>
      <c r="O9" s="60">
        <v>874296</v>
      </c>
      <c r="P9" s="60">
        <v>882409</v>
      </c>
      <c r="Q9" s="60">
        <v>3854776</v>
      </c>
      <c r="R9" s="60">
        <v>3456692</v>
      </c>
      <c r="S9" s="60">
        <v>1755107</v>
      </c>
      <c r="T9" s="60">
        <v>1585023</v>
      </c>
      <c r="U9" s="60">
        <v>6796822</v>
      </c>
      <c r="V9" s="60">
        <v>20350469</v>
      </c>
      <c r="W9" s="60">
        <v>19460682</v>
      </c>
      <c r="X9" s="60">
        <v>889787</v>
      </c>
      <c r="Y9" s="61">
        <v>4.57</v>
      </c>
      <c r="Z9" s="62">
        <v>19460682</v>
      </c>
    </row>
    <row r="10" spans="1:26" ht="25.5">
      <c r="A10" s="63" t="s">
        <v>277</v>
      </c>
      <c r="B10" s="64">
        <f>SUM(B5:B9)</f>
        <v>368599567</v>
      </c>
      <c r="C10" s="64">
        <f>SUM(C5:C9)</f>
        <v>0</v>
      </c>
      <c r="D10" s="65">
        <f aca="true" t="shared" si="0" ref="D10:Z10">SUM(D5:D9)</f>
        <v>403547558</v>
      </c>
      <c r="E10" s="66">
        <f t="shared" si="0"/>
        <v>423613545</v>
      </c>
      <c r="F10" s="66">
        <f t="shared" si="0"/>
        <v>182604312</v>
      </c>
      <c r="G10" s="66">
        <f t="shared" si="0"/>
        <v>13339973</v>
      </c>
      <c r="H10" s="66">
        <f t="shared" si="0"/>
        <v>28135824</v>
      </c>
      <c r="I10" s="66">
        <f t="shared" si="0"/>
        <v>224080109</v>
      </c>
      <c r="J10" s="66">
        <f t="shared" si="0"/>
        <v>15633420</v>
      </c>
      <c r="K10" s="66">
        <f t="shared" si="0"/>
        <v>22757798</v>
      </c>
      <c r="L10" s="66">
        <f t="shared" si="0"/>
        <v>16338519</v>
      </c>
      <c r="M10" s="66">
        <f t="shared" si="0"/>
        <v>54729737</v>
      </c>
      <c r="N10" s="66">
        <f t="shared" si="0"/>
        <v>18970792</v>
      </c>
      <c r="O10" s="66">
        <f t="shared" si="0"/>
        <v>22900951</v>
      </c>
      <c r="P10" s="66">
        <f t="shared" si="0"/>
        <v>21051754</v>
      </c>
      <c r="Q10" s="66">
        <f t="shared" si="0"/>
        <v>62923497</v>
      </c>
      <c r="R10" s="66">
        <f t="shared" si="0"/>
        <v>29772183</v>
      </c>
      <c r="S10" s="66">
        <f t="shared" si="0"/>
        <v>20949800</v>
      </c>
      <c r="T10" s="66">
        <f t="shared" si="0"/>
        <v>18818771</v>
      </c>
      <c r="U10" s="66">
        <f t="shared" si="0"/>
        <v>69540754</v>
      </c>
      <c r="V10" s="66">
        <f t="shared" si="0"/>
        <v>411274097</v>
      </c>
      <c r="W10" s="66">
        <f t="shared" si="0"/>
        <v>423613545</v>
      </c>
      <c r="X10" s="66">
        <f t="shared" si="0"/>
        <v>-12339448</v>
      </c>
      <c r="Y10" s="67">
        <f>+IF(W10&lt;&gt;0,(X10/W10)*100,0)</f>
        <v>-2.9129021358370397</v>
      </c>
      <c r="Z10" s="68">
        <f t="shared" si="0"/>
        <v>423613545</v>
      </c>
    </row>
    <row r="11" spans="1:26" ht="13.5">
      <c r="A11" s="58" t="s">
        <v>37</v>
      </c>
      <c r="B11" s="19">
        <v>108938619</v>
      </c>
      <c r="C11" s="19">
        <v>0</v>
      </c>
      <c r="D11" s="59">
        <v>127523721</v>
      </c>
      <c r="E11" s="60">
        <v>125969144</v>
      </c>
      <c r="F11" s="60">
        <v>8999882</v>
      </c>
      <c r="G11" s="60">
        <v>9638591</v>
      </c>
      <c r="H11" s="60">
        <v>9833925</v>
      </c>
      <c r="I11" s="60">
        <v>28472398</v>
      </c>
      <c r="J11" s="60">
        <v>9400319</v>
      </c>
      <c r="K11" s="60">
        <v>13955488</v>
      </c>
      <c r="L11" s="60">
        <v>10654940</v>
      </c>
      <c r="M11" s="60">
        <v>34010747</v>
      </c>
      <c r="N11" s="60">
        <v>10882450</v>
      </c>
      <c r="O11" s="60">
        <v>10751652</v>
      </c>
      <c r="P11" s="60">
        <v>10627114</v>
      </c>
      <c r="Q11" s="60">
        <v>32261216</v>
      </c>
      <c r="R11" s="60">
        <v>10220666</v>
      </c>
      <c r="S11" s="60">
        <v>10296879</v>
      </c>
      <c r="T11" s="60">
        <v>10774727</v>
      </c>
      <c r="U11" s="60">
        <v>31292272</v>
      </c>
      <c r="V11" s="60">
        <v>126036633</v>
      </c>
      <c r="W11" s="60">
        <v>125969144</v>
      </c>
      <c r="X11" s="60">
        <v>67489</v>
      </c>
      <c r="Y11" s="61">
        <v>0.05</v>
      </c>
      <c r="Z11" s="62">
        <v>125969144</v>
      </c>
    </row>
    <row r="12" spans="1:26" ht="13.5">
      <c r="A12" s="58" t="s">
        <v>38</v>
      </c>
      <c r="B12" s="19">
        <v>4043480</v>
      </c>
      <c r="C12" s="19">
        <v>0</v>
      </c>
      <c r="D12" s="59">
        <v>4414555</v>
      </c>
      <c r="E12" s="60">
        <v>4700717</v>
      </c>
      <c r="F12" s="60">
        <v>332425</v>
      </c>
      <c r="G12" s="60">
        <v>332425</v>
      </c>
      <c r="H12" s="60">
        <v>387656</v>
      </c>
      <c r="I12" s="60">
        <v>1052506</v>
      </c>
      <c r="J12" s="60">
        <v>362653</v>
      </c>
      <c r="K12" s="60">
        <v>357480</v>
      </c>
      <c r="L12" s="60">
        <v>359223</v>
      </c>
      <c r="M12" s="60">
        <v>1079356</v>
      </c>
      <c r="N12" s="60">
        <v>351109</v>
      </c>
      <c r="O12" s="60">
        <v>356204</v>
      </c>
      <c r="P12" s="60">
        <v>704999</v>
      </c>
      <c r="Q12" s="60">
        <v>1412312</v>
      </c>
      <c r="R12" s="60">
        <v>385512</v>
      </c>
      <c r="S12" s="60">
        <v>385512</v>
      </c>
      <c r="T12" s="60">
        <v>385512</v>
      </c>
      <c r="U12" s="60">
        <v>1156536</v>
      </c>
      <c r="V12" s="60">
        <v>4700710</v>
      </c>
      <c r="W12" s="60">
        <v>4700717</v>
      </c>
      <c r="X12" s="60">
        <v>-7</v>
      </c>
      <c r="Y12" s="61">
        <v>0</v>
      </c>
      <c r="Z12" s="62">
        <v>4700717</v>
      </c>
    </row>
    <row r="13" spans="1:26" ht="13.5">
      <c r="A13" s="58" t="s">
        <v>278</v>
      </c>
      <c r="B13" s="19">
        <v>29568186</v>
      </c>
      <c r="C13" s="19">
        <v>0</v>
      </c>
      <c r="D13" s="59">
        <v>21095276</v>
      </c>
      <c r="E13" s="60">
        <v>21095281</v>
      </c>
      <c r="F13" s="60">
        <v>0</v>
      </c>
      <c r="G13" s="60">
        <v>3515882</v>
      </c>
      <c r="H13" s="60">
        <v>1757940</v>
      </c>
      <c r="I13" s="60">
        <v>5273822</v>
      </c>
      <c r="J13" s="60">
        <v>1757940</v>
      </c>
      <c r="K13" s="60">
        <v>1757940</v>
      </c>
      <c r="L13" s="60">
        <v>1757940</v>
      </c>
      <c r="M13" s="60">
        <v>5273820</v>
      </c>
      <c r="N13" s="60">
        <v>1599787</v>
      </c>
      <c r="O13" s="60">
        <v>1757940</v>
      </c>
      <c r="P13" s="60">
        <v>1757940</v>
      </c>
      <c r="Q13" s="60">
        <v>5115667</v>
      </c>
      <c r="R13" s="60">
        <v>1757940</v>
      </c>
      <c r="S13" s="60">
        <v>1757940</v>
      </c>
      <c r="T13" s="60">
        <v>1916093</v>
      </c>
      <c r="U13" s="60">
        <v>5431973</v>
      </c>
      <c r="V13" s="60">
        <v>21095282</v>
      </c>
      <c r="W13" s="60">
        <v>21095281</v>
      </c>
      <c r="X13" s="60">
        <v>1</v>
      </c>
      <c r="Y13" s="61">
        <v>0</v>
      </c>
      <c r="Z13" s="62">
        <v>21095281</v>
      </c>
    </row>
    <row r="14" spans="1:26" ht="13.5">
      <c r="A14" s="58" t="s">
        <v>40</v>
      </c>
      <c r="B14" s="19">
        <v>13558902</v>
      </c>
      <c r="C14" s="19">
        <v>0</v>
      </c>
      <c r="D14" s="59">
        <v>13844980</v>
      </c>
      <c r="E14" s="60">
        <v>13927225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808202</v>
      </c>
      <c r="L14" s="60">
        <v>6203828</v>
      </c>
      <c r="M14" s="60">
        <v>7012030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763142</v>
      </c>
      <c r="T14" s="60">
        <v>5834094</v>
      </c>
      <c r="U14" s="60">
        <v>6597236</v>
      </c>
      <c r="V14" s="60">
        <v>13609266</v>
      </c>
      <c r="W14" s="60">
        <v>13927225</v>
      </c>
      <c r="X14" s="60">
        <v>-317959</v>
      </c>
      <c r="Y14" s="61">
        <v>-2.28</v>
      </c>
      <c r="Z14" s="62">
        <v>13927225</v>
      </c>
    </row>
    <row r="15" spans="1:26" ht="13.5">
      <c r="A15" s="58" t="s">
        <v>41</v>
      </c>
      <c r="B15" s="19">
        <v>73164780</v>
      </c>
      <c r="C15" s="19">
        <v>0</v>
      </c>
      <c r="D15" s="59">
        <v>80710057</v>
      </c>
      <c r="E15" s="60">
        <v>76855731</v>
      </c>
      <c r="F15" s="60">
        <v>1274574</v>
      </c>
      <c r="G15" s="60">
        <v>9570668</v>
      </c>
      <c r="H15" s="60">
        <v>8709645</v>
      </c>
      <c r="I15" s="60">
        <v>19554887</v>
      </c>
      <c r="J15" s="60">
        <v>5508749</v>
      </c>
      <c r="K15" s="60">
        <v>5259812</v>
      </c>
      <c r="L15" s="60">
        <v>5283762</v>
      </c>
      <c r="M15" s="60">
        <v>16052323</v>
      </c>
      <c r="N15" s="60">
        <v>5595608</v>
      </c>
      <c r="O15" s="60">
        <v>7124330</v>
      </c>
      <c r="P15" s="60">
        <v>6042356</v>
      </c>
      <c r="Q15" s="60">
        <v>18762294</v>
      </c>
      <c r="R15" s="60">
        <v>5420446</v>
      </c>
      <c r="S15" s="60">
        <v>5772666</v>
      </c>
      <c r="T15" s="60">
        <v>5980626</v>
      </c>
      <c r="U15" s="60">
        <v>17173738</v>
      </c>
      <c r="V15" s="60">
        <v>71543242</v>
      </c>
      <c r="W15" s="60">
        <v>76855731</v>
      </c>
      <c r="X15" s="60">
        <v>-5312489</v>
      </c>
      <c r="Y15" s="61">
        <v>-6.91</v>
      </c>
      <c r="Z15" s="62">
        <v>76855731</v>
      </c>
    </row>
    <row r="16" spans="1:26" ht="13.5">
      <c r="A16" s="69" t="s">
        <v>42</v>
      </c>
      <c r="B16" s="19">
        <v>2331932</v>
      </c>
      <c r="C16" s="19">
        <v>0</v>
      </c>
      <c r="D16" s="59">
        <v>2630000</v>
      </c>
      <c r="E16" s="60">
        <v>2677782</v>
      </c>
      <c r="F16" s="60">
        <v>43900</v>
      </c>
      <c r="G16" s="60">
        <v>662281</v>
      </c>
      <c r="H16" s="60">
        <v>17815</v>
      </c>
      <c r="I16" s="60">
        <v>723996</v>
      </c>
      <c r="J16" s="60">
        <v>28821</v>
      </c>
      <c r="K16" s="60">
        <v>607465</v>
      </c>
      <c r="L16" s="60">
        <v>78141</v>
      </c>
      <c r="M16" s="60">
        <v>714427</v>
      </c>
      <c r="N16" s="60">
        <v>30049</v>
      </c>
      <c r="O16" s="60">
        <v>208950</v>
      </c>
      <c r="P16" s="60">
        <v>24000</v>
      </c>
      <c r="Q16" s="60">
        <v>262999</v>
      </c>
      <c r="R16" s="60">
        <v>83684</v>
      </c>
      <c r="S16" s="60">
        <v>656941</v>
      </c>
      <c r="T16" s="60">
        <v>641</v>
      </c>
      <c r="U16" s="60">
        <v>741266</v>
      </c>
      <c r="V16" s="60">
        <v>2442688</v>
      </c>
      <c r="W16" s="60">
        <v>2677782</v>
      </c>
      <c r="X16" s="60">
        <v>-235094</v>
      </c>
      <c r="Y16" s="61">
        <v>-8.78</v>
      </c>
      <c r="Z16" s="62">
        <v>2677782</v>
      </c>
    </row>
    <row r="17" spans="1:26" ht="13.5">
      <c r="A17" s="58" t="s">
        <v>43</v>
      </c>
      <c r="B17" s="19">
        <v>115629727</v>
      </c>
      <c r="C17" s="19">
        <v>0</v>
      </c>
      <c r="D17" s="59">
        <v>153841219</v>
      </c>
      <c r="E17" s="60">
        <v>160783372</v>
      </c>
      <c r="F17" s="60">
        <v>2347643</v>
      </c>
      <c r="G17" s="60">
        <v>7625601</v>
      </c>
      <c r="H17" s="60">
        <v>21300465</v>
      </c>
      <c r="I17" s="60">
        <v>31273709</v>
      </c>
      <c r="J17" s="60">
        <v>10391686</v>
      </c>
      <c r="K17" s="60">
        <v>6546848</v>
      </c>
      <c r="L17" s="60">
        <v>11409016</v>
      </c>
      <c r="M17" s="60">
        <v>28347550</v>
      </c>
      <c r="N17" s="60">
        <v>8279962</v>
      </c>
      <c r="O17" s="60">
        <v>13372375</v>
      </c>
      <c r="P17" s="60">
        <v>13002092</v>
      </c>
      <c r="Q17" s="60">
        <v>34654429</v>
      </c>
      <c r="R17" s="60">
        <v>16524549</v>
      </c>
      <c r="S17" s="60">
        <v>12750426</v>
      </c>
      <c r="T17" s="60">
        <v>17500234</v>
      </c>
      <c r="U17" s="60">
        <v>46775209</v>
      </c>
      <c r="V17" s="60">
        <v>141050897</v>
      </c>
      <c r="W17" s="60">
        <v>160783372</v>
      </c>
      <c r="X17" s="60">
        <v>-19732475</v>
      </c>
      <c r="Y17" s="61">
        <v>-12.27</v>
      </c>
      <c r="Z17" s="62">
        <v>160783372</v>
      </c>
    </row>
    <row r="18" spans="1:26" ht="13.5">
      <c r="A18" s="70" t="s">
        <v>44</v>
      </c>
      <c r="B18" s="71">
        <f>SUM(B11:B17)</f>
        <v>347235626</v>
      </c>
      <c r="C18" s="71">
        <f>SUM(C11:C17)</f>
        <v>0</v>
      </c>
      <c r="D18" s="72">
        <f aca="true" t="shared" si="1" ref="D18:Z18">SUM(D11:D17)</f>
        <v>404059808</v>
      </c>
      <c r="E18" s="73">
        <f t="shared" si="1"/>
        <v>406009252</v>
      </c>
      <c r="F18" s="73">
        <f t="shared" si="1"/>
        <v>12998424</v>
      </c>
      <c r="G18" s="73">
        <f t="shared" si="1"/>
        <v>31345448</v>
      </c>
      <c r="H18" s="73">
        <f t="shared" si="1"/>
        <v>42007446</v>
      </c>
      <c r="I18" s="73">
        <f t="shared" si="1"/>
        <v>86351318</v>
      </c>
      <c r="J18" s="73">
        <f t="shared" si="1"/>
        <v>27450168</v>
      </c>
      <c r="K18" s="73">
        <f t="shared" si="1"/>
        <v>29293235</v>
      </c>
      <c r="L18" s="73">
        <f t="shared" si="1"/>
        <v>35746850</v>
      </c>
      <c r="M18" s="73">
        <f t="shared" si="1"/>
        <v>92490253</v>
      </c>
      <c r="N18" s="73">
        <f t="shared" si="1"/>
        <v>26738965</v>
      </c>
      <c r="O18" s="73">
        <f t="shared" si="1"/>
        <v>33571451</v>
      </c>
      <c r="P18" s="73">
        <f t="shared" si="1"/>
        <v>32158501</v>
      </c>
      <c r="Q18" s="73">
        <f t="shared" si="1"/>
        <v>92468917</v>
      </c>
      <c r="R18" s="73">
        <f t="shared" si="1"/>
        <v>34392797</v>
      </c>
      <c r="S18" s="73">
        <f t="shared" si="1"/>
        <v>32383506</v>
      </c>
      <c r="T18" s="73">
        <f t="shared" si="1"/>
        <v>42391927</v>
      </c>
      <c r="U18" s="73">
        <f t="shared" si="1"/>
        <v>109168230</v>
      </c>
      <c r="V18" s="73">
        <f t="shared" si="1"/>
        <v>380478718</v>
      </c>
      <c r="W18" s="73">
        <f t="shared" si="1"/>
        <v>406009252</v>
      </c>
      <c r="X18" s="73">
        <f t="shared" si="1"/>
        <v>-25530534</v>
      </c>
      <c r="Y18" s="67">
        <f>+IF(W18&lt;&gt;0,(X18/W18)*100,0)</f>
        <v>-6.288165571162896</v>
      </c>
      <c r="Z18" s="74">
        <f t="shared" si="1"/>
        <v>406009252</v>
      </c>
    </row>
    <row r="19" spans="1:26" ht="13.5">
      <c r="A19" s="70" t="s">
        <v>45</v>
      </c>
      <c r="B19" s="75">
        <f>+B10-B18</f>
        <v>21363941</v>
      </c>
      <c r="C19" s="75">
        <f>+C10-C18</f>
        <v>0</v>
      </c>
      <c r="D19" s="76">
        <f aca="true" t="shared" si="2" ref="D19:Z19">+D10-D18</f>
        <v>-512250</v>
      </c>
      <c r="E19" s="77">
        <f t="shared" si="2"/>
        <v>17604293</v>
      </c>
      <c r="F19" s="77">
        <f t="shared" si="2"/>
        <v>169605888</v>
      </c>
      <c r="G19" s="77">
        <f t="shared" si="2"/>
        <v>-18005475</v>
      </c>
      <c r="H19" s="77">
        <f t="shared" si="2"/>
        <v>-13871622</v>
      </c>
      <c r="I19" s="77">
        <f t="shared" si="2"/>
        <v>137728791</v>
      </c>
      <c r="J19" s="77">
        <f t="shared" si="2"/>
        <v>-11816748</v>
      </c>
      <c r="K19" s="77">
        <f t="shared" si="2"/>
        <v>-6535437</v>
      </c>
      <c r="L19" s="77">
        <f t="shared" si="2"/>
        <v>-19408331</v>
      </c>
      <c r="M19" s="77">
        <f t="shared" si="2"/>
        <v>-37760516</v>
      </c>
      <c r="N19" s="77">
        <f t="shared" si="2"/>
        <v>-7768173</v>
      </c>
      <c r="O19" s="77">
        <f t="shared" si="2"/>
        <v>-10670500</v>
      </c>
      <c r="P19" s="77">
        <f t="shared" si="2"/>
        <v>-11106747</v>
      </c>
      <c r="Q19" s="77">
        <f t="shared" si="2"/>
        <v>-29545420</v>
      </c>
      <c r="R19" s="77">
        <f t="shared" si="2"/>
        <v>-4620614</v>
      </c>
      <c r="S19" s="77">
        <f t="shared" si="2"/>
        <v>-11433706</v>
      </c>
      <c r="T19" s="77">
        <f t="shared" si="2"/>
        <v>-23573156</v>
      </c>
      <c r="U19" s="77">
        <f t="shared" si="2"/>
        <v>-39627476</v>
      </c>
      <c r="V19" s="77">
        <f t="shared" si="2"/>
        <v>30795379</v>
      </c>
      <c r="W19" s="77">
        <f>IF(E10=E18,0,W10-W18)</f>
        <v>17604293</v>
      </c>
      <c r="X19" s="77">
        <f t="shared" si="2"/>
        <v>13191086</v>
      </c>
      <c r="Y19" s="78">
        <f>+IF(W19&lt;&gt;0,(X19/W19)*100,0)</f>
        <v>74.93107505084129</v>
      </c>
      <c r="Z19" s="79">
        <f t="shared" si="2"/>
        <v>17604293</v>
      </c>
    </row>
    <row r="20" spans="1:26" ht="13.5">
      <c r="A20" s="58" t="s">
        <v>46</v>
      </c>
      <c r="B20" s="19">
        <v>22857500</v>
      </c>
      <c r="C20" s="19">
        <v>0</v>
      </c>
      <c r="D20" s="59">
        <v>36446580</v>
      </c>
      <c r="E20" s="60">
        <v>42214855</v>
      </c>
      <c r="F20" s="60">
        <v>0</v>
      </c>
      <c r="G20" s="60">
        <v>0</v>
      </c>
      <c r="H20" s="60">
        <v>9279586</v>
      </c>
      <c r="I20" s="60">
        <v>9279586</v>
      </c>
      <c r="J20" s="60">
        <v>4037820</v>
      </c>
      <c r="K20" s="60">
        <v>4025173</v>
      </c>
      <c r="L20" s="60">
        <v>8612289</v>
      </c>
      <c r="M20" s="60">
        <v>16675282</v>
      </c>
      <c r="N20" s="60">
        <v>3124626</v>
      </c>
      <c r="O20" s="60">
        <v>2937002</v>
      </c>
      <c r="P20" s="60">
        <v>738644</v>
      </c>
      <c r="Q20" s="60">
        <v>6800272</v>
      </c>
      <c r="R20" s="60">
        <v>2913936</v>
      </c>
      <c r="S20" s="60">
        <v>6619547</v>
      </c>
      <c r="T20" s="60">
        <v>7896831</v>
      </c>
      <c r="U20" s="60">
        <v>17430314</v>
      </c>
      <c r="V20" s="60">
        <v>50185454</v>
      </c>
      <c r="W20" s="60">
        <v>42214855</v>
      </c>
      <c r="X20" s="60">
        <v>7970599</v>
      </c>
      <c r="Y20" s="61">
        <v>18.88</v>
      </c>
      <c r="Z20" s="62">
        <v>42214855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44221441</v>
      </c>
      <c r="C22" s="86">
        <f>SUM(C19:C21)</f>
        <v>0</v>
      </c>
      <c r="D22" s="87">
        <f aca="true" t="shared" si="3" ref="D22:Z22">SUM(D19:D21)</f>
        <v>35934330</v>
      </c>
      <c r="E22" s="88">
        <f t="shared" si="3"/>
        <v>59819148</v>
      </c>
      <c r="F22" s="88">
        <f t="shared" si="3"/>
        <v>169605888</v>
      </c>
      <c r="G22" s="88">
        <f t="shared" si="3"/>
        <v>-18005475</v>
      </c>
      <c r="H22" s="88">
        <f t="shared" si="3"/>
        <v>-4592036</v>
      </c>
      <c r="I22" s="88">
        <f t="shared" si="3"/>
        <v>147008377</v>
      </c>
      <c r="J22" s="88">
        <f t="shared" si="3"/>
        <v>-7778928</v>
      </c>
      <c r="K22" s="88">
        <f t="shared" si="3"/>
        <v>-2510264</v>
      </c>
      <c r="L22" s="88">
        <f t="shared" si="3"/>
        <v>-10796042</v>
      </c>
      <c r="M22" s="88">
        <f t="shared" si="3"/>
        <v>-21085234</v>
      </c>
      <c r="N22" s="88">
        <f t="shared" si="3"/>
        <v>-4643547</v>
      </c>
      <c r="O22" s="88">
        <f t="shared" si="3"/>
        <v>-7733498</v>
      </c>
      <c r="P22" s="88">
        <f t="shared" si="3"/>
        <v>-10368103</v>
      </c>
      <c r="Q22" s="88">
        <f t="shared" si="3"/>
        <v>-22745148</v>
      </c>
      <c r="R22" s="88">
        <f t="shared" si="3"/>
        <v>-1706678</v>
      </c>
      <c r="S22" s="88">
        <f t="shared" si="3"/>
        <v>-4814159</v>
      </c>
      <c r="T22" s="88">
        <f t="shared" si="3"/>
        <v>-15676325</v>
      </c>
      <c r="U22" s="88">
        <f t="shared" si="3"/>
        <v>-22197162</v>
      </c>
      <c r="V22" s="88">
        <f t="shared" si="3"/>
        <v>80980833</v>
      </c>
      <c r="W22" s="88">
        <f t="shared" si="3"/>
        <v>59819148</v>
      </c>
      <c r="X22" s="88">
        <f t="shared" si="3"/>
        <v>21161685</v>
      </c>
      <c r="Y22" s="89">
        <f>+IF(W22&lt;&gt;0,(X22/W22)*100,0)</f>
        <v>35.37610565767336</v>
      </c>
      <c r="Z22" s="90">
        <f t="shared" si="3"/>
        <v>59819148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44221441</v>
      </c>
      <c r="C24" s="75">
        <f>SUM(C22:C23)</f>
        <v>0</v>
      </c>
      <c r="D24" s="76">
        <f aca="true" t="shared" si="4" ref="D24:Z24">SUM(D22:D23)</f>
        <v>35934330</v>
      </c>
      <c r="E24" s="77">
        <f t="shared" si="4"/>
        <v>59819148</v>
      </c>
      <c r="F24" s="77">
        <f t="shared" si="4"/>
        <v>169605888</v>
      </c>
      <c r="G24" s="77">
        <f t="shared" si="4"/>
        <v>-18005475</v>
      </c>
      <c r="H24" s="77">
        <f t="shared" si="4"/>
        <v>-4592036</v>
      </c>
      <c r="I24" s="77">
        <f t="shared" si="4"/>
        <v>147008377</v>
      </c>
      <c r="J24" s="77">
        <f t="shared" si="4"/>
        <v>-7778928</v>
      </c>
      <c r="K24" s="77">
        <f t="shared" si="4"/>
        <v>-2510264</v>
      </c>
      <c r="L24" s="77">
        <f t="shared" si="4"/>
        <v>-10796042</v>
      </c>
      <c r="M24" s="77">
        <f t="shared" si="4"/>
        <v>-21085234</v>
      </c>
      <c r="N24" s="77">
        <f t="shared" si="4"/>
        <v>-4643547</v>
      </c>
      <c r="O24" s="77">
        <f t="shared" si="4"/>
        <v>-7733498</v>
      </c>
      <c r="P24" s="77">
        <f t="shared" si="4"/>
        <v>-10368103</v>
      </c>
      <c r="Q24" s="77">
        <f t="shared" si="4"/>
        <v>-22745148</v>
      </c>
      <c r="R24" s="77">
        <f t="shared" si="4"/>
        <v>-1706678</v>
      </c>
      <c r="S24" s="77">
        <f t="shared" si="4"/>
        <v>-4814159</v>
      </c>
      <c r="T24" s="77">
        <f t="shared" si="4"/>
        <v>-15676325</v>
      </c>
      <c r="U24" s="77">
        <f t="shared" si="4"/>
        <v>-22197162</v>
      </c>
      <c r="V24" s="77">
        <f t="shared" si="4"/>
        <v>80980833</v>
      </c>
      <c r="W24" s="77">
        <f t="shared" si="4"/>
        <v>59819148</v>
      </c>
      <c r="X24" s="77">
        <f t="shared" si="4"/>
        <v>21161685</v>
      </c>
      <c r="Y24" s="78">
        <f>+IF(W24&lt;&gt;0,(X24/W24)*100,0)</f>
        <v>35.37610565767336</v>
      </c>
      <c r="Z24" s="79">
        <f t="shared" si="4"/>
        <v>59819148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40758371</v>
      </c>
      <c r="C27" s="22">
        <v>0</v>
      </c>
      <c r="D27" s="99">
        <v>52161018</v>
      </c>
      <c r="E27" s="100">
        <v>68925263</v>
      </c>
      <c r="F27" s="100">
        <v>28925</v>
      </c>
      <c r="G27" s="100">
        <v>3655783</v>
      </c>
      <c r="H27" s="100">
        <v>4503448</v>
      </c>
      <c r="I27" s="100">
        <v>8188156</v>
      </c>
      <c r="J27" s="100">
        <v>6243855</v>
      </c>
      <c r="K27" s="100">
        <v>4241160</v>
      </c>
      <c r="L27" s="100">
        <v>9432166</v>
      </c>
      <c r="M27" s="100">
        <v>19917181</v>
      </c>
      <c r="N27" s="100">
        <v>3773252</v>
      </c>
      <c r="O27" s="100">
        <v>6568597</v>
      </c>
      <c r="P27" s="100">
        <v>2102631</v>
      </c>
      <c r="Q27" s="100">
        <v>12444480</v>
      </c>
      <c r="R27" s="100">
        <v>4607289</v>
      </c>
      <c r="S27" s="100">
        <v>7628336</v>
      </c>
      <c r="T27" s="100">
        <v>14987288</v>
      </c>
      <c r="U27" s="100">
        <v>27222913</v>
      </c>
      <c r="V27" s="100">
        <v>67772730</v>
      </c>
      <c r="W27" s="100">
        <v>68925263</v>
      </c>
      <c r="X27" s="100">
        <v>-1152533</v>
      </c>
      <c r="Y27" s="101">
        <v>-1.67</v>
      </c>
      <c r="Z27" s="102">
        <v>68925263</v>
      </c>
    </row>
    <row r="28" spans="1:26" ht="13.5">
      <c r="A28" s="103" t="s">
        <v>46</v>
      </c>
      <c r="B28" s="19">
        <v>31564597</v>
      </c>
      <c r="C28" s="19">
        <v>0</v>
      </c>
      <c r="D28" s="59">
        <v>32025518</v>
      </c>
      <c r="E28" s="60">
        <v>37085408</v>
      </c>
      <c r="F28" s="60">
        <v>28925</v>
      </c>
      <c r="G28" s="60">
        <v>3617715</v>
      </c>
      <c r="H28" s="60">
        <v>4447876</v>
      </c>
      <c r="I28" s="60">
        <v>8094516</v>
      </c>
      <c r="J28" s="60">
        <v>2568567</v>
      </c>
      <c r="K28" s="60">
        <v>3390522</v>
      </c>
      <c r="L28" s="60">
        <v>7293251</v>
      </c>
      <c r="M28" s="60">
        <v>13252340</v>
      </c>
      <c r="N28" s="60">
        <v>2741071</v>
      </c>
      <c r="O28" s="60">
        <v>2579218</v>
      </c>
      <c r="P28" s="60">
        <v>648779</v>
      </c>
      <c r="Q28" s="60">
        <v>5969068</v>
      </c>
      <c r="R28" s="60">
        <v>2558455</v>
      </c>
      <c r="S28" s="60">
        <v>6314555</v>
      </c>
      <c r="T28" s="60">
        <v>6463851</v>
      </c>
      <c r="U28" s="60">
        <v>15336861</v>
      </c>
      <c r="V28" s="60">
        <v>42652785</v>
      </c>
      <c r="W28" s="60">
        <v>37085408</v>
      </c>
      <c r="X28" s="60">
        <v>5567377</v>
      </c>
      <c r="Y28" s="61">
        <v>15.01</v>
      </c>
      <c r="Z28" s="62">
        <v>37085408</v>
      </c>
    </row>
    <row r="29" spans="1:26" ht="13.5">
      <c r="A29" s="58" t="s">
        <v>282</v>
      </c>
      <c r="B29" s="19">
        <v>141880</v>
      </c>
      <c r="C29" s="19">
        <v>0</v>
      </c>
      <c r="D29" s="59">
        <v>0</v>
      </c>
      <c r="E29" s="60">
        <v>2641722</v>
      </c>
      <c r="F29" s="60">
        <v>0</v>
      </c>
      <c r="G29" s="60">
        <v>0</v>
      </c>
      <c r="H29" s="60">
        <v>51839</v>
      </c>
      <c r="I29" s="60">
        <v>51839</v>
      </c>
      <c r="J29" s="60">
        <v>1109654</v>
      </c>
      <c r="K29" s="60">
        <v>160981</v>
      </c>
      <c r="L29" s="60">
        <v>300000</v>
      </c>
      <c r="M29" s="60">
        <v>1570635</v>
      </c>
      <c r="N29" s="60">
        <v>368142</v>
      </c>
      <c r="O29" s="60">
        <v>26902</v>
      </c>
      <c r="P29" s="60">
        <v>9678</v>
      </c>
      <c r="Q29" s="60">
        <v>404722</v>
      </c>
      <c r="R29" s="60">
        <v>173155</v>
      </c>
      <c r="S29" s="60">
        <v>42750</v>
      </c>
      <c r="T29" s="60">
        <v>-77679</v>
      </c>
      <c r="U29" s="60">
        <v>138226</v>
      </c>
      <c r="V29" s="60">
        <v>2165422</v>
      </c>
      <c r="W29" s="60">
        <v>2641722</v>
      </c>
      <c r="X29" s="60">
        <v>-476300</v>
      </c>
      <c r="Y29" s="61">
        <v>-18.03</v>
      </c>
      <c r="Z29" s="62">
        <v>2641722</v>
      </c>
    </row>
    <row r="30" spans="1:26" ht="13.5">
      <c r="A30" s="58" t="s">
        <v>52</v>
      </c>
      <c r="B30" s="19">
        <v>8835537</v>
      </c>
      <c r="C30" s="19">
        <v>0</v>
      </c>
      <c r="D30" s="59">
        <v>16395000</v>
      </c>
      <c r="E30" s="60">
        <v>21355284</v>
      </c>
      <c r="F30" s="60">
        <v>0</v>
      </c>
      <c r="G30" s="60">
        <v>23736</v>
      </c>
      <c r="H30" s="60">
        <v>0</v>
      </c>
      <c r="I30" s="60">
        <v>23736</v>
      </c>
      <c r="J30" s="60">
        <v>2517450</v>
      </c>
      <c r="K30" s="60">
        <v>502858</v>
      </c>
      <c r="L30" s="60">
        <v>1646092</v>
      </c>
      <c r="M30" s="60">
        <v>4666400</v>
      </c>
      <c r="N30" s="60">
        <v>121432</v>
      </c>
      <c r="O30" s="60">
        <v>4212837</v>
      </c>
      <c r="P30" s="60">
        <v>1372369</v>
      </c>
      <c r="Q30" s="60">
        <v>5706638</v>
      </c>
      <c r="R30" s="60">
        <v>1806706</v>
      </c>
      <c r="S30" s="60">
        <v>1097266</v>
      </c>
      <c r="T30" s="60">
        <v>5034599</v>
      </c>
      <c r="U30" s="60">
        <v>7938571</v>
      </c>
      <c r="V30" s="60">
        <v>18335345</v>
      </c>
      <c r="W30" s="60">
        <v>21355284</v>
      </c>
      <c r="X30" s="60">
        <v>-3019939</v>
      </c>
      <c r="Y30" s="61">
        <v>-14.14</v>
      </c>
      <c r="Z30" s="62">
        <v>21355284</v>
      </c>
    </row>
    <row r="31" spans="1:26" ht="13.5">
      <c r="A31" s="58" t="s">
        <v>53</v>
      </c>
      <c r="B31" s="19">
        <v>216353</v>
      </c>
      <c r="C31" s="19">
        <v>0</v>
      </c>
      <c r="D31" s="59">
        <v>3740500</v>
      </c>
      <c r="E31" s="60">
        <v>7842849</v>
      </c>
      <c r="F31" s="60">
        <v>0</v>
      </c>
      <c r="G31" s="60">
        <v>14332</v>
      </c>
      <c r="H31" s="60">
        <v>3733</v>
      </c>
      <c r="I31" s="60">
        <v>18065</v>
      </c>
      <c r="J31" s="60">
        <v>48184</v>
      </c>
      <c r="K31" s="60">
        <v>186799</v>
      </c>
      <c r="L31" s="60">
        <v>192823</v>
      </c>
      <c r="M31" s="60">
        <v>427806</v>
      </c>
      <c r="N31" s="60">
        <v>542607</v>
      </c>
      <c r="O31" s="60">
        <v>-250360</v>
      </c>
      <c r="P31" s="60">
        <v>71804</v>
      </c>
      <c r="Q31" s="60">
        <v>364051</v>
      </c>
      <c r="R31" s="60">
        <v>68973</v>
      </c>
      <c r="S31" s="60">
        <v>173765</v>
      </c>
      <c r="T31" s="60">
        <v>3566516</v>
      </c>
      <c r="U31" s="60">
        <v>3809254</v>
      </c>
      <c r="V31" s="60">
        <v>4619176</v>
      </c>
      <c r="W31" s="60">
        <v>7842849</v>
      </c>
      <c r="X31" s="60">
        <v>-3223673</v>
      </c>
      <c r="Y31" s="61">
        <v>-41.1</v>
      </c>
      <c r="Z31" s="62">
        <v>7842849</v>
      </c>
    </row>
    <row r="32" spans="1:26" ht="13.5">
      <c r="A32" s="70" t="s">
        <v>54</v>
      </c>
      <c r="B32" s="22">
        <f>SUM(B28:B31)</f>
        <v>40758367</v>
      </c>
      <c r="C32" s="22">
        <f>SUM(C28:C31)</f>
        <v>0</v>
      </c>
      <c r="D32" s="99">
        <f aca="true" t="shared" si="5" ref="D32:Z32">SUM(D28:D31)</f>
        <v>52161018</v>
      </c>
      <c r="E32" s="100">
        <f t="shared" si="5"/>
        <v>68925263</v>
      </c>
      <c r="F32" s="100">
        <f t="shared" si="5"/>
        <v>28925</v>
      </c>
      <c r="G32" s="100">
        <f t="shared" si="5"/>
        <v>3655783</v>
      </c>
      <c r="H32" s="100">
        <f t="shared" si="5"/>
        <v>4503448</v>
      </c>
      <c r="I32" s="100">
        <f t="shared" si="5"/>
        <v>8188156</v>
      </c>
      <c r="J32" s="100">
        <f t="shared" si="5"/>
        <v>6243855</v>
      </c>
      <c r="K32" s="100">
        <f t="shared" si="5"/>
        <v>4241160</v>
      </c>
      <c r="L32" s="100">
        <f t="shared" si="5"/>
        <v>9432166</v>
      </c>
      <c r="M32" s="100">
        <f t="shared" si="5"/>
        <v>19917181</v>
      </c>
      <c r="N32" s="100">
        <f t="shared" si="5"/>
        <v>3773252</v>
      </c>
      <c r="O32" s="100">
        <f t="shared" si="5"/>
        <v>6568597</v>
      </c>
      <c r="P32" s="100">
        <f t="shared" si="5"/>
        <v>2102630</v>
      </c>
      <c r="Q32" s="100">
        <f t="shared" si="5"/>
        <v>12444479</v>
      </c>
      <c r="R32" s="100">
        <f t="shared" si="5"/>
        <v>4607289</v>
      </c>
      <c r="S32" s="100">
        <f t="shared" si="5"/>
        <v>7628336</v>
      </c>
      <c r="T32" s="100">
        <f t="shared" si="5"/>
        <v>14987287</v>
      </c>
      <c r="U32" s="100">
        <f t="shared" si="5"/>
        <v>27222912</v>
      </c>
      <c r="V32" s="100">
        <f t="shared" si="5"/>
        <v>67772728</v>
      </c>
      <c r="W32" s="100">
        <f t="shared" si="5"/>
        <v>68925263</v>
      </c>
      <c r="X32" s="100">
        <f t="shared" si="5"/>
        <v>-1152535</v>
      </c>
      <c r="Y32" s="101">
        <f>+IF(W32&lt;&gt;0,(X32/W32)*100,0)</f>
        <v>-1.6721517624096696</v>
      </c>
      <c r="Z32" s="102">
        <f t="shared" si="5"/>
        <v>68925263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92176861</v>
      </c>
      <c r="C35" s="19">
        <v>0</v>
      </c>
      <c r="D35" s="59">
        <v>64187936</v>
      </c>
      <c r="E35" s="60">
        <v>124026022</v>
      </c>
      <c r="F35" s="60">
        <v>247793431</v>
      </c>
      <c r="G35" s="60">
        <v>243895746</v>
      </c>
      <c r="H35" s="60">
        <v>222923271</v>
      </c>
      <c r="I35" s="60">
        <v>222923271</v>
      </c>
      <c r="J35" s="60">
        <v>210545629</v>
      </c>
      <c r="K35" s="60">
        <v>198807001</v>
      </c>
      <c r="L35" s="60">
        <v>163528897</v>
      </c>
      <c r="M35" s="60">
        <v>163528897</v>
      </c>
      <c r="N35" s="60">
        <v>150739259</v>
      </c>
      <c r="O35" s="60">
        <v>129487555</v>
      </c>
      <c r="P35" s="60">
        <v>141279726</v>
      </c>
      <c r="Q35" s="60">
        <v>141279726</v>
      </c>
      <c r="R35" s="60">
        <v>133538109</v>
      </c>
      <c r="S35" s="60">
        <v>114339569</v>
      </c>
      <c r="T35" s="60">
        <v>90652487</v>
      </c>
      <c r="U35" s="60">
        <v>90652487</v>
      </c>
      <c r="V35" s="60">
        <v>90652487</v>
      </c>
      <c r="W35" s="60">
        <v>124026022</v>
      </c>
      <c r="X35" s="60">
        <v>-33373535</v>
      </c>
      <c r="Y35" s="61">
        <v>-26.91</v>
      </c>
      <c r="Z35" s="62">
        <v>124026022</v>
      </c>
    </row>
    <row r="36" spans="1:26" ht="13.5">
      <c r="A36" s="58" t="s">
        <v>57</v>
      </c>
      <c r="B36" s="19">
        <v>720160637</v>
      </c>
      <c r="C36" s="19">
        <v>0</v>
      </c>
      <c r="D36" s="59">
        <v>721153448</v>
      </c>
      <c r="E36" s="60">
        <v>768306136</v>
      </c>
      <c r="F36" s="60">
        <v>667277410</v>
      </c>
      <c r="G36" s="60">
        <v>715843386</v>
      </c>
      <c r="H36" s="60">
        <v>718588893</v>
      </c>
      <c r="I36" s="60">
        <v>718588893</v>
      </c>
      <c r="J36" s="60">
        <v>728192585</v>
      </c>
      <c r="K36" s="60">
        <v>730675806</v>
      </c>
      <c r="L36" s="60">
        <v>738350031</v>
      </c>
      <c r="M36" s="60">
        <v>738350031</v>
      </c>
      <c r="N36" s="60">
        <v>740523497</v>
      </c>
      <c r="O36" s="60">
        <v>745334154</v>
      </c>
      <c r="P36" s="60">
        <v>745678844</v>
      </c>
      <c r="Q36" s="60">
        <v>745678844</v>
      </c>
      <c r="R36" s="60">
        <v>748528193</v>
      </c>
      <c r="S36" s="60">
        <v>754398590</v>
      </c>
      <c r="T36" s="60">
        <v>767537262</v>
      </c>
      <c r="U36" s="60">
        <v>767537262</v>
      </c>
      <c r="V36" s="60">
        <v>767537262</v>
      </c>
      <c r="W36" s="60">
        <v>768306136</v>
      </c>
      <c r="X36" s="60">
        <v>-768874</v>
      </c>
      <c r="Y36" s="61">
        <v>-0.1</v>
      </c>
      <c r="Z36" s="62">
        <v>768306136</v>
      </c>
    </row>
    <row r="37" spans="1:26" ht="13.5">
      <c r="A37" s="58" t="s">
        <v>58</v>
      </c>
      <c r="B37" s="19">
        <v>95946786</v>
      </c>
      <c r="C37" s="19">
        <v>0</v>
      </c>
      <c r="D37" s="59">
        <v>66078868</v>
      </c>
      <c r="E37" s="60">
        <v>79523505</v>
      </c>
      <c r="F37" s="60">
        <v>37790879</v>
      </c>
      <c r="G37" s="60">
        <v>66038587</v>
      </c>
      <c r="H37" s="60">
        <v>51830147</v>
      </c>
      <c r="I37" s="60">
        <v>51830147</v>
      </c>
      <c r="J37" s="60">
        <v>55498004</v>
      </c>
      <c r="K37" s="60">
        <v>51435771</v>
      </c>
      <c r="L37" s="60">
        <v>38994744</v>
      </c>
      <c r="M37" s="60">
        <v>38994744</v>
      </c>
      <c r="N37" s="60">
        <v>33248285</v>
      </c>
      <c r="O37" s="60">
        <v>24030952</v>
      </c>
      <c r="P37" s="60">
        <v>46121627</v>
      </c>
      <c r="Q37" s="60">
        <v>46121627</v>
      </c>
      <c r="R37" s="60">
        <v>42829632</v>
      </c>
      <c r="S37" s="60">
        <v>38627804</v>
      </c>
      <c r="T37" s="60">
        <v>28725930</v>
      </c>
      <c r="U37" s="60">
        <v>28725930</v>
      </c>
      <c r="V37" s="60">
        <v>28725930</v>
      </c>
      <c r="W37" s="60">
        <v>79523505</v>
      </c>
      <c r="X37" s="60">
        <v>-50797575</v>
      </c>
      <c r="Y37" s="61">
        <v>-63.88</v>
      </c>
      <c r="Z37" s="62">
        <v>79523505</v>
      </c>
    </row>
    <row r="38" spans="1:26" ht="13.5">
      <c r="A38" s="58" t="s">
        <v>59</v>
      </c>
      <c r="B38" s="19">
        <v>177569372</v>
      </c>
      <c r="C38" s="19">
        <v>0</v>
      </c>
      <c r="D38" s="59">
        <v>194022769</v>
      </c>
      <c r="E38" s="60">
        <v>205197235</v>
      </c>
      <c r="F38" s="60">
        <v>201695503</v>
      </c>
      <c r="G38" s="60">
        <v>200723231</v>
      </c>
      <c r="H38" s="60">
        <v>201354967</v>
      </c>
      <c r="I38" s="60">
        <v>201354967</v>
      </c>
      <c r="J38" s="60">
        <v>201988208</v>
      </c>
      <c r="K38" s="60">
        <v>202105232</v>
      </c>
      <c r="L38" s="60">
        <v>197981585</v>
      </c>
      <c r="M38" s="60">
        <v>197981585</v>
      </c>
      <c r="N38" s="60">
        <v>197951353</v>
      </c>
      <c r="O38" s="60">
        <v>198791668</v>
      </c>
      <c r="P38" s="60">
        <v>199494036</v>
      </c>
      <c r="Q38" s="60">
        <v>199494036</v>
      </c>
      <c r="R38" s="60">
        <v>200330296</v>
      </c>
      <c r="S38" s="60">
        <v>200385240</v>
      </c>
      <c r="T38" s="60">
        <v>212521267</v>
      </c>
      <c r="U38" s="60">
        <v>212521267</v>
      </c>
      <c r="V38" s="60">
        <v>212521267</v>
      </c>
      <c r="W38" s="60">
        <v>205197235</v>
      </c>
      <c r="X38" s="60">
        <v>7324032</v>
      </c>
      <c r="Y38" s="61">
        <v>3.57</v>
      </c>
      <c r="Z38" s="62">
        <v>205197235</v>
      </c>
    </row>
    <row r="39" spans="1:26" ht="13.5">
      <c r="A39" s="58" t="s">
        <v>60</v>
      </c>
      <c r="B39" s="19">
        <v>538821339</v>
      </c>
      <c r="C39" s="19">
        <v>0</v>
      </c>
      <c r="D39" s="59">
        <v>525239747</v>
      </c>
      <c r="E39" s="60">
        <v>607611419</v>
      </c>
      <c r="F39" s="60">
        <v>675584456</v>
      </c>
      <c r="G39" s="60">
        <v>692977317</v>
      </c>
      <c r="H39" s="60">
        <v>688327050</v>
      </c>
      <c r="I39" s="60">
        <v>688327050</v>
      </c>
      <c r="J39" s="60">
        <v>681252003</v>
      </c>
      <c r="K39" s="60">
        <v>675941804</v>
      </c>
      <c r="L39" s="60">
        <v>664902599</v>
      </c>
      <c r="M39" s="60">
        <v>664902599</v>
      </c>
      <c r="N39" s="60">
        <v>660063119</v>
      </c>
      <c r="O39" s="60">
        <v>651999088</v>
      </c>
      <c r="P39" s="60">
        <v>641342906</v>
      </c>
      <c r="Q39" s="60">
        <v>641342906</v>
      </c>
      <c r="R39" s="60">
        <v>638906373</v>
      </c>
      <c r="S39" s="60">
        <v>629725114</v>
      </c>
      <c r="T39" s="60">
        <v>616942553</v>
      </c>
      <c r="U39" s="60">
        <v>616942553</v>
      </c>
      <c r="V39" s="60">
        <v>616942553</v>
      </c>
      <c r="W39" s="60">
        <v>607611419</v>
      </c>
      <c r="X39" s="60">
        <v>9331134</v>
      </c>
      <c r="Y39" s="61">
        <v>1.54</v>
      </c>
      <c r="Z39" s="62">
        <v>607611419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51202635</v>
      </c>
      <c r="C42" s="19">
        <v>0</v>
      </c>
      <c r="D42" s="59">
        <v>58919495</v>
      </c>
      <c r="E42" s="60">
        <v>96830232</v>
      </c>
      <c r="F42" s="60">
        <v>5554018</v>
      </c>
      <c r="G42" s="60">
        <v>7113348</v>
      </c>
      <c r="H42" s="60">
        <v>-87286</v>
      </c>
      <c r="I42" s="60">
        <v>12580080</v>
      </c>
      <c r="J42" s="60">
        <v>16354287</v>
      </c>
      <c r="K42" s="60">
        <v>8140290</v>
      </c>
      <c r="L42" s="60">
        <v>-13362198</v>
      </c>
      <c r="M42" s="60">
        <v>11132379</v>
      </c>
      <c r="N42" s="60">
        <v>3979914</v>
      </c>
      <c r="O42" s="60">
        <v>12315160</v>
      </c>
      <c r="P42" s="60">
        <v>25660814</v>
      </c>
      <c r="Q42" s="60">
        <v>41955888</v>
      </c>
      <c r="R42" s="60">
        <v>-4026823</v>
      </c>
      <c r="S42" s="60">
        <v>-10089272</v>
      </c>
      <c r="T42" s="60">
        <v>-2394481</v>
      </c>
      <c r="U42" s="60">
        <v>-16510576</v>
      </c>
      <c r="V42" s="60">
        <v>49157771</v>
      </c>
      <c r="W42" s="60">
        <v>96830232</v>
      </c>
      <c r="X42" s="60">
        <v>-47672461</v>
      </c>
      <c r="Y42" s="61">
        <v>-49.23</v>
      </c>
      <c r="Z42" s="62">
        <v>96830232</v>
      </c>
    </row>
    <row r="43" spans="1:26" ht="13.5">
      <c r="A43" s="58" t="s">
        <v>63</v>
      </c>
      <c r="B43" s="19">
        <v>-40983167</v>
      </c>
      <c r="C43" s="19">
        <v>0</v>
      </c>
      <c r="D43" s="59">
        <v>-50335382</v>
      </c>
      <c r="E43" s="60">
        <v>-66028408</v>
      </c>
      <c r="F43" s="60">
        <v>-28925</v>
      </c>
      <c r="G43" s="60">
        <v>-18510918</v>
      </c>
      <c r="H43" s="60">
        <v>-4503447</v>
      </c>
      <c r="I43" s="60">
        <v>-23043290</v>
      </c>
      <c r="J43" s="60">
        <v>-21111703</v>
      </c>
      <c r="K43" s="60">
        <v>10975281</v>
      </c>
      <c r="L43" s="60">
        <v>-9432165</v>
      </c>
      <c r="M43" s="60">
        <v>-19568587</v>
      </c>
      <c r="N43" s="60">
        <v>6354966</v>
      </c>
      <c r="O43" s="60">
        <v>8851937</v>
      </c>
      <c r="P43" s="60">
        <v>-31773161</v>
      </c>
      <c r="Q43" s="60">
        <v>-16566258</v>
      </c>
      <c r="R43" s="60">
        <v>-14467975</v>
      </c>
      <c r="S43" s="60">
        <v>2557876</v>
      </c>
      <c r="T43" s="60">
        <v>10391557</v>
      </c>
      <c r="U43" s="60">
        <v>-1518542</v>
      </c>
      <c r="V43" s="60">
        <v>-60696677</v>
      </c>
      <c r="W43" s="60">
        <v>-66028408</v>
      </c>
      <c r="X43" s="60">
        <v>5331731</v>
      </c>
      <c r="Y43" s="61">
        <v>-8.07</v>
      </c>
      <c r="Z43" s="62">
        <v>-66028408</v>
      </c>
    </row>
    <row r="44" spans="1:26" ht="13.5">
      <c r="A44" s="58" t="s">
        <v>64</v>
      </c>
      <c r="B44" s="19">
        <v>3369090</v>
      </c>
      <c r="C44" s="19">
        <v>0</v>
      </c>
      <c r="D44" s="59">
        <v>-481275</v>
      </c>
      <c r="E44" s="60">
        <v>3913725</v>
      </c>
      <c r="F44" s="60">
        <v>-963125</v>
      </c>
      <c r="G44" s="60">
        <v>0</v>
      </c>
      <c r="H44" s="60">
        <v>0</v>
      </c>
      <c r="I44" s="60">
        <v>-963125</v>
      </c>
      <c r="J44" s="60">
        <v>0</v>
      </c>
      <c r="K44" s="60">
        <v>-582380</v>
      </c>
      <c r="L44" s="60">
        <v>-3509827</v>
      </c>
      <c r="M44" s="60">
        <v>-4092207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-627440</v>
      </c>
      <c r="T44" s="60">
        <v>13948381</v>
      </c>
      <c r="U44" s="60">
        <v>13320941</v>
      </c>
      <c r="V44" s="60">
        <v>8265609</v>
      </c>
      <c r="W44" s="60">
        <v>3913725</v>
      </c>
      <c r="X44" s="60">
        <v>4351884</v>
      </c>
      <c r="Y44" s="61">
        <v>111.2</v>
      </c>
      <c r="Z44" s="62">
        <v>3913725</v>
      </c>
    </row>
    <row r="45" spans="1:26" ht="13.5">
      <c r="A45" s="70" t="s">
        <v>65</v>
      </c>
      <c r="B45" s="22">
        <v>42208490</v>
      </c>
      <c r="C45" s="22">
        <v>0</v>
      </c>
      <c r="D45" s="99">
        <v>27961642</v>
      </c>
      <c r="E45" s="100">
        <v>76924038</v>
      </c>
      <c r="F45" s="100">
        <v>36344446</v>
      </c>
      <c r="G45" s="100">
        <v>24946876</v>
      </c>
      <c r="H45" s="100">
        <v>20356143</v>
      </c>
      <c r="I45" s="100">
        <v>20356143</v>
      </c>
      <c r="J45" s="100">
        <v>15598727</v>
      </c>
      <c r="K45" s="100">
        <v>34131918</v>
      </c>
      <c r="L45" s="100">
        <v>7827728</v>
      </c>
      <c r="M45" s="100">
        <v>7827728</v>
      </c>
      <c r="N45" s="100">
        <v>18162608</v>
      </c>
      <c r="O45" s="100">
        <v>39329705</v>
      </c>
      <c r="P45" s="100">
        <v>33217358</v>
      </c>
      <c r="Q45" s="100">
        <v>18162608</v>
      </c>
      <c r="R45" s="100">
        <v>14722560</v>
      </c>
      <c r="S45" s="100">
        <v>6563724</v>
      </c>
      <c r="T45" s="100">
        <v>28509181</v>
      </c>
      <c r="U45" s="100">
        <v>28509181</v>
      </c>
      <c r="V45" s="100">
        <v>28509181</v>
      </c>
      <c r="W45" s="100">
        <v>76924038</v>
      </c>
      <c r="X45" s="100">
        <v>-48414857</v>
      </c>
      <c r="Y45" s="101">
        <v>-62.94</v>
      </c>
      <c r="Z45" s="102">
        <v>76924038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20326593</v>
      </c>
      <c r="C49" s="52">
        <v>0</v>
      </c>
      <c r="D49" s="129">
        <v>3899674</v>
      </c>
      <c r="E49" s="54">
        <v>2304939</v>
      </c>
      <c r="F49" s="54">
        <v>0</v>
      </c>
      <c r="G49" s="54">
        <v>0</v>
      </c>
      <c r="H49" s="54">
        <v>0</v>
      </c>
      <c r="I49" s="54">
        <v>1911312</v>
      </c>
      <c r="J49" s="54">
        <v>0</v>
      </c>
      <c r="K49" s="54">
        <v>0</v>
      </c>
      <c r="L49" s="54">
        <v>0</v>
      </c>
      <c r="M49" s="54">
        <v>50239054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78681572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10150070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10150070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99.99999961881343</v>
      </c>
      <c r="C58" s="5">
        <f>IF(C67=0,0,+(C76/C67)*100)</f>
        <v>0</v>
      </c>
      <c r="D58" s="6">
        <f aca="true" t="shared" si="6" ref="D58:Z58">IF(D67=0,0,+(D76/D67)*100)</f>
        <v>95.0000000529344</v>
      </c>
      <c r="E58" s="7">
        <f t="shared" si="6"/>
        <v>95.70136397552528</v>
      </c>
      <c r="F58" s="7">
        <f t="shared" si="6"/>
        <v>12.23936656248267</v>
      </c>
      <c r="G58" s="7">
        <f t="shared" si="6"/>
        <v>204.4575700226772</v>
      </c>
      <c r="H58" s="7">
        <f t="shared" si="6"/>
        <v>268.87477561143766</v>
      </c>
      <c r="I58" s="7">
        <f t="shared" si="6"/>
        <v>38.49178336852677</v>
      </c>
      <c r="J58" s="7">
        <f t="shared" si="6"/>
        <v>324.69571452331076</v>
      </c>
      <c r="K58" s="7">
        <f t="shared" si="6"/>
        <v>207.8112047106455</v>
      </c>
      <c r="L58" s="7">
        <f t="shared" si="6"/>
        <v>227.03051486736294</v>
      </c>
      <c r="M58" s="7">
        <f t="shared" si="6"/>
        <v>250.88171125148128</v>
      </c>
      <c r="N58" s="7">
        <f t="shared" si="6"/>
        <v>175.63948644428956</v>
      </c>
      <c r="O58" s="7">
        <f t="shared" si="6"/>
        <v>168.44881544435117</v>
      </c>
      <c r="P58" s="7">
        <f t="shared" si="6"/>
        <v>246.2806474111553</v>
      </c>
      <c r="Q58" s="7">
        <f t="shared" si="6"/>
        <v>193.53282260497295</v>
      </c>
      <c r="R58" s="7">
        <f t="shared" si="6"/>
        <v>198.8568451722214</v>
      </c>
      <c r="S58" s="7">
        <f t="shared" si="6"/>
        <v>163.3567597147598</v>
      </c>
      <c r="T58" s="7">
        <f t="shared" si="6"/>
        <v>113.59404997772285</v>
      </c>
      <c r="U58" s="7">
        <f t="shared" si="6"/>
        <v>159.21309353032652</v>
      </c>
      <c r="V58" s="7">
        <f t="shared" si="6"/>
        <v>95.28765342286496</v>
      </c>
      <c r="W58" s="7">
        <f t="shared" si="6"/>
        <v>95.70136397552528</v>
      </c>
      <c r="X58" s="7">
        <f t="shared" si="6"/>
        <v>0</v>
      </c>
      <c r="Y58" s="7">
        <f t="shared" si="6"/>
        <v>0</v>
      </c>
      <c r="Z58" s="8">
        <f t="shared" si="6"/>
        <v>95.70136397552528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95.00000005528099</v>
      </c>
      <c r="E59" s="10">
        <f t="shared" si="7"/>
        <v>94.99999969874611</v>
      </c>
      <c r="F59" s="10">
        <f t="shared" si="7"/>
        <v>5.403957128844874</v>
      </c>
      <c r="G59" s="10">
        <f t="shared" si="7"/>
        <v>-17849.20221021916</v>
      </c>
      <c r="H59" s="10">
        <f t="shared" si="7"/>
        <v>-17886.865456215455</v>
      </c>
      <c r="I59" s="10">
        <f t="shared" si="7"/>
        <v>22.79362217046579</v>
      </c>
      <c r="J59" s="10">
        <f t="shared" si="7"/>
        <v>-5466.443990228825</v>
      </c>
      <c r="K59" s="10">
        <f t="shared" si="7"/>
        <v>-2089.930131004367</v>
      </c>
      <c r="L59" s="10">
        <f t="shared" si="7"/>
        <v>-9412.10181740603</v>
      </c>
      <c r="M59" s="10">
        <f t="shared" si="7"/>
        <v>-4228.640697850411</v>
      </c>
      <c r="N59" s="10">
        <f t="shared" si="7"/>
        <v>-15340.308375189816</v>
      </c>
      <c r="O59" s="10">
        <f t="shared" si="7"/>
        <v>-88092.5543332439</v>
      </c>
      <c r="P59" s="10">
        <f t="shared" si="7"/>
        <v>-4586.7854930645935</v>
      </c>
      <c r="Q59" s="10">
        <f t="shared" si="7"/>
        <v>-10169.673923131659</v>
      </c>
      <c r="R59" s="10">
        <f t="shared" si="7"/>
        <v>20388.50668405608</v>
      </c>
      <c r="S59" s="10">
        <f t="shared" si="7"/>
        <v>-21567.45017884517</v>
      </c>
      <c r="T59" s="10">
        <f t="shared" si="7"/>
        <v>-362.7107751112013</v>
      </c>
      <c r="U59" s="10">
        <f t="shared" si="7"/>
        <v>-22158.562348939216</v>
      </c>
      <c r="V59" s="10">
        <f t="shared" si="7"/>
        <v>80.87948314281826</v>
      </c>
      <c r="W59" s="10">
        <f t="shared" si="7"/>
        <v>94.99999969874611</v>
      </c>
      <c r="X59" s="10">
        <f t="shared" si="7"/>
        <v>0</v>
      </c>
      <c r="Y59" s="10">
        <f t="shared" si="7"/>
        <v>0</v>
      </c>
      <c r="Z59" s="11">
        <f t="shared" si="7"/>
        <v>94.99999969874611</v>
      </c>
    </row>
    <row r="60" spans="1:26" ht="13.5">
      <c r="A60" s="38" t="s">
        <v>32</v>
      </c>
      <c r="B60" s="12">
        <f t="shared" si="7"/>
        <v>99.99999942851932</v>
      </c>
      <c r="C60" s="12">
        <f t="shared" si="7"/>
        <v>0</v>
      </c>
      <c r="D60" s="3">
        <f t="shared" si="7"/>
        <v>95.00000005183425</v>
      </c>
      <c r="E60" s="13">
        <f t="shared" si="7"/>
        <v>96.06358971206845</v>
      </c>
      <c r="F60" s="13">
        <f t="shared" si="7"/>
        <v>21.492342269278115</v>
      </c>
      <c r="G60" s="13">
        <f t="shared" si="7"/>
        <v>148.56417119366085</v>
      </c>
      <c r="H60" s="13">
        <f t="shared" si="7"/>
        <v>173.35826337524765</v>
      </c>
      <c r="I60" s="13">
        <f t="shared" si="7"/>
        <v>54.691947431454125</v>
      </c>
      <c r="J60" s="13">
        <f t="shared" si="7"/>
        <v>215.47529539954482</v>
      </c>
      <c r="K60" s="13">
        <f t="shared" si="7"/>
        <v>145.97284908765812</v>
      </c>
      <c r="L60" s="13">
        <f t="shared" si="7"/>
        <v>157.85315804593247</v>
      </c>
      <c r="M60" s="13">
        <f t="shared" si="7"/>
        <v>171.72236134080546</v>
      </c>
      <c r="N60" s="13">
        <f t="shared" si="7"/>
        <v>125.21876103636372</v>
      </c>
      <c r="O60" s="13">
        <f t="shared" si="7"/>
        <v>120.41827103696869</v>
      </c>
      <c r="P60" s="13">
        <f t="shared" si="7"/>
        <v>183.7632661498038</v>
      </c>
      <c r="Q60" s="13">
        <f t="shared" si="7"/>
        <v>140.61058526351354</v>
      </c>
      <c r="R60" s="13">
        <f t="shared" si="7"/>
        <v>145.1563624827865</v>
      </c>
      <c r="S60" s="13">
        <f t="shared" si="7"/>
        <v>119.0347903779639</v>
      </c>
      <c r="T60" s="13">
        <f t="shared" si="7"/>
        <v>111.10708329352124</v>
      </c>
      <c r="U60" s="13">
        <f t="shared" si="7"/>
        <v>124.86129658315237</v>
      </c>
      <c r="V60" s="13">
        <f t="shared" si="7"/>
        <v>102.21007434251372</v>
      </c>
      <c r="W60" s="13">
        <f t="shared" si="7"/>
        <v>96.06358971206845</v>
      </c>
      <c r="X60" s="13">
        <f t="shared" si="7"/>
        <v>0</v>
      </c>
      <c r="Y60" s="13">
        <f t="shared" si="7"/>
        <v>0</v>
      </c>
      <c r="Z60" s="14">
        <f t="shared" si="7"/>
        <v>96.06358971206845</v>
      </c>
    </row>
    <row r="61" spans="1:26" ht="13.5">
      <c r="A61" s="39" t="s">
        <v>103</v>
      </c>
      <c r="B61" s="12">
        <f t="shared" si="7"/>
        <v>94.13551738312248</v>
      </c>
      <c r="C61" s="12">
        <f t="shared" si="7"/>
        <v>0</v>
      </c>
      <c r="D61" s="3">
        <f t="shared" si="7"/>
        <v>95.00000024410457</v>
      </c>
      <c r="E61" s="13">
        <f t="shared" si="7"/>
        <v>97.0615876743025</v>
      </c>
      <c r="F61" s="13">
        <f t="shared" si="7"/>
        <v>88.62954592789931</v>
      </c>
      <c r="G61" s="13">
        <f t="shared" si="7"/>
        <v>101.37124450713739</v>
      </c>
      <c r="H61" s="13">
        <f t="shared" si="7"/>
        <v>113.97092267633148</v>
      </c>
      <c r="I61" s="13">
        <f t="shared" si="7"/>
        <v>101.26044849600262</v>
      </c>
      <c r="J61" s="13">
        <f t="shared" si="7"/>
        <v>159.34514527341432</v>
      </c>
      <c r="K61" s="13">
        <f t="shared" si="7"/>
        <v>104.40546920191005</v>
      </c>
      <c r="L61" s="13">
        <f t="shared" si="7"/>
        <v>112.40584617285695</v>
      </c>
      <c r="M61" s="13">
        <f t="shared" si="7"/>
        <v>123.88280366182079</v>
      </c>
      <c r="N61" s="13">
        <f t="shared" si="7"/>
        <v>93.01843070526824</v>
      </c>
      <c r="O61" s="13">
        <f t="shared" si="7"/>
        <v>89.18134141630031</v>
      </c>
      <c r="P61" s="13">
        <f t="shared" si="7"/>
        <v>144.5462307473183</v>
      </c>
      <c r="Q61" s="13">
        <f t="shared" si="7"/>
        <v>106.72543184363612</v>
      </c>
      <c r="R61" s="13">
        <f t="shared" si="7"/>
        <v>104.88860832880786</v>
      </c>
      <c r="S61" s="13">
        <f t="shared" si="7"/>
        <v>71.76723604710298</v>
      </c>
      <c r="T61" s="13">
        <f t="shared" si="7"/>
        <v>100.78681281254312</v>
      </c>
      <c r="U61" s="13">
        <f t="shared" si="7"/>
        <v>91.1768935497074</v>
      </c>
      <c r="V61" s="13">
        <f t="shared" si="7"/>
        <v>104.99267039647367</v>
      </c>
      <c r="W61" s="13">
        <f t="shared" si="7"/>
        <v>97.0615876743025</v>
      </c>
      <c r="X61" s="13">
        <f t="shared" si="7"/>
        <v>0</v>
      </c>
      <c r="Y61" s="13">
        <f t="shared" si="7"/>
        <v>0</v>
      </c>
      <c r="Z61" s="14">
        <f t="shared" si="7"/>
        <v>97.0615876743025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94.99999956317224</v>
      </c>
      <c r="E62" s="13">
        <f t="shared" si="7"/>
        <v>94.99999898479729</v>
      </c>
      <c r="F62" s="13">
        <f t="shared" si="7"/>
        <v>50.140517908384666</v>
      </c>
      <c r="G62" s="13">
        <f t="shared" si="7"/>
        <v>127.44766087047086</v>
      </c>
      <c r="H62" s="13">
        <f t="shared" si="7"/>
        <v>129.9135128522371</v>
      </c>
      <c r="I62" s="13">
        <f t="shared" si="7"/>
        <v>85.93026231780702</v>
      </c>
      <c r="J62" s="13">
        <f t="shared" si="7"/>
        <v>134.69262341024623</v>
      </c>
      <c r="K62" s="13">
        <f t="shared" si="7"/>
        <v>100.71839627487054</v>
      </c>
      <c r="L62" s="13">
        <f t="shared" si="7"/>
        <v>111.15527021371116</v>
      </c>
      <c r="M62" s="13">
        <f t="shared" si="7"/>
        <v>115.36743137885036</v>
      </c>
      <c r="N62" s="13">
        <f t="shared" si="7"/>
        <v>85.71746950392621</v>
      </c>
      <c r="O62" s="13">
        <f t="shared" si="7"/>
        <v>82.94737926267811</v>
      </c>
      <c r="P62" s="13">
        <f t="shared" si="7"/>
        <v>150.96246239403413</v>
      </c>
      <c r="Q62" s="13">
        <f t="shared" si="7"/>
        <v>103.8229411798973</v>
      </c>
      <c r="R62" s="13">
        <f t="shared" si="7"/>
        <v>111.69585354404632</v>
      </c>
      <c r="S62" s="13">
        <f t="shared" si="7"/>
        <v>127.75864956005098</v>
      </c>
      <c r="T62" s="13">
        <f t="shared" si="7"/>
        <v>127.43573531267161</v>
      </c>
      <c r="U62" s="13">
        <f t="shared" si="7"/>
        <v>122.1034576524185</v>
      </c>
      <c r="V62" s="13">
        <f t="shared" si="7"/>
        <v>105.56533063343372</v>
      </c>
      <c r="W62" s="13">
        <f t="shared" si="7"/>
        <v>94.99999898479729</v>
      </c>
      <c r="X62" s="13">
        <f t="shared" si="7"/>
        <v>0</v>
      </c>
      <c r="Y62" s="13">
        <f t="shared" si="7"/>
        <v>0</v>
      </c>
      <c r="Z62" s="14">
        <f t="shared" si="7"/>
        <v>94.99999898479729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95</v>
      </c>
      <c r="E63" s="13">
        <f t="shared" si="7"/>
        <v>95.00000027143876</v>
      </c>
      <c r="F63" s="13">
        <f t="shared" si="7"/>
        <v>7.409439007257583</v>
      </c>
      <c r="G63" s="13">
        <f t="shared" si="7"/>
        <v>1749.709324225911</v>
      </c>
      <c r="H63" s="13">
        <f t="shared" si="7"/>
        <v>-535109.9246231156</v>
      </c>
      <c r="I63" s="13">
        <f t="shared" si="7"/>
        <v>27.44678456032046</v>
      </c>
      <c r="J63" s="13">
        <f t="shared" si="7"/>
        <v>-15889.07052203557</v>
      </c>
      <c r="K63" s="13">
        <f t="shared" si="7"/>
        <v>-19271.51862870095</v>
      </c>
      <c r="L63" s="13">
        <f t="shared" si="7"/>
        <v>-42233.25409033702</v>
      </c>
      <c r="M63" s="13">
        <f t="shared" si="7"/>
        <v>-21065.777358821466</v>
      </c>
      <c r="N63" s="13">
        <f t="shared" si="7"/>
        <v>3514.7074718783388</v>
      </c>
      <c r="O63" s="13">
        <f t="shared" si="7"/>
        <v>3091.94308080138</v>
      </c>
      <c r="P63" s="13">
        <f t="shared" si="7"/>
        <v>2835.4802212094614</v>
      </c>
      <c r="Q63" s="13">
        <f t="shared" si="7"/>
        <v>3127.4079673444703</v>
      </c>
      <c r="R63" s="13">
        <f t="shared" si="7"/>
        <v>-9197.11271143862</v>
      </c>
      <c r="S63" s="13">
        <f t="shared" si="7"/>
        <v>-14959.336628926807</v>
      </c>
      <c r="T63" s="13">
        <f t="shared" si="7"/>
        <v>-102.44689979076034</v>
      </c>
      <c r="U63" s="13">
        <f t="shared" si="7"/>
        <v>-3137.8896050239628</v>
      </c>
      <c r="V63" s="13">
        <f t="shared" si="7"/>
        <v>94.51013345294253</v>
      </c>
      <c r="W63" s="13">
        <f t="shared" si="7"/>
        <v>95.00000027143876</v>
      </c>
      <c r="X63" s="13">
        <f t="shared" si="7"/>
        <v>0</v>
      </c>
      <c r="Y63" s="13">
        <f t="shared" si="7"/>
        <v>0</v>
      </c>
      <c r="Z63" s="14">
        <f t="shared" si="7"/>
        <v>95.00000027143876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95</v>
      </c>
      <c r="E64" s="13">
        <f t="shared" si="7"/>
        <v>94.99999682195877</v>
      </c>
      <c r="F64" s="13">
        <f t="shared" si="7"/>
        <v>7.439009800517299</v>
      </c>
      <c r="G64" s="13">
        <f t="shared" si="7"/>
        <v>4328.410458374357</v>
      </c>
      <c r="H64" s="13">
        <f t="shared" si="7"/>
        <v>4965.926220682552</v>
      </c>
      <c r="I64" s="13">
        <f t="shared" si="7"/>
        <v>25.06297652347288</v>
      </c>
      <c r="J64" s="13">
        <f t="shared" si="7"/>
        <v>39536.66218551949</v>
      </c>
      <c r="K64" s="13">
        <f t="shared" si="7"/>
        <v>-1222.6808924326224</v>
      </c>
      <c r="L64" s="13">
        <f t="shared" si="7"/>
        <v>-11124.896910701007</v>
      </c>
      <c r="M64" s="13">
        <f t="shared" si="7"/>
        <v>-3940.3809292917044</v>
      </c>
      <c r="N64" s="13">
        <f t="shared" si="7"/>
        <v>1638.5113328980506</v>
      </c>
      <c r="O64" s="13">
        <f t="shared" si="7"/>
        <v>1785.5198560726953</v>
      </c>
      <c r="P64" s="13">
        <f t="shared" si="7"/>
        <v>3904.649116374569</v>
      </c>
      <c r="Q64" s="13">
        <f t="shared" si="7"/>
        <v>2073.283597832084</v>
      </c>
      <c r="R64" s="13">
        <f t="shared" si="7"/>
        <v>2921.627674101047</v>
      </c>
      <c r="S64" s="13">
        <f t="shared" si="7"/>
        <v>-27635.033623093324</v>
      </c>
      <c r="T64" s="13">
        <f t="shared" si="7"/>
        <v>-580.9937940642546</v>
      </c>
      <c r="U64" s="13">
        <f t="shared" si="7"/>
        <v>13632.043275923788</v>
      </c>
      <c r="V64" s="13">
        <f t="shared" si="7"/>
        <v>89.93680144521467</v>
      </c>
      <c r="W64" s="13">
        <f t="shared" si="7"/>
        <v>94.99999682195877</v>
      </c>
      <c r="X64" s="13">
        <f t="shared" si="7"/>
        <v>0</v>
      </c>
      <c r="Y64" s="13">
        <f t="shared" si="7"/>
        <v>0</v>
      </c>
      <c r="Z64" s="14">
        <f t="shared" si="7"/>
        <v>94.99999682195877</v>
      </c>
    </row>
    <row r="65" spans="1:26" ht="13.5">
      <c r="A65" s="39" t="s">
        <v>107</v>
      </c>
      <c r="B65" s="12">
        <f t="shared" si="7"/>
        <v>-29.515995005257935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262338724</v>
      </c>
      <c r="C67" s="24"/>
      <c r="D67" s="25">
        <v>283369603</v>
      </c>
      <c r="E67" s="26">
        <v>292404147</v>
      </c>
      <c r="F67" s="26">
        <v>166743139</v>
      </c>
      <c r="G67" s="26">
        <v>10372961</v>
      </c>
      <c r="H67" s="26">
        <v>11527994</v>
      </c>
      <c r="I67" s="26">
        <v>188644094</v>
      </c>
      <c r="J67" s="26">
        <v>9391674</v>
      </c>
      <c r="K67" s="26">
        <v>10350004</v>
      </c>
      <c r="L67" s="26">
        <v>10375041</v>
      </c>
      <c r="M67" s="26">
        <v>30116719</v>
      </c>
      <c r="N67" s="26">
        <v>13129559</v>
      </c>
      <c r="O67" s="26">
        <v>13690028</v>
      </c>
      <c r="P67" s="26">
        <v>10964099</v>
      </c>
      <c r="Q67" s="26">
        <v>37783686</v>
      </c>
      <c r="R67" s="26">
        <v>11561601</v>
      </c>
      <c r="S67" s="26">
        <v>13405684</v>
      </c>
      <c r="T67" s="26">
        <v>11264899</v>
      </c>
      <c r="U67" s="26">
        <v>36232184</v>
      </c>
      <c r="V67" s="26">
        <v>292776683</v>
      </c>
      <c r="W67" s="26">
        <v>292404147</v>
      </c>
      <c r="X67" s="26"/>
      <c r="Y67" s="25"/>
      <c r="Z67" s="27">
        <v>292404147</v>
      </c>
    </row>
    <row r="68" spans="1:26" ht="13.5" hidden="1">
      <c r="A68" s="37" t="s">
        <v>31</v>
      </c>
      <c r="B68" s="19">
        <v>83816084</v>
      </c>
      <c r="C68" s="19"/>
      <c r="D68" s="20">
        <v>90447001</v>
      </c>
      <c r="E68" s="21">
        <v>99583774</v>
      </c>
      <c r="F68" s="21">
        <v>95899632</v>
      </c>
      <c r="G68" s="21">
        <v>-32214</v>
      </c>
      <c r="H68" s="21">
        <v>-60969</v>
      </c>
      <c r="I68" s="21">
        <v>95806449</v>
      </c>
      <c r="J68" s="21">
        <v>-180531</v>
      </c>
      <c r="K68" s="21">
        <v>-286250</v>
      </c>
      <c r="L68" s="21">
        <v>-74997</v>
      </c>
      <c r="M68" s="21">
        <v>-541778</v>
      </c>
      <c r="N68" s="21">
        <v>-42805</v>
      </c>
      <c r="O68" s="21">
        <v>-7454</v>
      </c>
      <c r="P68" s="21">
        <v>-143683</v>
      </c>
      <c r="Q68" s="21">
        <v>-193942</v>
      </c>
      <c r="R68" s="21">
        <v>30670</v>
      </c>
      <c r="S68" s="21">
        <v>-27398</v>
      </c>
      <c r="T68" s="21">
        <v>-59127</v>
      </c>
      <c r="U68" s="21">
        <v>-55855</v>
      </c>
      <c r="V68" s="21">
        <v>95014874</v>
      </c>
      <c r="W68" s="21">
        <v>99583774</v>
      </c>
      <c r="X68" s="21"/>
      <c r="Y68" s="20"/>
      <c r="Z68" s="23">
        <v>99583774</v>
      </c>
    </row>
    <row r="69" spans="1:26" ht="13.5" hidden="1">
      <c r="A69" s="38" t="s">
        <v>32</v>
      </c>
      <c r="B69" s="19">
        <v>174984043</v>
      </c>
      <c r="C69" s="19"/>
      <c r="D69" s="20">
        <v>192922602</v>
      </c>
      <c r="E69" s="21">
        <v>192820373</v>
      </c>
      <c r="F69" s="21">
        <v>70843507</v>
      </c>
      <c r="G69" s="21">
        <v>10405175</v>
      </c>
      <c r="H69" s="21">
        <v>11588963</v>
      </c>
      <c r="I69" s="21">
        <v>92837645</v>
      </c>
      <c r="J69" s="21">
        <v>9572205</v>
      </c>
      <c r="K69" s="21">
        <v>10636254</v>
      </c>
      <c r="L69" s="21">
        <v>10450038</v>
      </c>
      <c r="M69" s="21">
        <v>30658497</v>
      </c>
      <c r="N69" s="21">
        <v>13172364</v>
      </c>
      <c r="O69" s="21">
        <v>13697482</v>
      </c>
      <c r="P69" s="21">
        <v>11107782</v>
      </c>
      <c r="Q69" s="21">
        <v>37977628</v>
      </c>
      <c r="R69" s="21">
        <v>11530931</v>
      </c>
      <c r="S69" s="21">
        <v>13433082</v>
      </c>
      <c r="T69" s="21">
        <v>11324026</v>
      </c>
      <c r="U69" s="21">
        <v>36288039</v>
      </c>
      <c r="V69" s="21">
        <v>197761809</v>
      </c>
      <c r="W69" s="21">
        <v>192820373</v>
      </c>
      <c r="X69" s="21"/>
      <c r="Y69" s="20"/>
      <c r="Z69" s="23">
        <v>192820373</v>
      </c>
    </row>
    <row r="70" spans="1:26" ht="13.5" hidden="1">
      <c r="A70" s="39" t="s">
        <v>103</v>
      </c>
      <c r="B70" s="19">
        <v>93897371</v>
      </c>
      <c r="C70" s="19"/>
      <c r="D70" s="20">
        <v>102415125</v>
      </c>
      <c r="E70" s="21">
        <v>99477632</v>
      </c>
      <c r="F70" s="21">
        <v>9007292</v>
      </c>
      <c r="G70" s="21">
        <v>7876130</v>
      </c>
      <c r="H70" s="21">
        <v>8882248</v>
      </c>
      <c r="I70" s="21">
        <v>25765670</v>
      </c>
      <c r="J70" s="21">
        <v>6870562</v>
      </c>
      <c r="K70" s="21">
        <v>7988661</v>
      </c>
      <c r="L70" s="21">
        <v>7671754</v>
      </c>
      <c r="M70" s="21">
        <v>22530977</v>
      </c>
      <c r="N70" s="21">
        <v>9283801</v>
      </c>
      <c r="O70" s="21">
        <v>9683243</v>
      </c>
      <c r="P70" s="21">
        <v>7856438</v>
      </c>
      <c r="Q70" s="21">
        <v>26823482</v>
      </c>
      <c r="R70" s="21">
        <v>8310361</v>
      </c>
      <c r="S70" s="21">
        <v>10185340</v>
      </c>
      <c r="T70" s="21">
        <v>8714398</v>
      </c>
      <c r="U70" s="21">
        <v>27210099</v>
      </c>
      <c r="V70" s="21">
        <v>102330228</v>
      </c>
      <c r="W70" s="21">
        <v>99477632</v>
      </c>
      <c r="X70" s="21"/>
      <c r="Y70" s="20"/>
      <c r="Z70" s="23">
        <v>99477632</v>
      </c>
    </row>
    <row r="71" spans="1:26" ht="13.5" hidden="1">
      <c r="A71" s="39" t="s">
        <v>104</v>
      </c>
      <c r="B71" s="19">
        <v>35216984</v>
      </c>
      <c r="C71" s="19"/>
      <c r="D71" s="20">
        <v>34338477</v>
      </c>
      <c r="E71" s="21">
        <v>34475873</v>
      </c>
      <c r="F71" s="21">
        <v>5981444</v>
      </c>
      <c r="G71" s="21">
        <v>2333197</v>
      </c>
      <c r="H71" s="21">
        <v>2664789</v>
      </c>
      <c r="I71" s="21">
        <v>10979430</v>
      </c>
      <c r="J71" s="21">
        <v>2720783</v>
      </c>
      <c r="K71" s="21">
        <v>2784118</v>
      </c>
      <c r="L71" s="21">
        <v>2800228</v>
      </c>
      <c r="M71" s="21">
        <v>8305129</v>
      </c>
      <c r="N71" s="21">
        <v>3701788</v>
      </c>
      <c r="O71" s="21">
        <v>3825412</v>
      </c>
      <c r="P71" s="21">
        <v>3115862</v>
      </c>
      <c r="Q71" s="21">
        <v>10643062</v>
      </c>
      <c r="R71" s="21">
        <v>3195500</v>
      </c>
      <c r="S71" s="21">
        <v>3272652</v>
      </c>
      <c r="T71" s="21">
        <v>2766177</v>
      </c>
      <c r="U71" s="21">
        <v>9234329</v>
      </c>
      <c r="V71" s="21">
        <v>39161950</v>
      </c>
      <c r="W71" s="21">
        <v>34475873</v>
      </c>
      <c r="X71" s="21"/>
      <c r="Y71" s="20"/>
      <c r="Z71" s="23">
        <v>34475873</v>
      </c>
    </row>
    <row r="72" spans="1:26" ht="13.5" hidden="1">
      <c r="A72" s="39" t="s">
        <v>105</v>
      </c>
      <c r="B72" s="19">
        <v>32052808</v>
      </c>
      <c r="C72" s="19"/>
      <c r="D72" s="20">
        <v>35165200</v>
      </c>
      <c r="E72" s="21">
        <v>36840722</v>
      </c>
      <c r="F72" s="21">
        <v>34949650</v>
      </c>
      <c r="G72" s="21">
        <v>159284</v>
      </c>
      <c r="H72" s="21">
        <v>-796</v>
      </c>
      <c r="I72" s="21">
        <v>35108138</v>
      </c>
      <c r="J72" s="21">
        <v>-24347</v>
      </c>
      <c r="K72" s="21">
        <v>-14118</v>
      </c>
      <c r="L72" s="21">
        <v>-7151</v>
      </c>
      <c r="M72" s="21">
        <v>-45616</v>
      </c>
      <c r="N72" s="21">
        <v>79565</v>
      </c>
      <c r="O72" s="21">
        <v>90444</v>
      </c>
      <c r="P72" s="21">
        <v>94571</v>
      </c>
      <c r="Q72" s="21">
        <v>264580</v>
      </c>
      <c r="R72" s="21">
        <v>-29855</v>
      </c>
      <c r="S72" s="21">
        <v>-18813</v>
      </c>
      <c r="T72" s="21">
        <v>-132862</v>
      </c>
      <c r="U72" s="21">
        <v>-181530</v>
      </c>
      <c r="V72" s="21">
        <v>35145572</v>
      </c>
      <c r="W72" s="21">
        <v>36840722</v>
      </c>
      <c r="X72" s="21"/>
      <c r="Y72" s="20"/>
      <c r="Z72" s="23">
        <v>36840722</v>
      </c>
    </row>
    <row r="73" spans="1:26" ht="13.5" hidden="1">
      <c r="A73" s="39" t="s">
        <v>106</v>
      </c>
      <c r="B73" s="19">
        <v>18068551</v>
      </c>
      <c r="C73" s="19"/>
      <c r="D73" s="20">
        <v>21003800</v>
      </c>
      <c r="E73" s="21">
        <v>22026146</v>
      </c>
      <c r="F73" s="21">
        <v>20905121</v>
      </c>
      <c r="G73" s="21">
        <v>36564</v>
      </c>
      <c r="H73" s="21">
        <v>42722</v>
      </c>
      <c r="I73" s="21">
        <v>20984407</v>
      </c>
      <c r="J73" s="21">
        <v>5207</v>
      </c>
      <c r="K73" s="21">
        <v>-122407</v>
      </c>
      <c r="L73" s="21">
        <v>-14793</v>
      </c>
      <c r="M73" s="21">
        <v>-131993</v>
      </c>
      <c r="N73" s="21">
        <v>107210</v>
      </c>
      <c r="O73" s="21">
        <v>98383</v>
      </c>
      <c r="P73" s="21">
        <v>40911</v>
      </c>
      <c r="Q73" s="21">
        <v>246504</v>
      </c>
      <c r="R73" s="21">
        <v>54925</v>
      </c>
      <c r="S73" s="21">
        <v>-6097</v>
      </c>
      <c r="T73" s="21">
        <v>-23687</v>
      </c>
      <c r="U73" s="21">
        <v>25141</v>
      </c>
      <c r="V73" s="21">
        <v>21124059</v>
      </c>
      <c r="W73" s="21">
        <v>22026146</v>
      </c>
      <c r="X73" s="21"/>
      <c r="Y73" s="20"/>
      <c r="Z73" s="23">
        <v>22026146</v>
      </c>
    </row>
    <row r="74" spans="1:26" ht="13.5" hidden="1">
      <c r="A74" s="39" t="s">
        <v>107</v>
      </c>
      <c r="B74" s="19">
        <v>-4251671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3538597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262338723</v>
      </c>
      <c r="C76" s="32"/>
      <c r="D76" s="33">
        <v>269201123</v>
      </c>
      <c r="E76" s="34">
        <v>279834757</v>
      </c>
      <c r="F76" s="34">
        <v>20408304</v>
      </c>
      <c r="G76" s="34">
        <v>21208304</v>
      </c>
      <c r="H76" s="34">
        <v>30995868</v>
      </c>
      <c r="I76" s="34">
        <v>72612476</v>
      </c>
      <c r="J76" s="34">
        <v>30494363</v>
      </c>
      <c r="K76" s="34">
        <v>21508468</v>
      </c>
      <c r="L76" s="34">
        <v>23554509</v>
      </c>
      <c r="M76" s="34">
        <v>75557340</v>
      </c>
      <c r="N76" s="34">
        <v>23060690</v>
      </c>
      <c r="O76" s="34">
        <v>23060690</v>
      </c>
      <c r="P76" s="34">
        <v>27002454</v>
      </c>
      <c r="Q76" s="34">
        <v>73123834</v>
      </c>
      <c r="R76" s="34">
        <v>22991035</v>
      </c>
      <c r="S76" s="34">
        <v>21899091</v>
      </c>
      <c r="T76" s="34">
        <v>12796255</v>
      </c>
      <c r="U76" s="34">
        <v>57686381</v>
      </c>
      <c r="V76" s="34">
        <v>278980031</v>
      </c>
      <c r="W76" s="34">
        <v>279834757</v>
      </c>
      <c r="X76" s="34"/>
      <c r="Y76" s="33"/>
      <c r="Z76" s="35">
        <v>279834757</v>
      </c>
    </row>
    <row r="77" spans="1:26" ht="13.5" hidden="1">
      <c r="A77" s="37" t="s">
        <v>31</v>
      </c>
      <c r="B77" s="19">
        <v>83816084</v>
      </c>
      <c r="C77" s="19"/>
      <c r="D77" s="20">
        <v>85924651</v>
      </c>
      <c r="E77" s="21">
        <v>94604585</v>
      </c>
      <c r="F77" s="21">
        <v>5182375</v>
      </c>
      <c r="G77" s="21">
        <v>5749942</v>
      </c>
      <c r="H77" s="21">
        <v>10905443</v>
      </c>
      <c r="I77" s="21">
        <v>21837760</v>
      </c>
      <c r="J77" s="21">
        <v>9868626</v>
      </c>
      <c r="K77" s="21">
        <v>5982425</v>
      </c>
      <c r="L77" s="21">
        <v>7058794</v>
      </c>
      <c r="M77" s="21">
        <v>22909845</v>
      </c>
      <c r="N77" s="21">
        <v>6566419</v>
      </c>
      <c r="O77" s="21">
        <v>6566419</v>
      </c>
      <c r="P77" s="21">
        <v>6590431</v>
      </c>
      <c r="Q77" s="21">
        <v>19723269</v>
      </c>
      <c r="R77" s="21">
        <v>6253155</v>
      </c>
      <c r="S77" s="21">
        <v>5909050</v>
      </c>
      <c r="T77" s="21">
        <v>214460</v>
      </c>
      <c r="U77" s="21">
        <v>12376665</v>
      </c>
      <c r="V77" s="21">
        <v>76847539</v>
      </c>
      <c r="W77" s="21">
        <v>94604585</v>
      </c>
      <c r="X77" s="21"/>
      <c r="Y77" s="20"/>
      <c r="Z77" s="23">
        <v>94604585</v>
      </c>
    </row>
    <row r="78" spans="1:26" ht="13.5" hidden="1">
      <c r="A78" s="38" t="s">
        <v>32</v>
      </c>
      <c r="B78" s="19">
        <v>174984042</v>
      </c>
      <c r="C78" s="19"/>
      <c r="D78" s="20">
        <v>183276472</v>
      </c>
      <c r="E78" s="21">
        <v>185230172</v>
      </c>
      <c r="F78" s="21">
        <v>15225929</v>
      </c>
      <c r="G78" s="21">
        <v>15458362</v>
      </c>
      <c r="H78" s="21">
        <v>20090425</v>
      </c>
      <c r="I78" s="21">
        <v>50774716</v>
      </c>
      <c r="J78" s="21">
        <v>20625737</v>
      </c>
      <c r="K78" s="21">
        <v>15526043</v>
      </c>
      <c r="L78" s="21">
        <v>16495715</v>
      </c>
      <c r="M78" s="21">
        <v>52647495</v>
      </c>
      <c r="N78" s="21">
        <v>16494271</v>
      </c>
      <c r="O78" s="21">
        <v>16494271</v>
      </c>
      <c r="P78" s="21">
        <v>20412023</v>
      </c>
      <c r="Q78" s="21">
        <v>53400565</v>
      </c>
      <c r="R78" s="21">
        <v>16737880</v>
      </c>
      <c r="S78" s="21">
        <v>15990041</v>
      </c>
      <c r="T78" s="21">
        <v>12581795</v>
      </c>
      <c r="U78" s="21">
        <v>45309716</v>
      </c>
      <c r="V78" s="21">
        <v>202132492</v>
      </c>
      <c r="W78" s="21">
        <v>185230172</v>
      </c>
      <c r="X78" s="21"/>
      <c r="Y78" s="20"/>
      <c r="Z78" s="23">
        <v>185230172</v>
      </c>
    </row>
    <row r="79" spans="1:26" ht="13.5" hidden="1">
      <c r="A79" s="39" t="s">
        <v>103</v>
      </c>
      <c r="B79" s="19">
        <v>88390776</v>
      </c>
      <c r="C79" s="19"/>
      <c r="D79" s="20">
        <v>97294369</v>
      </c>
      <c r="E79" s="21">
        <v>96554569</v>
      </c>
      <c r="F79" s="21">
        <v>7983122</v>
      </c>
      <c r="G79" s="21">
        <v>7984131</v>
      </c>
      <c r="H79" s="21">
        <v>10123180</v>
      </c>
      <c r="I79" s="21">
        <v>26090433</v>
      </c>
      <c r="J79" s="21">
        <v>10947907</v>
      </c>
      <c r="K79" s="21">
        <v>8340599</v>
      </c>
      <c r="L79" s="21">
        <v>8623500</v>
      </c>
      <c r="M79" s="21">
        <v>27912006</v>
      </c>
      <c r="N79" s="21">
        <v>8635646</v>
      </c>
      <c r="O79" s="21">
        <v>8635646</v>
      </c>
      <c r="P79" s="21">
        <v>11356185</v>
      </c>
      <c r="Q79" s="21">
        <v>28627477</v>
      </c>
      <c r="R79" s="21">
        <v>8716622</v>
      </c>
      <c r="S79" s="21">
        <v>7309737</v>
      </c>
      <c r="T79" s="21">
        <v>8782964</v>
      </c>
      <c r="U79" s="21">
        <v>24809323</v>
      </c>
      <c r="V79" s="21">
        <v>107439239</v>
      </c>
      <c r="W79" s="21">
        <v>96554569</v>
      </c>
      <c r="X79" s="21"/>
      <c r="Y79" s="20"/>
      <c r="Z79" s="23">
        <v>96554569</v>
      </c>
    </row>
    <row r="80" spans="1:26" ht="13.5" hidden="1">
      <c r="A80" s="39" t="s">
        <v>104</v>
      </c>
      <c r="B80" s="19">
        <v>35216984</v>
      </c>
      <c r="C80" s="19"/>
      <c r="D80" s="20">
        <v>32621553</v>
      </c>
      <c r="E80" s="21">
        <v>32752079</v>
      </c>
      <c r="F80" s="21">
        <v>2999127</v>
      </c>
      <c r="G80" s="21">
        <v>2973605</v>
      </c>
      <c r="H80" s="21">
        <v>3461921</v>
      </c>
      <c r="I80" s="21">
        <v>9434653</v>
      </c>
      <c r="J80" s="21">
        <v>3664694</v>
      </c>
      <c r="K80" s="21">
        <v>2804119</v>
      </c>
      <c r="L80" s="21">
        <v>3112601</v>
      </c>
      <c r="M80" s="21">
        <v>9581414</v>
      </c>
      <c r="N80" s="21">
        <v>3173079</v>
      </c>
      <c r="O80" s="21">
        <v>3173079</v>
      </c>
      <c r="P80" s="21">
        <v>4703782</v>
      </c>
      <c r="Q80" s="21">
        <v>11049940</v>
      </c>
      <c r="R80" s="21">
        <v>3569241</v>
      </c>
      <c r="S80" s="21">
        <v>4181096</v>
      </c>
      <c r="T80" s="21">
        <v>3525098</v>
      </c>
      <c r="U80" s="21">
        <v>11275435</v>
      </c>
      <c r="V80" s="21">
        <v>41341442</v>
      </c>
      <c r="W80" s="21">
        <v>32752079</v>
      </c>
      <c r="X80" s="21"/>
      <c r="Y80" s="20"/>
      <c r="Z80" s="23">
        <v>32752079</v>
      </c>
    </row>
    <row r="81" spans="1:26" ht="13.5" hidden="1">
      <c r="A81" s="39" t="s">
        <v>105</v>
      </c>
      <c r="B81" s="19">
        <v>32052808</v>
      </c>
      <c r="C81" s="19"/>
      <c r="D81" s="20">
        <v>33406940</v>
      </c>
      <c r="E81" s="21">
        <v>34998686</v>
      </c>
      <c r="F81" s="21">
        <v>2589573</v>
      </c>
      <c r="G81" s="21">
        <v>2787007</v>
      </c>
      <c r="H81" s="21">
        <v>4259475</v>
      </c>
      <c r="I81" s="21">
        <v>9636055</v>
      </c>
      <c r="J81" s="21">
        <v>3868512</v>
      </c>
      <c r="K81" s="21">
        <v>2720753</v>
      </c>
      <c r="L81" s="21">
        <v>3020100</v>
      </c>
      <c r="M81" s="21">
        <v>9609365</v>
      </c>
      <c r="N81" s="21">
        <v>2796477</v>
      </c>
      <c r="O81" s="21">
        <v>2796477</v>
      </c>
      <c r="P81" s="21">
        <v>2681542</v>
      </c>
      <c r="Q81" s="21">
        <v>8274496</v>
      </c>
      <c r="R81" s="21">
        <v>2745798</v>
      </c>
      <c r="S81" s="21">
        <v>2814300</v>
      </c>
      <c r="T81" s="21">
        <v>136113</v>
      </c>
      <c r="U81" s="21">
        <v>5696211</v>
      </c>
      <c r="V81" s="21">
        <v>33216127</v>
      </c>
      <c r="W81" s="21">
        <v>34998686</v>
      </c>
      <c r="X81" s="21"/>
      <c r="Y81" s="20"/>
      <c r="Z81" s="23">
        <v>34998686</v>
      </c>
    </row>
    <row r="82" spans="1:26" ht="13.5" hidden="1">
      <c r="A82" s="39" t="s">
        <v>106</v>
      </c>
      <c r="B82" s="19">
        <v>18068551</v>
      </c>
      <c r="C82" s="19"/>
      <c r="D82" s="20">
        <v>19953610</v>
      </c>
      <c r="E82" s="21">
        <v>20924838</v>
      </c>
      <c r="F82" s="21">
        <v>1555134</v>
      </c>
      <c r="G82" s="21">
        <v>1582640</v>
      </c>
      <c r="H82" s="21">
        <v>2121543</v>
      </c>
      <c r="I82" s="21">
        <v>5259317</v>
      </c>
      <c r="J82" s="21">
        <v>2058674</v>
      </c>
      <c r="K82" s="21">
        <v>1496647</v>
      </c>
      <c r="L82" s="21">
        <v>1645706</v>
      </c>
      <c r="M82" s="21">
        <v>5201027</v>
      </c>
      <c r="N82" s="21">
        <v>1756648</v>
      </c>
      <c r="O82" s="21">
        <v>1756648</v>
      </c>
      <c r="P82" s="21">
        <v>1597431</v>
      </c>
      <c r="Q82" s="21">
        <v>5110727</v>
      </c>
      <c r="R82" s="21">
        <v>1604704</v>
      </c>
      <c r="S82" s="21">
        <v>1684908</v>
      </c>
      <c r="T82" s="21">
        <v>137620</v>
      </c>
      <c r="U82" s="21">
        <v>3427232</v>
      </c>
      <c r="V82" s="21">
        <v>18998303</v>
      </c>
      <c r="W82" s="21">
        <v>20924838</v>
      </c>
      <c r="X82" s="21"/>
      <c r="Y82" s="20"/>
      <c r="Z82" s="23">
        <v>20924838</v>
      </c>
    </row>
    <row r="83" spans="1:26" ht="13.5" hidden="1">
      <c r="A83" s="39" t="s">
        <v>107</v>
      </c>
      <c r="B83" s="19">
        <v>1254923</v>
      </c>
      <c r="C83" s="19"/>
      <c r="D83" s="20"/>
      <c r="E83" s="21"/>
      <c r="F83" s="21">
        <v>98973</v>
      </c>
      <c r="G83" s="21">
        <v>130979</v>
      </c>
      <c r="H83" s="21">
        <v>124306</v>
      </c>
      <c r="I83" s="21">
        <v>354258</v>
      </c>
      <c r="J83" s="21">
        <v>85950</v>
      </c>
      <c r="K83" s="21">
        <v>163925</v>
      </c>
      <c r="L83" s="21">
        <v>93808</v>
      </c>
      <c r="M83" s="21">
        <v>343683</v>
      </c>
      <c r="N83" s="21">
        <v>132421</v>
      </c>
      <c r="O83" s="21">
        <v>132421</v>
      </c>
      <c r="P83" s="21">
        <v>73083</v>
      </c>
      <c r="Q83" s="21">
        <v>337925</v>
      </c>
      <c r="R83" s="21">
        <v>101515</v>
      </c>
      <c r="S83" s="21"/>
      <c r="T83" s="21"/>
      <c r="U83" s="21">
        <v>101515</v>
      </c>
      <c r="V83" s="21">
        <v>1137381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3538597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5758098</v>
      </c>
      <c r="D5" s="357">
        <f t="shared" si="0"/>
        <v>0</v>
      </c>
      <c r="E5" s="356">
        <f t="shared" si="0"/>
        <v>0</v>
      </c>
      <c r="F5" s="358">
        <f t="shared" si="0"/>
        <v>6041916</v>
      </c>
      <c r="G5" s="358">
        <f t="shared" si="0"/>
        <v>85291</v>
      </c>
      <c r="H5" s="356">
        <f t="shared" si="0"/>
        <v>118102</v>
      </c>
      <c r="I5" s="356">
        <f t="shared" si="0"/>
        <v>305605</v>
      </c>
      <c r="J5" s="358">
        <f t="shared" si="0"/>
        <v>508998</v>
      </c>
      <c r="K5" s="358">
        <f t="shared" si="0"/>
        <v>216271</v>
      </c>
      <c r="L5" s="356">
        <f t="shared" si="0"/>
        <v>622885</v>
      </c>
      <c r="M5" s="356">
        <f t="shared" si="0"/>
        <v>209804</v>
      </c>
      <c r="N5" s="358">
        <f t="shared" si="0"/>
        <v>1048960</v>
      </c>
      <c r="O5" s="358">
        <f t="shared" si="0"/>
        <v>404640</v>
      </c>
      <c r="P5" s="356">
        <f t="shared" si="0"/>
        <v>209374</v>
      </c>
      <c r="Q5" s="356">
        <f t="shared" si="0"/>
        <v>187427</v>
      </c>
      <c r="R5" s="358">
        <f t="shared" si="0"/>
        <v>801441</v>
      </c>
      <c r="S5" s="358">
        <f t="shared" si="0"/>
        <v>279865</v>
      </c>
      <c r="T5" s="356">
        <f t="shared" si="0"/>
        <v>857322</v>
      </c>
      <c r="U5" s="356">
        <f t="shared" si="0"/>
        <v>1702457</v>
      </c>
      <c r="V5" s="358">
        <f t="shared" si="0"/>
        <v>2839644</v>
      </c>
      <c r="W5" s="358">
        <f t="shared" si="0"/>
        <v>5199043</v>
      </c>
      <c r="X5" s="356">
        <f t="shared" si="0"/>
        <v>6041916</v>
      </c>
      <c r="Y5" s="358">
        <f t="shared" si="0"/>
        <v>-842873</v>
      </c>
      <c r="Z5" s="359">
        <f>+IF(X5&lt;&gt;0,+(Y5/X5)*100,0)</f>
        <v>-13.950425659674845</v>
      </c>
      <c r="AA5" s="360">
        <f>+AA6+AA8+AA11+AA13+AA15</f>
        <v>6041916</v>
      </c>
    </row>
    <row r="6" spans="1:27" ht="13.5">
      <c r="A6" s="361" t="s">
        <v>204</v>
      </c>
      <c r="B6" s="142"/>
      <c r="C6" s="60">
        <f>+C7</f>
        <v>1172826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1744014</v>
      </c>
      <c r="G6" s="59">
        <f t="shared" si="1"/>
        <v>14893</v>
      </c>
      <c r="H6" s="60">
        <f t="shared" si="1"/>
        <v>40913</v>
      </c>
      <c r="I6" s="60">
        <f t="shared" si="1"/>
        <v>206801</v>
      </c>
      <c r="J6" s="59">
        <f t="shared" si="1"/>
        <v>262607</v>
      </c>
      <c r="K6" s="59">
        <f t="shared" si="1"/>
        <v>34929</v>
      </c>
      <c r="L6" s="60">
        <f t="shared" si="1"/>
        <v>71831</v>
      </c>
      <c r="M6" s="60">
        <f t="shared" si="1"/>
        <v>67777</v>
      </c>
      <c r="N6" s="59">
        <f t="shared" si="1"/>
        <v>174537</v>
      </c>
      <c r="O6" s="59">
        <f t="shared" si="1"/>
        <v>213823</v>
      </c>
      <c r="P6" s="60">
        <f t="shared" si="1"/>
        <v>34162</v>
      </c>
      <c r="Q6" s="60">
        <f t="shared" si="1"/>
        <v>59573</v>
      </c>
      <c r="R6" s="59">
        <f t="shared" si="1"/>
        <v>307558</v>
      </c>
      <c r="S6" s="59">
        <f t="shared" si="1"/>
        <v>55421</v>
      </c>
      <c r="T6" s="60">
        <f t="shared" si="1"/>
        <v>281840</v>
      </c>
      <c r="U6" s="60">
        <f t="shared" si="1"/>
        <v>440215</v>
      </c>
      <c r="V6" s="59">
        <f t="shared" si="1"/>
        <v>777476</v>
      </c>
      <c r="W6" s="59">
        <f t="shared" si="1"/>
        <v>1522178</v>
      </c>
      <c r="X6" s="60">
        <f t="shared" si="1"/>
        <v>1744014</v>
      </c>
      <c r="Y6" s="59">
        <f t="shared" si="1"/>
        <v>-221836</v>
      </c>
      <c r="Z6" s="61">
        <f>+IF(X6&lt;&gt;0,+(Y6/X6)*100,0)</f>
        <v>-12.71985201953654</v>
      </c>
      <c r="AA6" s="62">
        <f t="shared" si="1"/>
        <v>1744014</v>
      </c>
    </row>
    <row r="7" spans="1:27" ht="13.5">
      <c r="A7" s="291" t="s">
        <v>228</v>
      </c>
      <c r="B7" s="142"/>
      <c r="C7" s="60">
        <v>1172826</v>
      </c>
      <c r="D7" s="340"/>
      <c r="E7" s="60"/>
      <c r="F7" s="59">
        <v>1744014</v>
      </c>
      <c r="G7" s="59">
        <v>14893</v>
      </c>
      <c r="H7" s="60">
        <v>40913</v>
      </c>
      <c r="I7" s="60">
        <v>206801</v>
      </c>
      <c r="J7" s="59">
        <v>262607</v>
      </c>
      <c r="K7" s="59">
        <v>34929</v>
      </c>
      <c r="L7" s="60">
        <v>71831</v>
      </c>
      <c r="M7" s="60">
        <v>67777</v>
      </c>
      <c r="N7" s="59">
        <v>174537</v>
      </c>
      <c r="O7" s="59">
        <v>213823</v>
      </c>
      <c r="P7" s="60">
        <v>34162</v>
      </c>
      <c r="Q7" s="60">
        <v>59573</v>
      </c>
      <c r="R7" s="59">
        <v>307558</v>
      </c>
      <c r="S7" s="59">
        <v>55421</v>
      </c>
      <c r="T7" s="60">
        <v>281840</v>
      </c>
      <c r="U7" s="60">
        <v>440215</v>
      </c>
      <c r="V7" s="59">
        <v>777476</v>
      </c>
      <c r="W7" s="59">
        <v>1522178</v>
      </c>
      <c r="X7" s="60">
        <v>1744014</v>
      </c>
      <c r="Y7" s="59">
        <v>-221836</v>
      </c>
      <c r="Z7" s="61">
        <v>-12.72</v>
      </c>
      <c r="AA7" s="62">
        <v>1744014</v>
      </c>
    </row>
    <row r="8" spans="1:27" ht="13.5">
      <c r="A8" s="361" t="s">
        <v>205</v>
      </c>
      <c r="B8" s="142"/>
      <c r="C8" s="60">
        <f aca="true" t="shared" si="2" ref="C8:Y8">SUM(C9:C10)</f>
        <v>1539957</v>
      </c>
      <c r="D8" s="340">
        <f t="shared" si="2"/>
        <v>0</v>
      </c>
      <c r="E8" s="60">
        <f t="shared" si="2"/>
        <v>0</v>
      </c>
      <c r="F8" s="59">
        <f t="shared" si="2"/>
        <v>2038332</v>
      </c>
      <c r="G8" s="59">
        <f t="shared" si="2"/>
        <v>18736</v>
      </c>
      <c r="H8" s="60">
        <f t="shared" si="2"/>
        <v>20705</v>
      </c>
      <c r="I8" s="60">
        <f t="shared" si="2"/>
        <v>72558</v>
      </c>
      <c r="J8" s="59">
        <f t="shared" si="2"/>
        <v>111999</v>
      </c>
      <c r="K8" s="59">
        <f t="shared" si="2"/>
        <v>121268</v>
      </c>
      <c r="L8" s="60">
        <f t="shared" si="2"/>
        <v>259053</v>
      </c>
      <c r="M8" s="60">
        <f t="shared" si="2"/>
        <v>89009</v>
      </c>
      <c r="N8" s="59">
        <f t="shared" si="2"/>
        <v>469330</v>
      </c>
      <c r="O8" s="59">
        <f t="shared" si="2"/>
        <v>80053</v>
      </c>
      <c r="P8" s="60">
        <f t="shared" si="2"/>
        <v>84890</v>
      </c>
      <c r="Q8" s="60">
        <f t="shared" si="2"/>
        <v>69480</v>
      </c>
      <c r="R8" s="59">
        <f t="shared" si="2"/>
        <v>234423</v>
      </c>
      <c r="S8" s="59">
        <f t="shared" si="2"/>
        <v>9837</v>
      </c>
      <c r="T8" s="60">
        <f t="shared" si="2"/>
        <v>238334</v>
      </c>
      <c r="U8" s="60">
        <f t="shared" si="2"/>
        <v>857693</v>
      </c>
      <c r="V8" s="59">
        <f t="shared" si="2"/>
        <v>1105864</v>
      </c>
      <c r="W8" s="59">
        <f t="shared" si="2"/>
        <v>1921616</v>
      </c>
      <c r="X8" s="60">
        <f t="shared" si="2"/>
        <v>2038332</v>
      </c>
      <c r="Y8" s="59">
        <f t="shared" si="2"/>
        <v>-116716</v>
      </c>
      <c r="Z8" s="61">
        <f>+IF(X8&lt;&gt;0,+(Y8/X8)*100,0)</f>
        <v>-5.7260544405916205</v>
      </c>
      <c r="AA8" s="62">
        <f>SUM(AA9:AA10)</f>
        <v>2038332</v>
      </c>
    </row>
    <row r="9" spans="1:27" ht="13.5">
      <c r="A9" s="291" t="s">
        <v>229</v>
      </c>
      <c r="B9" s="142"/>
      <c r="C9" s="60">
        <v>1441014</v>
      </c>
      <c r="D9" s="340"/>
      <c r="E9" s="60"/>
      <c r="F9" s="59">
        <v>1927926</v>
      </c>
      <c r="G9" s="59">
        <v>18646</v>
      </c>
      <c r="H9" s="60">
        <v>16725</v>
      </c>
      <c r="I9" s="60">
        <v>67335</v>
      </c>
      <c r="J9" s="59">
        <v>102706</v>
      </c>
      <c r="K9" s="59">
        <v>117279</v>
      </c>
      <c r="L9" s="60">
        <v>253729</v>
      </c>
      <c r="M9" s="60">
        <v>85862</v>
      </c>
      <c r="N9" s="59">
        <v>456870</v>
      </c>
      <c r="O9" s="59">
        <v>40087</v>
      </c>
      <c r="P9" s="60">
        <v>77250</v>
      </c>
      <c r="Q9" s="60">
        <v>69480</v>
      </c>
      <c r="R9" s="59">
        <v>186817</v>
      </c>
      <c r="S9" s="59">
        <v>9837</v>
      </c>
      <c r="T9" s="60">
        <v>227974</v>
      </c>
      <c r="U9" s="60">
        <v>855673</v>
      </c>
      <c r="V9" s="59">
        <v>1093484</v>
      </c>
      <c r="W9" s="59">
        <v>1839877</v>
      </c>
      <c r="X9" s="60">
        <v>1927926</v>
      </c>
      <c r="Y9" s="59">
        <v>-88049</v>
      </c>
      <c r="Z9" s="61">
        <v>-4.57</v>
      </c>
      <c r="AA9" s="62">
        <v>1927926</v>
      </c>
    </row>
    <row r="10" spans="1:27" ht="13.5">
      <c r="A10" s="291" t="s">
        <v>230</v>
      </c>
      <c r="B10" s="142"/>
      <c r="C10" s="60">
        <v>98943</v>
      </c>
      <c r="D10" s="340"/>
      <c r="E10" s="60"/>
      <c r="F10" s="59">
        <v>110406</v>
      </c>
      <c r="G10" s="59">
        <v>90</v>
      </c>
      <c r="H10" s="60">
        <v>3980</v>
      </c>
      <c r="I10" s="60">
        <v>5223</v>
      </c>
      <c r="J10" s="59">
        <v>9293</v>
      </c>
      <c r="K10" s="59">
        <v>3989</v>
      </c>
      <c r="L10" s="60">
        <v>5324</v>
      </c>
      <c r="M10" s="60">
        <v>3147</v>
      </c>
      <c r="N10" s="59">
        <v>12460</v>
      </c>
      <c r="O10" s="59">
        <v>39966</v>
      </c>
      <c r="P10" s="60">
        <v>7640</v>
      </c>
      <c r="Q10" s="60"/>
      <c r="R10" s="59">
        <v>47606</v>
      </c>
      <c r="S10" s="59"/>
      <c r="T10" s="60">
        <v>10360</v>
      </c>
      <c r="U10" s="60">
        <v>2020</v>
      </c>
      <c r="V10" s="59">
        <v>12380</v>
      </c>
      <c r="W10" s="59">
        <v>81739</v>
      </c>
      <c r="X10" s="60">
        <v>110406</v>
      </c>
      <c r="Y10" s="59">
        <v>-28667</v>
      </c>
      <c r="Z10" s="61">
        <v>-25.97</v>
      </c>
      <c r="AA10" s="62">
        <v>110406</v>
      </c>
    </row>
    <row r="11" spans="1:27" ht="13.5">
      <c r="A11" s="361" t="s">
        <v>206</v>
      </c>
      <c r="B11" s="142"/>
      <c r="C11" s="362">
        <f>+C12</f>
        <v>1165441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580000</v>
      </c>
      <c r="G11" s="364">
        <f t="shared" si="3"/>
        <v>43164</v>
      </c>
      <c r="H11" s="362">
        <f t="shared" si="3"/>
        <v>15088</v>
      </c>
      <c r="I11" s="362">
        <f t="shared" si="3"/>
        <v>1833</v>
      </c>
      <c r="J11" s="364">
        <f t="shared" si="3"/>
        <v>60085</v>
      </c>
      <c r="K11" s="364">
        <f t="shared" si="3"/>
        <v>8304</v>
      </c>
      <c r="L11" s="362">
        <f t="shared" si="3"/>
        <v>38355</v>
      </c>
      <c r="M11" s="362">
        <f t="shared" si="3"/>
        <v>13797</v>
      </c>
      <c r="N11" s="364">
        <f t="shared" si="3"/>
        <v>60456</v>
      </c>
      <c r="O11" s="364">
        <f t="shared" si="3"/>
        <v>15980</v>
      </c>
      <c r="P11" s="362">
        <f t="shared" si="3"/>
        <v>966</v>
      </c>
      <c r="Q11" s="362">
        <f t="shared" si="3"/>
        <v>8644</v>
      </c>
      <c r="R11" s="364">
        <f t="shared" si="3"/>
        <v>25590</v>
      </c>
      <c r="S11" s="364">
        <f t="shared" si="3"/>
        <v>2750</v>
      </c>
      <c r="T11" s="362">
        <f t="shared" si="3"/>
        <v>23264</v>
      </c>
      <c r="U11" s="362">
        <f t="shared" si="3"/>
        <v>131288</v>
      </c>
      <c r="V11" s="364">
        <f t="shared" si="3"/>
        <v>157302</v>
      </c>
      <c r="W11" s="364">
        <f t="shared" si="3"/>
        <v>303433</v>
      </c>
      <c r="X11" s="362">
        <f t="shared" si="3"/>
        <v>580000</v>
      </c>
      <c r="Y11" s="364">
        <f t="shared" si="3"/>
        <v>-276567</v>
      </c>
      <c r="Z11" s="365">
        <f>+IF(X11&lt;&gt;0,+(Y11/X11)*100,0)</f>
        <v>-47.683965517241376</v>
      </c>
      <c r="AA11" s="366">
        <f t="shared" si="3"/>
        <v>580000</v>
      </c>
    </row>
    <row r="12" spans="1:27" ht="13.5">
      <c r="A12" s="291" t="s">
        <v>231</v>
      </c>
      <c r="B12" s="136"/>
      <c r="C12" s="60">
        <v>1165441</v>
      </c>
      <c r="D12" s="340"/>
      <c r="E12" s="60"/>
      <c r="F12" s="59">
        <v>580000</v>
      </c>
      <c r="G12" s="59">
        <v>43164</v>
      </c>
      <c r="H12" s="60">
        <v>15088</v>
      </c>
      <c r="I12" s="60">
        <v>1833</v>
      </c>
      <c r="J12" s="59">
        <v>60085</v>
      </c>
      <c r="K12" s="59">
        <v>8304</v>
      </c>
      <c r="L12" s="60">
        <v>38355</v>
      </c>
      <c r="M12" s="60">
        <v>13797</v>
      </c>
      <c r="N12" s="59">
        <v>60456</v>
      </c>
      <c r="O12" s="59">
        <v>15980</v>
      </c>
      <c r="P12" s="60">
        <v>966</v>
      </c>
      <c r="Q12" s="60">
        <v>8644</v>
      </c>
      <c r="R12" s="59">
        <v>25590</v>
      </c>
      <c r="S12" s="59">
        <v>2750</v>
      </c>
      <c r="T12" s="60">
        <v>23264</v>
      </c>
      <c r="U12" s="60">
        <v>131288</v>
      </c>
      <c r="V12" s="59">
        <v>157302</v>
      </c>
      <c r="W12" s="59">
        <v>303433</v>
      </c>
      <c r="X12" s="60">
        <v>580000</v>
      </c>
      <c r="Y12" s="59">
        <v>-276567</v>
      </c>
      <c r="Z12" s="61">
        <v>-47.68</v>
      </c>
      <c r="AA12" s="62">
        <v>580000</v>
      </c>
    </row>
    <row r="13" spans="1:27" ht="13.5">
      <c r="A13" s="361" t="s">
        <v>207</v>
      </c>
      <c r="B13" s="136"/>
      <c r="C13" s="275">
        <f>+C14</f>
        <v>1256706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989570</v>
      </c>
      <c r="G13" s="342">
        <f t="shared" si="4"/>
        <v>8498</v>
      </c>
      <c r="H13" s="275">
        <f t="shared" si="4"/>
        <v>41396</v>
      </c>
      <c r="I13" s="275">
        <f t="shared" si="4"/>
        <v>24413</v>
      </c>
      <c r="J13" s="342">
        <f t="shared" si="4"/>
        <v>74307</v>
      </c>
      <c r="K13" s="342">
        <f t="shared" si="4"/>
        <v>51770</v>
      </c>
      <c r="L13" s="275">
        <f t="shared" si="4"/>
        <v>85106</v>
      </c>
      <c r="M13" s="275">
        <f t="shared" si="4"/>
        <v>39221</v>
      </c>
      <c r="N13" s="342">
        <f t="shared" si="4"/>
        <v>176097</v>
      </c>
      <c r="O13" s="342">
        <f t="shared" si="4"/>
        <v>94784</v>
      </c>
      <c r="P13" s="275">
        <f t="shared" si="4"/>
        <v>76856</v>
      </c>
      <c r="Q13" s="275">
        <f t="shared" si="4"/>
        <v>49730</v>
      </c>
      <c r="R13" s="342">
        <f t="shared" si="4"/>
        <v>221370</v>
      </c>
      <c r="S13" s="342">
        <f t="shared" si="4"/>
        <v>81227</v>
      </c>
      <c r="T13" s="275">
        <f t="shared" si="4"/>
        <v>88454</v>
      </c>
      <c r="U13" s="275">
        <f t="shared" si="4"/>
        <v>287727</v>
      </c>
      <c r="V13" s="342">
        <f t="shared" si="4"/>
        <v>457408</v>
      </c>
      <c r="W13" s="342">
        <f t="shared" si="4"/>
        <v>929182</v>
      </c>
      <c r="X13" s="275">
        <f t="shared" si="4"/>
        <v>989570</v>
      </c>
      <c r="Y13" s="342">
        <f t="shared" si="4"/>
        <v>-60388</v>
      </c>
      <c r="Z13" s="335">
        <f>+IF(X13&lt;&gt;0,+(Y13/X13)*100,0)</f>
        <v>-6.102448538253989</v>
      </c>
      <c r="AA13" s="273">
        <f t="shared" si="4"/>
        <v>989570</v>
      </c>
    </row>
    <row r="14" spans="1:27" ht="13.5">
      <c r="A14" s="291" t="s">
        <v>232</v>
      </c>
      <c r="B14" s="136"/>
      <c r="C14" s="60">
        <v>1256706</v>
      </c>
      <c r="D14" s="340"/>
      <c r="E14" s="60"/>
      <c r="F14" s="59">
        <v>989570</v>
      </c>
      <c r="G14" s="59">
        <v>8498</v>
      </c>
      <c r="H14" s="60">
        <v>41396</v>
      </c>
      <c r="I14" s="60">
        <v>24413</v>
      </c>
      <c r="J14" s="59">
        <v>74307</v>
      </c>
      <c r="K14" s="59">
        <v>51770</v>
      </c>
      <c r="L14" s="60">
        <v>85106</v>
      </c>
      <c r="M14" s="60">
        <v>39221</v>
      </c>
      <c r="N14" s="59">
        <v>176097</v>
      </c>
      <c r="O14" s="59">
        <v>94784</v>
      </c>
      <c r="P14" s="60">
        <v>76856</v>
      </c>
      <c r="Q14" s="60">
        <v>49730</v>
      </c>
      <c r="R14" s="59">
        <v>221370</v>
      </c>
      <c r="S14" s="59">
        <v>81227</v>
      </c>
      <c r="T14" s="60">
        <v>88454</v>
      </c>
      <c r="U14" s="60">
        <v>287727</v>
      </c>
      <c r="V14" s="59">
        <v>457408</v>
      </c>
      <c r="W14" s="59">
        <v>929182</v>
      </c>
      <c r="X14" s="60">
        <v>989570</v>
      </c>
      <c r="Y14" s="59">
        <v>-60388</v>
      </c>
      <c r="Z14" s="61">
        <v>-6.1</v>
      </c>
      <c r="AA14" s="62">
        <v>989570</v>
      </c>
    </row>
    <row r="15" spans="1:27" ht="13.5">
      <c r="A15" s="361" t="s">
        <v>208</v>
      </c>
      <c r="B15" s="136"/>
      <c r="C15" s="60">
        <f aca="true" t="shared" si="5" ref="C15:Y15">SUM(C16:C20)</f>
        <v>623168</v>
      </c>
      <c r="D15" s="340">
        <f t="shared" si="5"/>
        <v>0</v>
      </c>
      <c r="E15" s="60">
        <f t="shared" si="5"/>
        <v>0</v>
      </c>
      <c r="F15" s="59">
        <f t="shared" si="5"/>
        <v>690000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168540</v>
      </c>
      <c r="M15" s="60">
        <f t="shared" si="5"/>
        <v>0</v>
      </c>
      <c r="N15" s="59">
        <f t="shared" si="5"/>
        <v>168540</v>
      </c>
      <c r="O15" s="59">
        <f t="shared" si="5"/>
        <v>0</v>
      </c>
      <c r="P15" s="60">
        <f t="shared" si="5"/>
        <v>12500</v>
      </c>
      <c r="Q15" s="60">
        <f t="shared" si="5"/>
        <v>0</v>
      </c>
      <c r="R15" s="59">
        <f t="shared" si="5"/>
        <v>12500</v>
      </c>
      <c r="S15" s="59">
        <f t="shared" si="5"/>
        <v>130630</v>
      </c>
      <c r="T15" s="60">
        <f t="shared" si="5"/>
        <v>225430</v>
      </c>
      <c r="U15" s="60">
        <f t="shared" si="5"/>
        <v>-14466</v>
      </c>
      <c r="V15" s="59">
        <f t="shared" si="5"/>
        <v>341594</v>
      </c>
      <c r="W15" s="59">
        <f t="shared" si="5"/>
        <v>522634</v>
      </c>
      <c r="X15" s="60">
        <f t="shared" si="5"/>
        <v>690000</v>
      </c>
      <c r="Y15" s="59">
        <f t="shared" si="5"/>
        <v>-167366</v>
      </c>
      <c r="Z15" s="61">
        <f>+IF(X15&lt;&gt;0,+(Y15/X15)*100,0)</f>
        <v>-24.25594202898551</v>
      </c>
      <c r="AA15" s="62">
        <f>SUM(AA16:AA20)</f>
        <v>690000</v>
      </c>
    </row>
    <row r="16" spans="1:27" ht="13.5">
      <c r="A16" s="291" t="s">
        <v>233</v>
      </c>
      <c r="B16" s="300"/>
      <c r="C16" s="60">
        <v>623168</v>
      </c>
      <c r="D16" s="340"/>
      <c r="E16" s="60"/>
      <c r="F16" s="59">
        <v>690000</v>
      </c>
      <c r="G16" s="59"/>
      <c r="H16" s="60"/>
      <c r="I16" s="60"/>
      <c r="J16" s="59"/>
      <c r="K16" s="59"/>
      <c r="L16" s="60">
        <v>168540</v>
      </c>
      <c r="M16" s="60"/>
      <c r="N16" s="59">
        <v>168540</v>
      </c>
      <c r="O16" s="59"/>
      <c r="P16" s="60">
        <v>12500</v>
      </c>
      <c r="Q16" s="60"/>
      <c r="R16" s="59">
        <v>12500</v>
      </c>
      <c r="S16" s="59">
        <v>130630</v>
      </c>
      <c r="T16" s="60">
        <v>225430</v>
      </c>
      <c r="U16" s="60">
        <v>-14466</v>
      </c>
      <c r="V16" s="59">
        <v>341594</v>
      </c>
      <c r="W16" s="59">
        <v>522634</v>
      </c>
      <c r="X16" s="60">
        <v>690000</v>
      </c>
      <c r="Y16" s="59">
        <v>-167366</v>
      </c>
      <c r="Z16" s="61">
        <v>-24.26</v>
      </c>
      <c r="AA16" s="62">
        <v>690000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813816</v>
      </c>
      <c r="D22" s="344">
        <f t="shared" si="6"/>
        <v>0</v>
      </c>
      <c r="E22" s="343">
        <f t="shared" si="6"/>
        <v>0</v>
      </c>
      <c r="F22" s="345">
        <f t="shared" si="6"/>
        <v>1633828</v>
      </c>
      <c r="G22" s="345">
        <f t="shared" si="6"/>
        <v>32713</v>
      </c>
      <c r="H22" s="343">
        <f t="shared" si="6"/>
        <v>37121</v>
      </c>
      <c r="I22" s="343">
        <f t="shared" si="6"/>
        <v>21172</v>
      </c>
      <c r="J22" s="345">
        <f t="shared" si="6"/>
        <v>91006</v>
      </c>
      <c r="K22" s="345">
        <f t="shared" si="6"/>
        <v>53096</v>
      </c>
      <c r="L22" s="343">
        <f t="shared" si="6"/>
        <v>187808</v>
      </c>
      <c r="M22" s="343">
        <f t="shared" si="6"/>
        <v>216820</v>
      </c>
      <c r="N22" s="345">
        <f t="shared" si="6"/>
        <v>457724</v>
      </c>
      <c r="O22" s="345">
        <f t="shared" si="6"/>
        <v>151673</v>
      </c>
      <c r="P22" s="343">
        <f t="shared" si="6"/>
        <v>210727</v>
      </c>
      <c r="Q22" s="343">
        <f t="shared" si="6"/>
        <v>161794</v>
      </c>
      <c r="R22" s="345">
        <f t="shared" si="6"/>
        <v>524194</v>
      </c>
      <c r="S22" s="345">
        <f t="shared" si="6"/>
        <v>162714</v>
      </c>
      <c r="T22" s="343">
        <f t="shared" si="6"/>
        <v>188345</v>
      </c>
      <c r="U22" s="343">
        <f t="shared" si="6"/>
        <v>190881</v>
      </c>
      <c r="V22" s="345">
        <f t="shared" si="6"/>
        <v>541940</v>
      </c>
      <c r="W22" s="345">
        <f t="shared" si="6"/>
        <v>1614864</v>
      </c>
      <c r="X22" s="343">
        <f t="shared" si="6"/>
        <v>1633828</v>
      </c>
      <c r="Y22" s="345">
        <f t="shared" si="6"/>
        <v>-18964</v>
      </c>
      <c r="Z22" s="336">
        <f>+IF(X22&lt;&gt;0,+(Y22/X22)*100,0)</f>
        <v>-1.1607096952678004</v>
      </c>
      <c r="AA22" s="350">
        <f>SUM(AA23:AA32)</f>
        <v>1633828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191671</v>
      </c>
      <c r="D24" s="340"/>
      <c r="E24" s="60"/>
      <c r="F24" s="59">
        <v>110000</v>
      </c>
      <c r="G24" s="59">
        <v>2245</v>
      </c>
      <c r="H24" s="60">
        <v>4386</v>
      </c>
      <c r="I24" s="60">
        <v>474</v>
      </c>
      <c r="J24" s="59">
        <v>7105</v>
      </c>
      <c r="K24" s="59">
        <v>14196</v>
      </c>
      <c r="L24" s="60">
        <v>7342</v>
      </c>
      <c r="M24" s="60">
        <v>14474</v>
      </c>
      <c r="N24" s="59">
        <v>36012</v>
      </c>
      <c r="O24" s="59">
        <v>1091</v>
      </c>
      <c r="P24" s="60">
        <v>7336</v>
      </c>
      <c r="Q24" s="60">
        <v>10797</v>
      </c>
      <c r="R24" s="59">
        <v>19224</v>
      </c>
      <c r="S24" s="59">
        <v>20754</v>
      </c>
      <c r="T24" s="60">
        <v>25443</v>
      </c>
      <c r="U24" s="60">
        <v>62697</v>
      </c>
      <c r="V24" s="59">
        <v>108894</v>
      </c>
      <c r="W24" s="59">
        <v>171235</v>
      </c>
      <c r="X24" s="60">
        <v>110000</v>
      </c>
      <c r="Y24" s="59">
        <v>61235</v>
      </c>
      <c r="Z24" s="61">
        <v>55.67</v>
      </c>
      <c r="AA24" s="62">
        <v>110000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119111</v>
      </c>
      <c r="D27" s="340"/>
      <c r="E27" s="60"/>
      <c r="F27" s="59">
        <v>276039</v>
      </c>
      <c r="G27" s="59">
        <v>4970</v>
      </c>
      <c r="H27" s="60">
        <v>4044</v>
      </c>
      <c r="I27" s="60">
        <v>350</v>
      </c>
      <c r="J27" s="59">
        <v>9364</v>
      </c>
      <c r="K27" s="59">
        <v>8557</v>
      </c>
      <c r="L27" s="60">
        <v>19486</v>
      </c>
      <c r="M27" s="60">
        <v>23591</v>
      </c>
      <c r="N27" s="59">
        <v>51634</v>
      </c>
      <c r="O27" s="59">
        <v>29408</v>
      </c>
      <c r="P27" s="60">
        <v>51254</v>
      </c>
      <c r="Q27" s="60">
        <v>14274</v>
      </c>
      <c r="R27" s="59">
        <v>94936</v>
      </c>
      <c r="S27" s="59">
        <v>19881</v>
      </c>
      <c r="T27" s="60">
        <v>47193</v>
      </c>
      <c r="U27" s="60">
        <v>7303</v>
      </c>
      <c r="V27" s="59">
        <v>74377</v>
      </c>
      <c r="W27" s="59">
        <v>230311</v>
      </c>
      <c r="X27" s="60">
        <v>276039</v>
      </c>
      <c r="Y27" s="59">
        <v>-45728</v>
      </c>
      <c r="Z27" s="61">
        <v>-16.57</v>
      </c>
      <c r="AA27" s="62">
        <v>276039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503034</v>
      </c>
      <c r="D32" s="340"/>
      <c r="E32" s="60"/>
      <c r="F32" s="59">
        <v>1247789</v>
      </c>
      <c r="G32" s="59">
        <v>25498</v>
      </c>
      <c r="H32" s="60">
        <v>28691</v>
      </c>
      <c r="I32" s="60">
        <v>20348</v>
      </c>
      <c r="J32" s="59">
        <v>74537</v>
      </c>
      <c r="K32" s="59">
        <v>30343</v>
      </c>
      <c r="L32" s="60">
        <v>160980</v>
      </c>
      <c r="M32" s="60">
        <v>178755</v>
      </c>
      <c r="N32" s="59">
        <v>370078</v>
      </c>
      <c r="O32" s="59">
        <v>121174</v>
      </c>
      <c r="P32" s="60">
        <v>152137</v>
      </c>
      <c r="Q32" s="60">
        <v>136723</v>
      </c>
      <c r="R32" s="59">
        <v>410034</v>
      </c>
      <c r="S32" s="59">
        <v>122079</v>
      </c>
      <c r="T32" s="60">
        <v>115709</v>
      </c>
      <c r="U32" s="60">
        <v>120881</v>
      </c>
      <c r="V32" s="59">
        <v>358669</v>
      </c>
      <c r="W32" s="59">
        <v>1213318</v>
      </c>
      <c r="X32" s="60">
        <v>1247789</v>
      </c>
      <c r="Y32" s="59">
        <v>-34471</v>
      </c>
      <c r="Z32" s="61">
        <v>-2.76</v>
      </c>
      <c r="AA32" s="62">
        <v>1247789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2841522</v>
      </c>
      <c r="D40" s="344">
        <f t="shared" si="9"/>
        <v>0</v>
      </c>
      <c r="E40" s="343">
        <f t="shared" si="9"/>
        <v>0</v>
      </c>
      <c r="F40" s="345">
        <f t="shared" si="9"/>
        <v>3428066</v>
      </c>
      <c r="G40" s="345">
        <f t="shared" si="9"/>
        <v>38296</v>
      </c>
      <c r="H40" s="343">
        <f t="shared" si="9"/>
        <v>349047</v>
      </c>
      <c r="I40" s="343">
        <f t="shared" si="9"/>
        <v>102974</v>
      </c>
      <c r="J40" s="345">
        <f t="shared" si="9"/>
        <v>490317</v>
      </c>
      <c r="K40" s="345">
        <f t="shared" si="9"/>
        <v>184539</v>
      </c>
      <c r="L40" s="343">
        <f t="shared" si="9"/>
        <v>243631</v>
      </c>
      <c r="M40" s="343">
        <f t="shared" si="9"/>
        <v>284893</v>
      </c>
      <c r="N40" s="345">
        <f t="shared" si="9"/>
        <v>713063</v>
      </c>
      <c r="O40" s="345">
        <f t="shared" si="9"/>
        <v>203938</v>
      </c>
      <c r="P40" s="343">
        <f t="shared" si="9"/>
        <v>198846</v>
      </c>
      <c r="Q40" s="343">
        <f t="shared" si="9"/>
        <v>225328</v>
      </c>
      <c r="R40" s="345">
        <f t="shared" si="9"/>
        <v>628112</v>
      </c>
      <c r="S40" s="345">
        <f t="shared" si="9"/>
        <v>338207</v>
      </c>
      <c r="T40" s="343">
        <f t="shared" si="9"/>
        <v>419854</v>
      </c>
      <c r="U40" s="343">
        <f t="shared" si="9"/>
        <v>447107</v>
      </c>
      <c r="V40" s="345">
        <f t="shared" si="9"/>
        <v>1205168</v>
      </c>
      <c r="W40" s="345">
        <f t="shared" si="9"/>
        <v>3036660</v>
      </c>
      <c r="X40" s="343">
        <f t="shared" si="9"/>
        <v>3428066</v>
      </c>
      <c r="Y40" s="345">
        <f t="shared" si="9"/>
        <v>-391406</v>
      </c>
      <c r="Z40" s="336">
        <f>+IF(X40&lt;&gt;0,+(Y40/X40)*100,0)</f>
        <v>-11.417691491354017</v>
      </c>
      <c r="AA40" s="350">
        <f>SUM(AA41:AA49)</f>
        <v>3428066</v>
      </c>
    </row>
    <row r="41" spans="1:27" ht="13.5">
      <c r="A41" s="361" t="s">
        <v>247</v>
      </c>
      <c r="B41" s="142"/>
      <c r="C41" s="362">
        <v>906447</v>
      </c>
      <c r="D41" s="363"/>
      <c r="E41" s="362"/>
      <c r="F41" s="364">
        <v>1393571</v>
      </c>
      <c r="G41" s="364">
        <v>10140</v>
      </c>
      <c r="H41" s="362">
        <v>244035</v>
      </c>
      <c r="I41" s="362">
        <v>16727</v>
      </c>
      <c r="J41" s="364">
        <v>270902</v>
      </c>
      <c r="K41" s="364">
        <v>42319</v>
      </c>
      <c r="L41" s="362">
        <v>84230</v>
      </c>
      <c r="M41" s="362">
        <v>81189</v>
      </c>
      <c r="N41" s="364">
        <v>207738</v>
      </c>
      <c r="O41" s="364">
        <v>71250</v>
      </c>
      <c r="P41" s="362">
        <v>66084</v>
      </c>
      <c r="Q41" s="362">
        <v>55263</v>
      </c>
      <c r="R41" s="364">
        <v>192597</v>
      </c>
      <c r="S41" s="364">
        <v>111014</v>
      </c>
      <c r="T41" s="362">
        <v>90526</v>
      </c>
      <c r="U41" s="362">
        <v>303045</v>
      </c>
      <c r="V41" s="364">
        <v>504585</v>
      </c>
      <c r="W41" s="364">
        <v>1175822</v>
      </c>
      <c r="X41" s="362">
        <v>1393571</v>
      </c>
      <c r="Y41" s="364">
        <v>-217749</v>
      </c>
      <c r="Z41" s="365">
        <v>-15.63</v>
      </c>
      <c r="AA41" s="366">
        <v>1393571</v>
      </c>
    </row>
    <row r="42" spans="1:27" ht="13.5">
      <c r="A42" s="361" t="s">
        <v>248</v>
      </c>
      <c r="B42" s="136"/>
      <c r="C42" s="60">
        <f aca="true" t="shared" si="10" ref="C42:Y42">+C62</f>
        <v>316076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147881</v>
      </c>
      <c r="D43" s="369"/>
      <c r="E43" s="305"/>
      <c r="F43" s="370">
        <v>365676</v>
      </c>
      <c r="G43" s="370">
        <v>551</v>
      </c>
      <c r="H43" s="305">
        <v>12457</v>
      </c>
      <c r="I43" s="305">
        <v>32944</v>
      </c>
      <c r="J43" s="370">
        <v>45952</v>
      </c>
      <c r="K43" s="370">
        <v>11842</v>
      </c>
      <c r="L43" s="305">
        <v>35479</v>
      </c>
      <c r="M43" s="305">
        <v>44630</v>
      </c>
      <c r="N43" s="370">
        <v>91951</v>
      </c>
      <c r="O43" s="370">
        <v>3339</v>
      </c>
      <c r="P43" s="305">
        <v>18991</v>
      </c>
      <c r="Q43" s="305">
        <v>3000</v>
      </c>
      <c r="R43" s="370">
        <v>25330</v>
      </c>
      <c r="S43" s="370">
        <v>39683</v>
      </c>
      <c r="T43" s="305">
        <v>63364</v>
      </c>
      <c r="U43" s="305">
        <v>39607</v>
      </c>
      <c r="V43" s="370">
        <v>142654</v>
      </c>
      <c r="W43" s="370">
        <v>305887</v>
      </c>
      <c r="X43" s="305">
        <v>365676</v>
      </c>
      <c r="Y43" s="370">
        <v>-59789</v>
      </c>
      <c r="Z43" s="371">
        <v>-16.35</v>
      </c>
      <c r="AA43" s="303">
        <v>365676</v>
      </c>
    </row>
    <row r="44" spans="1:27" ht="13.5">
      <c r="A44" s="361" t="s">
        <v>250</v>
      </c>
      <c r="B44" s="136"/>
      <c r="C44" s="60">
        <v>24877</v>
      </c>
      <c r="D44" s="368"/>
      <c r="E44" s="54"/>
      <c r="F44" s="53">
        <v>37815</v>
      </c>
      <c r="G44" s="53"/>
      <c r="H44" s="54">
        <v>2689</v>
      </c>
      <c r="I44" s="54">
        <v>50</v>
      </c>
      <c r="J44" s="53">
        <v>2739</v>
      </c>
      <c r="K44" s="53"/>
      <c r="L44" s="54">
        <v>775</v>
      </c>
      <c r="M44" s="54">
        <v>1240</v>
      </c>
      <c r="N44" s="53">
        <v>2015</v>
      </c>
      <c r="O44" s="53">
        <v>845</v>
      </c>
      <c r="P44" s="54">
        <v>166</v>
      </c>
      <c r="Q44" s="54">
        <v>18281</v>
      </c>
      <c r="R44" s="53">
        <v>19292</v>
      </c>
      <c r="S44" s="53"/>
      <c r="T44" s="54">
        <v>3611</v>
      </c>
      <c r="U44" s="54">
        <v>5940</v>
      </c>
      <c r="V44" s="53">
        <v>9551</v>
      </c>
      <c r="W44" s="53">
        <v>33597</v>
      </c>
      <c r="X44" s="54">
        <v>37815</v>
      </c>
      <c r="Y44" s="53">
        <v>-4218</v>
      </c>
      <c r="Z44" s="94">
        <v>-11.15</v>
      </c>
      <c r="AA44" s="95">
        <v>37815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1403499</v>
      </c>
      <c r="D47" s="368"/>
      <c r="E47" s="54"/>
      <c r="F47" s="53">
        <v>1565644</v>
      </c>
      <c r="G47" s="53">
        <v>27605</v>
      </c>
      <c r="H47" s="54">
        <v>89866</v>
      </c>
      <c r="I47" s="54">
        <v>40403</v>
      </c>
      <c r="J47" s="53">
        <v>157874</v>
      </c>
      <c r="K47" s="53">
        <v>130378</v>
      </c>
      <c r="L47" s="54">
        <v>121982</v>
      </c>
      <c r="M47" s="54">
        <v>153984</v>
      </c>
      <c r="N47" s="53">
        <v>406344</v>
      </c>
      <c r="O47" s="53">
        <v>127124</v>
      </c>
      <c r="P47" s="54">
        <v>113605</v>
      </c>
      <c r="Q47" s="54">
        <v>144834</v>
      </c>
      <c r="R47" s="53">
        <v>385563</v>
      </c>
      <c r="S47" s="53">
        <v>164430</v>
      </c>
      <c r="T47" s="54">
        <v>257853</v>
      </c>
      <c r="U47" s="54">
        <v>99277</v>
      </c>
      <c r="V47" s="53">
        <v>521560</v>
      </c>
      <c r="W47" s="53">
        <v>1471341</v>
      </c>
      <c r="X47" s="54">
        <v>1565644</v>
      </c>
      <c r="Y47" s="53">
        <v>-94303</v>
      </c>
      <c r="Z47" s="94">
        <v>-6.02</v>
      </c>
      <c r="AA47" s="95">
        <v>1565644</v>
      </c>
    </row>
    <row r="48" spans="1:27" ht="13.5">
      <c r="A48" s="361" t="s">
        <v>254</v>
      </c>
      <c r="B48" s="136"/>
      <c r="C48" s="60">
        <v>30284</v>
      </c>
      <c r="D48" s="368"/>
      <c r="E48" s="54"/>
      <c r="F48" s="53">
        <v>20000</v>
      </c>
      <c r="G48" s="53"/>
      <c r="H48" s="54"/>
      <c r="I48" s="54">
        <v>12850</v>
      </c>
      <c r="J48" s="53">
        <v>12850</v>
      </c>
      <c r="K48" s="53"/>
      <c r="L48" s="54">
        <v>1165</v>
      </c>
      <c r="M48" s="54"/>
      <c r="N48" s="53">
        <v>1165</v>
      </c>
      <c r="O48" s="53"/>
      <c r="P48" s="54"/>
      <c r="Q48" s="54"/>
      <c r="R48" s="53"/>
      <c r="S48" s="53"/>
      <c r="T48" s="54"/>
      <c r="U48" s="54"/>
      <c r="V48" s="53"/>
      <c r="W48" s="53">
        <v>14015</v>
      </c>
      <c r="X48" s="54">
        <v>20000</v>
      </c>
      <c r="Y48" s="53">
        <v>-5985</v>
      </c>
      <c r="Z48" s="94">
        <v>-29.93</v>
      </c>
      <c r="AA48" s="95">
        <v>20000</v>
      </c>
    </row>
    <row r="49" spans="1:27" ht="13.5">
      <c r="A49" s="361" t="s">
        <v>93</v>
      </c>
      <c r="B49" s="136"/>
      <c r="C49" s="54">
        <v>12458</v>
      </c>
      <c r="D49" s="368"/>
      <c r="E49" s="54"/>
      <c r="F49" s="53">
        <v>45360</v>
      </c>
      <c r="G49" s="53"/>
      <c r="H49" s="54"/>
      <c r="I49" s="54"/>
      <c r="J49" s="53"/>
      <c r="K49" s="53"/>
      <c r="L49" s="54"/>
      <c r="M49" s="54">
        <v>3850</v>
      </c>
      <c r="N49" s="53">
        <v>3850</v>
      </c>
      <c r="O49" s="53">
        <v>1380</v>
      </c>
      <c r="P49" s="54"/>
      <c r="Q49" s="54">
        <v>3950</v>
      </c>
      <c r="R49" s="53">
        <v>5330</v>
      </c>
      <c r="S49" s="53">
        <v>23080</v>
      </c>
      <c r="T49" s="54">
        <v>4500</v>
      </c>
      <c r="U49" s="54">
        <v>-762</v>
      </c>
      <c r="V49" s="53">
        <v>26818</v>
      </c>
      <c r="W49" s="53">
        <v>35998</v>
      </c>
      <c r="X49" s="54">
        <v>45360</v>
      </c>
      <c r="Y49" s="53">
        <v>-9362</v>
      </c>
      <c r="Z49" s="94">
        <v>-20.64</v>
      </c>
      <c r="AA49" s="95">
        <v>45360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9413436</v>
      </c>
      <c r="D60" s="346">
        <f t="shared" si="14"/>
        <v>0</v>
      </c>
      <c r="E60" s="219">
        <f t="shared" si="14"/>
        <v>0</v>
      </c>
      <c r="F60" s="264">
        <f t="shared" si="14"/>
        <v>11103810</v>
      </c>
      <c r="G60" s="264">
        <f t="shared" si="14"/>
        <v>156300</v>
      </c>
      <c r="H60" s="219">
        <f t="shared" si="14"/>
        <v>504270</v>
      </c>
      <c r="I60" s="219">
        <f t="shared" si="14"/>
        <v>429751</v>
      </c>
      <c r="J60" s="264">
        <f t="shared" si="14"/>
        <v>1090321</v>
      </c>
      <c r="K60" s="264">
        <f t="shared" si="14"/>
        <v>453906</v>
      </c>
      <c r="L60" s="219">
        <f t="shared" si="14"/>
        <v>1054324</v>
      </c>
      <c r="M60" s="219">
        <f t="shared" si="14"/>
        <v>711517</v>
      </c>
      <c r="N60" s="264">
        <f t="shared" si="14"/>
        <v>2219747</v>
      </c>
      <c r="O60" s="264">
        <f t="shared" si="14"/>
        <v>760251</v>
      </c>
      <c r="P60" s="219">
        <f t="shared" si="14"/>
        <v>618947</v>
      </c>
      <c r="Q60" s="219">
        <f t="shared" si="14"/>
        <v>574549</v>
      </c>
      <c r="R60" s="264">
        <f t="shared" si="14"/>
        <v>1953747</v>
      </c>
      <c r="S60" s="264">
        <f t="shared" si="14"/>
        <v>780786</v>
      </c>
      <c r="T60" s="219">
        <f t="shared" si="14"/>
        <v>1465521</v>
      </c>
      <c r="U60" s="219">
        <f t="shared" si="14"/>
        <v>2340445</v>
      </c>
      <c r="V60" s="264">
        <f t="shared" si="14"/>
        <v>4586752</v>
      </c>
      <c r="W60" s="264">
        <f t="shared" si="14"/>
        <v>9850567</v>
      </c>
      <c r="X60" s="219">
        <f t="shared" si="14"/>
        <v>11103810</v>
      </c>
      <c r="Y60" s="264">
        <f t="shared" si="14"/>
        <v>-1253243</v>
      </c>
      <c r="Z60" s="337">
        <f>+IF(X60&lt;&gt;0,+(Y60/X60)*100,0)</f>
        <v>-11.286603427111954</v>
      </c>
      <c r="AA60" s="232">
        <f>+AA57+AA54+AA51+AA40+AA37+AA34+AA22+AA5</f>
        <v>11103810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316076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316076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121734250</v>
      </c>
      <c r="D5" s="153">
        <f>SUM(D6:D8)</f>
        <v>0</v>
      </c>
      <c r="E5" s="154">
        <f t="shared" si="0"/>
        <v>130396251</v>
      </c>
      <c r="F5" s="100">
        <f t="shared" si="0"/>
        <v>141245852</v>
      </c>
      <c r="G5" s="100">
        <f t="shared" si="0"/>
        <v>108651470</v>
      </c>
      <c r="H5" s="100">
        <f t="shared" si="0"/>
        <v>1707216</v>
      </c>
      <c r="I5" s="100">
        <f t="shared" si="0"/>
        <v>175224</v>
      </c>
      <c r="J5" s="100">
        <f t="shared" si="0"/>
        <v>110533910</v>
      </c>
      <c r="K5" s="100">
        <f t="shared" si="0"/>
        <v>1466186</v>
      </c>
      <c r="L5" s="100">
        <f t="shared" si="0"/>
        <v>10563507</v>
      </c>
      <c r="M5" s="100">
        <f t="shared" si="0"/>
        <v>876600</v>
      </c>
      <c r="N5" s="100">
        <f t="shared" si="0"/>
        <v>12906293</v>
      </c>
      <c r="O5" s="100">
        <f t="shared" si="0"/>
        <v>877503</v>
      </c>
      <c r="P5" s="100">
        <f t="shared" si="0"/>
        <v>1061761</v>
      </c>
      <c r="Q5" s="100">
        <f t="shared" si="0"/>
        <v>648333</v>
      </c>
      <c r="R5" s="100">
        <f t="shared" si="0"/>
        <v>2587597</v>
      </c>
      <c r="S5" s="100">
        <f t="shared" si="0"/>
        <v>8486456</v>
      </c>
      <c r="T5" s="100">
        <f t="shared" si="0"/>
        <v>1017554</v>
      </c>
      <c r="U5" s="100">
        <f t="shared" si="0"/>
        <v>3635779</v>
      </c>
      <c r="V5" s="100">
        <f t="shared" si="0"/>
        <v>13139789</v>
      </c>
      <c r="W5" s="100">
        <f t="shared" si="0"/>
        <v>139167589</v>
      </c>
      <c r="X5" s="100">
        <f t="shared" si="0"/>
        <v>141245852</v>
      </c>
      <c r="Y5" s="100">
        <f t="shared" si="0"/>
        <v>-2078263</v>
      </c>
      <c r="Z5" s="137">
        <f>+IF(X5&lt;&gt;0,+(Y5/X5)*100,0)</f>
        <v>-1.4713798462555912</v>
      </c>
      <c r="AA5" s="153">
        <f>SUM(AA6:AA8)</f>
        <v>141245852</v>
      </c>
    </row>
    <row r="6" spans="1:27" ht="13.5">
      <c r="A6" s="138" t="s">
        <v>75</v>
      </c>
      <c r="B6" s="136"/>
      <c r="C6" s="155">
        <v>27916101</v>
      </c>
      <c r="D6" s="155"/>
      <c r="E6" s="156">
        <v>1450000</v>
      </c>
      <c r="F6" s="60">
        <v>2197275</v>
      </c>
      <c r="G6" s="60">
        <v>1930</v>
      </c>
      <c r="H6" s="60"/>
      <c r="I6" s="60">
        <v>406667</v>
      </c>
      <c r="J6" s="60">
        <v>408597</v>
      </c>
      <c r="K6" s="60">
        <v>145662</v>
      </c>
      <c r="L6" s="60">
        <v>209424</v>
      </c>
      <c r="M6" s="60">
        <v>190625</v>
      </c>
      <c r="N6" s="60">
        <v>545711</v>
      </c>
      <c r="O6" s="60">
        <v>416967</v>
      </c>
      <c r="P6" s="60">
        <v>191235</v>
      </c>
      <c r="Q6" s="60">
        <v>102751</v>
      </c>
      <c r="R6" s="60">
        <v>710953</v>
      </c>
      <c r="S6" s="60">
        <v>481563</v>
      </c>
      <c r="T6" s="60">
        <v>209460</v>
      </c>
      <c r="U6" s="60">
        <v>-77278</v>
      </c>
      <c r="V6" s="60">
        <v>613745</v>
      </c>
      <c r="W6" s="60">
        <v>2279006</v>
      </c>
      <c r="X6" s="60">
        <v>2197275</v>
      </c>
      <c r="Y6" s="60">
        <v>81731</v>
      </c>
      <c r="Z6" s="140">
        <v>3.72</v>
      </c>
      <c r="AA6" s="155">
        <v>2197275</v>
      </c>
    </row>
    <row r="7" spans="1:27" ht="13.5">
      <c r="A7" s="138" t="s">
        <v>76</v>
      </c>
      <c r="B7" s="136"/>
      <c r="C7" s="157">
        <v>93150550</v>
      </c>
      <c r="D7" s="157"/>
      <c r="E7" s="158">
        <v>95062001</v>
      </c>
      <c r="F7" s="159">
        <v>104239574</v>
      </c>
      <c r="G7" s="159">
        <v>96186645</v>
      </c>
      <c r="H7" s="159">
        <v>290290</v>
      </c>
      <c r="I7" s="159">
        <v>335343</v>
      </c>
      <c r="J7" s="159">
        <v>96812278</v>
      </c>
      <c r="K7" s="159">
        <v>806860</v>
      </c>
      <c r="L7" s="159">
        <v>71479</v>
      </c>
      <c r="M7" s="159">
        <v>259252</v>
      </c>
      <c r="N7" s="159">
        <v>1137591</v>
      </c>
      <c r="O7" s="159">
        <v>125148</v>
      </c>
      <c r="P7" s="159">
        <v>348242</v>
      </c>
      <c r="Q7" s="159">
        <v>252629</v>
      </c>
      <c r="R7" s="159">
        <v>726019</v>
      </c>
      <c r="S7" s="159">
        <v>323955</v>
      </c>
      <c r="T7" s="159">
        <v>323169</v>
      </c>
      <c r="U7" s="159">
        <v>651537</v>
      </c>
      <c r="V7" s="159">
        <v>1298661</v>
      </c>
      <c r="W7" s="159">
        <v>99974549</v>
      </c>
      <c r="X7" s="159">
        <v>104239574</v>
      </c>
      <c r="Y7" s="159">
        <v>-4265025</v>
      </c>
      <c r="Z7" s="141">
        <v>-4.09</v>
      </c>
      <c r="AA7" s="157">
        <v>104239574</v>
      </c>
    </row>
    <row r="8" spans="1:27" ht="13.5">
      <c r="A8" s="138" t="s">
        <v>77</v>
      </c>
      <c r="B8" s="136"/>
      <c r="C8" s="155">
        <v>667599</v>
      </c>
      <c r="D8" s="155"/>
      <c r="E8" s="156">
        <v>33884250</v>
      </c>
      <c r="F8" s="60">
        <v>34809003</v>
      </c>
      <c r="G8" s="60">
        <v>12462895</v>
      </c>
      <c r="H8" s="60">
        <v>1416926</v>
      </c>
      <c r="I8" s="60">
        <v>-566786</v>
      </c>
      <c r="J8" s="60">
        <v>13313035</v>
      </c>
      <c r="K8" s="60">
        <v>513664</v>
      </c>
      <c r="L8" s="60">
        <v>10282604</v>
      </c>
      <c r="M8" s="60">
        <v>426723</v>
      </c>
      <c r="N8" s="60">
        <v>11222991</v>
      </c>
      <c r="O8" s="60">
        <v>335388</v>
      </c>
      <c r="P8" s="60">
        <v>522284</v>
      </c>
      <c r="Q8" s="60">
        <v>292953</v>
      </c>
      <c r="R8" s="60">
        <v>1150625</v>
      </c>
      <c r="S8" s="60">
        <v>7680938</v>
      </c>
      <c r="T8" s="60">
        <v>484925</v>
      </c>
      <c r="U8" s="60">
        <v>3061520</v>
      </c>
      <c r="V8" s="60">
        <v>11227383</v>
      </c>
      <c r="W8" s="60">
        <v>36914034</v>
      </c>
      <c r="X8" s="60">
        <v>34809003</v>
      </c>
      <c r="Y8" s="60">
        <v>2105031</v>
      </c>
      <c r="Z8" s="140">
        <v>6.05</v>
      </c>
      <c r="AA8" s="155">
        <v>34809003</v>
      </c>
    </row>
    <row r="9" spans="1:27" ht="13.5">
      <c r="A9" s="135" t="s">
        <v>78</v>
      </c>
      <c r="B9" s="136"/>
      <c r="C9" s="153">
        <f aca="true" t="shared" si="1" ref="C9:Y9">SUM(C10:C14)</f>
        <v>61895175</v>
      </c>
      <c r="D9" s="153">
        <f>SUM(D10:D14)</f>
        <v>0</v>
      </c>
      <c r="E9" s="154">
        <f t="shared" si="1"/>
        <v>88006750</v>
      </c>
      <c r="F9" s="100">
        <f t="shared" si="1"/>
        <v>97491607</v>
      </c>
      <c r="G9" s="100">
        <f t="shared" si="1"/>
        <v>2208615</v>
      </c>
      <c r="H9" s="100">
        <f t="shared" si="1"/>
        <v>859656</v>
      </c>
      <c r="I9" s="100">
        <f t="shared" si="1"/>
        <v>19075600</v>
      </c>
      <c r="J9" s="100">
        <f t="shared" si="1"/>
        <v>22143871</v>
      </c>
      <c r="K9" s="100">
        <f t="shared" si="1"/>
        <v>6034407</v>
      </c>
      <c r="L9" s="100">
        <f t="shared" si="1"/>
        <v>3076981</v>
      </c>
      <c r="M9" s="100">
        <f t="shared" si="1"/>
        <v>8789097</v>
      </c>
      <c r="N9" s="100">
        <f t="shared" si="1"/>
        <v>17900485</v>
      </c>
      <c r="O9" s="100">
        <f t="shared" si="1"/>
        <v>5132699</v>
      </c>
      <c r="P9" s="100">
        <f t="shared" si="1"/>
        <v>11256003</v>
      </c>
      <c r="Q9" s="100">
        <f t="shared" si="1"/>
        <v>8812991</v>
      </c>
      <c r="R9" s="100">
        <f t="shared" si="1"/>
        <v>25201693</v>
      </c>
      <c r="S9" s="100">
        <f t="shared" si="1"/>
        <v>9864992</v>
      </c>
      <c r="T9" s="100">
        <f t="shared" si="1"/>
        <v>8322962</v>
      </c>
      <c r="U9" s="100">
        <f t="shared" si="1"/>
        <v>6069943</v>
      </c>
      <c r="V9" s="100">
        <f t="shared" si="1"/>
        <v>24257897</v>
      </c>
      <c r="W9" s="100">
        <f t="shared" si="1"/>
        <v>89503946</v>
      </c>
      <c r="X9" s="100">
        <f t="shared" si="1"/>
        <v>97491607</v>
      </c>
      <c r="Y9" s="100">
        <f t="shared" si="1"/>
        <v>-7987661</v>
      </c>
      <c r="Z9" s="137">
        <f>+IF(X9&lt;&gt;0,+(Y9/X9)*100,0)</f>
        <v>-8.193178106090713</v>
      </c>
      <c r="AA9" s="153">
        <f>SUM(AA10:AA14)</f>
        <v>97491607</v>
      </c>
    </row>
    <row r="10" spans="1:27" ht="13.5">
      <c r="A10" s="138" t="s">
        <v>79</v>
      </c>
      <c r="B10" s="136"/>
      <c r="C10" s="155">
        <v>4236317</v>
      </c>
      <c r="D10" s="155"/>
      <c r="E10" s="156">
        <v>5788900</v>
      </c>
      <c r="F10" s="60">
        <v>6205942</v>
      </c>
      <c r="G10" s="60">
        <v>1924748</v>
      </c>
      <c r="H10" s="60">
        <v>12773</v>
      </c>
      <c r="I10" s="60">
        <v>-768389</v>
      </c>
      <c r="J10" s="60">
        <v>1169132</v>
      </c>
      <c r="K10" s="60">
        <v>82154</v>
      </c>
      <c r="L10" s="60">
        <v>1029734</v>
      </c>
      <c r="M10" s="60">
        <v>479904</v>
      </c>
      <c r="N10" s="60">
        <v>1591792</v>
      </c>
      <c r="O10" s="60">
        <v>551688</v>
      </c>
      <c r="P10" s="60">
        <v>484224</v>
      </c>
      <c r="Q10" s="60">
        <v>2383955</v>
      </c>
      <c r="R10" s="60">
        <v>3419867</v>
      </c>
      <c r="S10" s="60">
        <v>-916440</v>
      </c>
      <c r="T10" s="60">
        <v>445664</v>
      </c>
      <c r="U10" s="60">
        <v>419115</v>
      </c>
      <c r="V10" s="60">
        <v>-51661</v>
      </c>
      <c r="W10" s="60">
        <v>6129130</v>
      </c>
      <c r="X10" s="60">
        <v>6205942</v>
      </c>
      <c r="Y10" s="60">
        <v>-76812</v>
      </c>
      <c r="Z10" s="140">
        <v>-1.24</v>
      </c>
      <c r="AA10" s="155">
        <v>6205942</v>
      </c>
    </row>
    <row r="11" spans="1:27" ht="13.5">
      <c r="A11" s="138" t="s">
        <v>80</v>
      </c>
      <c r="B11" s="136"/>
      <c r="C11" s="155">
        <v>864127</v>
      </c>
      <c r="D11" s="155"/>
      <c r="E11" s="156">
        <v>577500</v>
      </c>
      <c r="F11" s="60">
        <v>3542127</v>
      </c>
      <c r="G11" s="60">
        <v>28916</v>
      </c>
      <c r="H11" s="60">
        <v>28099</v>
      </c>
      <c r="I11" s="60">
        <v>79509</v>
      </c>
      <c r="J11" s="60">
        <v>136524</v>
      </c>
      <c r="K11" s="60">
        <v>1249423</v>
      </c>
      <c r="L11" s="60">
        <v>207362</v>
      </c>
      <c r="M11" s="60">
        <v>344908</v>
      </c>
      <c r="N11" s="60">
        <v>1801693</v>
      </c>
      <c r="O11" s="60">
        <v>400069</v>
      </c>
      <c r="P11" s="60">
        <v>56247</v>
      </c>
      <c r="Q11" s="60">
        <v>24794</v>
      </c>
      <c r="R11" s="60">
        <v>481110</v>
      </c>
      <c r="S11" s="60">
        <v>198536</v>
      </c>
      <c r="T11" s="60">
        <v>72095</v>
      </c>
      <c r="U11" s="60">
        <v>345494</v>
      </c>
      <c r="V11" s="60">
        <v>616125</v>
      </c>
      <c r="W11" s="60">
        <v>3035452</v>
      </c>
      <c r="X11" s="60">
        <v>3542127</v>
      </c>
      <c r="Y11" s="60">
        <v>-506675</v>
      </c>
      <c r="Z11" s="140">
        <v>-14.3</v>
      </c>
      <c r="AA11" s="155">
        <v>3542127</v>
      </c>
    </row>
    <row r="12" spans="1:27" ht="13.5">
      <c r="A12" s="138" t="s">
        <v>81</v>
      </c>
      <c r="B12" s="136"/>
      <c r="C12" s="155">
        <v>6103351</v>
      </c>
      <c r="D12" s="155"/>
      <c r="E12" s="156">
        <v>5356100</v>
      </c>
      <c r="F12" s="60">
        <v>8245928</v>
      </c>
      <c r="G12" s="60">
        <v>243086</v>
      </c>
      <c r="H12" s="60">
        <v>806648</v>
      </c>
      <c r="I12" s="60">
        <v>878819</v>
      </c>
      <c r="J12" s="60">
        <v>1928553</v>
      </c>
      <c r="K12" s="60">
        <v>693171</v>
      </c>
      <c r="L12" s="60">
        <v>957242</v>
      </c>
      <c r="M12" s="60">
        <v>813467</v>
      </c>
      <c r="N12" s="60">
        <v>2463880</v>
      </c>
      <c r="O12" s="60">
        <v>1028617</v>
      </c>
      <c r="P12" s="60">
        <v>101014</v>
      </c>
      <c r="Q12" s="60">
        <v>67499</v>
      </c>
      <c r="R12" s="60">
        <v>1197130</v>
      </c>
      <c r="S12" s="60">
        <v>2729719</v>
      </c>
      <c r="T12" s="60">
        <v>714102</v>
      </c>
      <c r="U12" s="60">
        <v>443598</v>
      </c>
      <c r="V12" s="60">
        <v>3887419</v>
      </c>
      <c r="W12" s="60">
        <v>9476982</v>
      </c>
      <c r="X12" s="60">
        <v>8245928</v>
      </c>
      <c r="Y12" s="60">
        <v>1231054</v>
      </c>
      <c r="Z12" s="140">
        <v>14.93</v>
      </c>
      <c r="AA12" s="155">
        <v>8245928</v>
      </c>
    </row>
    <row r="13" spans="1:27" ht="13.5">
      <c r="A13" s="138" t="s">
        <v>82</v>
      </c>
      <c r="B13" s="136"/>
      <c r="C13" s="155">
        <v>50691380</v>
      </c>
      <c r="D13" s="155"/>
      <c r="E13" s="156">
        <v>76284250</v>
      </c>
      <c r="F13" s="60">
        <v>79497610</v>
      </c>
      <c r="G13" s="60">
        <v>11865</v>
      </c>
      <c r="H13" s="60">
        <v>12136</v>
      </c>
      <c r="I13" s="60">
        <v>18885661</v>
      </c>
      <c r="J13" s="60">
        <v>18909662</v>
      </c>
      <c r="K13" s="60">
        <v>4009659</v>
      </c>
      <c r="L13" s="60">
        <v>882643</v>
      </c>
      <c r="M13" s="60">
        <v>7150818</v>
      </c>
      <c r="N13" s="60">
        <v>12043120</v>
      </c>
      <c r="O13" s="60">
        <v>3152325</v>
      </c>
      <c r="P13" s="60">
        <v>10614518</v>
      </c>
      <c r="Q13" s="60">
        <v>6336743</v>
      </c>
      <c r="R13" s="60">
        <v>20103586</v>
      </c>
      <c r="S13" s="60">
        <v>7853177</v>
      </c>
      <c r="T13" s="60">
        <v>7091101</v>
      </c>
      <c r="U13" s="60">
        <v>4861736</v>
      </c>
      <c r="V13" s="60">
        <v>19806014</v>
      </c>
      <c r="W13" s="60">
        <v>70862382</v>
      </c>
      <c r="X13" s="60">
        <v>79497610</v>
      </c>
      <c r="Y13" s="60">
        <v>-8635228</v>
      </c>
      <c r="Z13" s="140">
        <v>-10.86</v>
      </c>
      <c r="AA13" s="155">
        <v>79497610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6773891</v>
      </c>
      <c r="D15" s="153">
        <f>SUM(D16:D18)</f>
        <v>0</v>
      </c>
      <c r="E15" s="154">
        <f t="shared" si="2"/>
        <v>2534000</v>
      </c>
      <c r="F15" s="100">
        <f t="shared" si="2"/>
        <v>3185256</v>
      </c>
      <c r="G15" s="100">
        <f t="shared" si="2"/>
        <v>215094</v>
      </c>
      <c r="H15" s="100">
        <f t="shared" si="2"/>
        <v>140276</v>
      </c>
      <c r="I15" s="100">
        <f t="shared" si="2"/>
        <v>338741</v>
      </c>
      <c r="J15" s="100">
        <f t="shared" si="2"/>
        <v>694111</v>
      </c>
      <c r="K15" s="100">
        <f t="shared" si="2"/>
        <v>183966</v>
      </c>
      <c r="L15" s="100">
        <f t="shared" si="2"/>
        <v>227220</v>
      </c>
      <c r="M15" s="100">
        <f t="shared" si="2"/>
        <v>115579</v>
      </c>
      <c r="N15" s="100">
        <f t="shared" si="2"/>
        <v>526765</v>
      </c>
      <c r="O15" s="100">
        <f t="shared" si="2"/>
        <v>144664</v>
      </c>
      <c r="P15" s="100">
        <f t="shared" si="2"/>
        <v>158392</v>
      </c>
      <c r="Q15" s="100">
        <f t="shared" si="2"/>
        <v>263788</v>
      </c>
      <c r="R15" s="100">
        <f t="shared" si="2"/>
        <v>566844</v>
      </c>
      <c r="S15" s="100">
        <f t="shared" si="2"/>
        <v>1435830</v>
      </c>
      <c r="T15" s="100">
        <f t="shared" si="2"/>
        <v>273529</v>
      </c>
      <c r="U15" s="100">
        <f t="shared" si="2"/>
        <v>234612</v>
      </c>
      <c r="V15" s="100">
        <f t="shared" si="2"/>
        <v>1943971</v>
      </c>
      <c r="W15" s="100">
        <f t="shared" si="2"/>
        <v>3731691</v>
      </c>
      <c r="X15" s="100">
        <f t="shared" si="2"/>
        <v>3185256</v>
      </c>
      <c r="Y15" s="100">
        <f t="shared" si="2"/>
        <v>546435</v>
      </c>
      <c r="Z15" s="137">
        <f>+IF(X15&lt;&gt;0,+(Y15/X15)*100,0)</f>
        <v>17.15513603930108</v>
      </c>
      <c r="AA15" s="153">
        <f>SUM(AA16:AA18)</f>
        <v>3185256</v>
      </c>
    </row>
    <row r="16" spans="1:27" ht="13.5">
      <c r="A16" s="138" t="s">
        <v>85</v>
      </c>
      <c r="B16" s="136"/>
      <c r="C16" s="155">
        <v>6242199</v>
      </c>
      <c r="D16" s="155"/>
      <c r="E16" s="156">
        <v>1394000</v>
      </c>
      <c r="F16" s="60">
        <v>2045256</v>
      </c>
      <c r="G16" s="60">
        <v>215094</v>
      </c>
      <c r="H16" s="60">
        <v>140276</v>
      </c>
      <c r="I16" s="60">
        <v>338741</v>
      </c>
      <c r="J16" s="60">
        <v>694111</v>
      </c>
      <c r="K16" s="60">
        <v>183966</v>
      </c>
      <c r="L16" s="60">
        <v>227220</v>
      </c>
      <c r="M16" s="60">
        <v>115579</v>
      </c>
      <c r="N16" s="60">
        <v>526765</v>
      </c>
      <c r="O16" s="60">
        <v>144664</v>
      </c>
      <c r="P16" s="60">
        <v>158392</v>
      </c>
      <c r="Q16" s="60">
        <v>263788</v>
      </c>
      <c r="R16" s="60">
        <v>566844</v>
      </c>
      <c r="S16" s="60">
        <v>238452</v>
      </c>
      <c r="T16" s="60">
        <v>273529</v>
      </c>
      <c r="U16" s="60">
        <v>234612</v>
      </c>
      <c r="V16" s="60">
        <v>746593</v>
      </c>
      <c r="W16" s="60">
        <v>2534313</v>
      </c>
      <c r="X16" s="60">
        <v>2045256</v>
      </c>
      <c r="Y16" s="60">
        <v>489057</v>
      </c>
      <c r="Z16" s="140">
        <v>23.91</v>
      </c>
      <c r="AA16" s="155">
        <v>2045256</v>
      </c>
    </row>
    <row r="17" spans="1:27" ht="13.5">
      <c r="A17" s="138" t="s">
        <v>86</v>
      </c>
      <c r="B17" s="136"/>
      <c r="C17" s="155">
        <v>531692</v>
      </c>
      <c r="D17" s="155"/>
      <c r="E17" s="156">
        <v>1140000</v>
      </c>
      <c r="F17" s="60">
        <v>1140000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>
        <v>1197378</v>
      </c>
      <c r="T17" s="60"/>
      <c r="U17" s="60"/>
      <c r="V17" s="60">
        <v>1197378</v>
      </c>
      <c r="W17" s="60">
        <v>1197378</v>
      </c>
      <c r="X17" s="60">
        <v>1140000</v>
      </c>
      <c r="Y17" s="60">
        <v>57378</v>
      </c>
      <c r="Z17" s="140">
        <v>5.03</v>
      </c>
      <c r="AA17" s="155">
        <v>1140000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200838183</v>
      </c>
      <c r="D19" s="153">
        <f>SUM(D20:D23)</f>
        <v>0</v>
      </c>
      <c r="E19" s="154">
        <f t="shared" si="3"/>
        <v>218861197</v>
      </c>
      <c r="F19" s="100">
        <f t="shared" si="3"/>
        <v>223680289</v>
      </c>
      <c r="G19" s="100">
        <f t="shared" si="3"/>
        <v>71481874</v>
      </c>
      <c r="H19" s="100">
        <f t="shared" si="3"/>
        <v>10619285</v>
      </c>
      <c r="I19" s="100">
        <f t="shared" si="3"/>
        <v>17809973</v>
      </c>
      <c r="J19" s="100">
        <f t="shared" si="3"/>
        <v>99911132</v>
      </c>
      <c r="K19" s="100">
        <f t="shared" si="3"/>
        <v>11971316</v>
      </c>
      <c r="L19" s="100">
        <f t="shared" si="3"/>
        <v>12894391</v>
      </c>
      <c r="M19" s="100">
        <f t="shared" si="3"/>
        <v>15154714</v>
      </c>
      <c r="N19" s="100">
        <f t="shared" si="3"/>
        <v>40020421</v>
      </c>
      <c r="O19" s="100">
        <f t="shared" si="3"/>
        <v>15913278</v>
      </c>
      <c r="P19" s="100">
        <f t="shared" si="3"/>
        <v>13345602</v>
      </c>
      <c r="Q19" s="100">
        <f t="shared" si="3"/>
        <v>12051878</v>
      </c>
      <c r="R19" s="100">
        <f t="shared" si="3"/>
        <v>41310758</v>
      </c>
      <c r="S19" s="100">
        <f t="shared" si="3"/>
        <v>12883239</v>
      </c>
      <c r="T19" s="100">
        <f t="shared" si="3"/>
        <v>17935115</v>
      </c>
      <c r="U19" s="100">
        <f t="shared" si="3"/>
        <v>16760658</v>
      </c>
      <c r="V19" s="100">
        <f t="shared" si="3"/>
        <v>47579012</v>
      </c>
      <c r="W19" s="100">
        <f t="shared" si="3"/>
        <v>228821323</v>
      </c>
      <c r="X19" s="100">
        <f t="shared" si="3"/>
        <v>223680289</v>
      </c>
      <c r="Y19" s="100">
        <f t="shared" si="3"/>
        <v>5141034</v>
      </c>
      <c r="Z19" s="137">
        <f>+IF(X19&lt;&gt;0,+(Y19/X19)*100,0)</f>
        <v>2.2983849059672843</v>
      </c>
      <c r="AA19" s="153">
        <f>SUM(AA20:AA23)</f>
        <v>223680289</v>
      </c>
    </row>
    <row r="20" spans="1:27" ht="13.5">
      <c r="A20" s="138" t="s">
        <v>89</v>
      </c>
      <c r="B20" s="136"/>
      <c r="C20" s="155">
        <v>97672959</v>
      </c>
      <c r="D20" s="155"/>
      <c r="E20" s="156">
        <v>103569300</v>
      </c>
      <c r="F20" s="60">
        <v>100384993</v>
      </c>
      <c r="G20" s="60">
        <v>9023595</v>
      </c>
      <c r="H20" s="60">
        <v>7970966</v>
      </c>
      <c r="I20" s="60">
        <v>9012240</v>
      </c>
      <c r="J20" s="60">
        <v>26006801</v>
      </c>
      <c r="K20" s="60">
        <v>6935561</v>
      </c>
      <c r="L20" s="60">
        <v>8172526</v>
      </c>
      <c r="M20" s="60">
        <v>7683130</v>
      </c>
      <c r="N20" s="60">
        <v>22791217</v>
      </c>
      <c r="O20" s="60">
        <v>9313461</v>
      </c>
      <c r="P20" s="60">
        <v>9766917</v>
      </c>
      <c r="Q20" s="60">
        <v>8034511</v>
      </c>
      <c r="R20" s="60">
        <v>27114889</v>
      </c>
      <c r="S20" s="60">
        <v>8404961</v>
      </c>
      <c r="T20" s="60">
        <v>10336708</v>
      </c>
      <c r="U20" s="60">
        <v>8876761</v>
      </c>
      <c r="V20" s="60">
        <v>27618430</v>
      </c>
      <c r="W20" s="60">
        <v>103531337</v>
      </c>
      <c r="X20" s="60">
        <v>100384993</v>
      </c>
      <c r="Y20" s="60">
        <v>3146344</v>
      </c>
      <c r="Z20" s="140">
        <v>3.13</v>
      </c>
      <c r="AA20" s="155">
        <v>100384993</v>
      </c>
    </row>
    <row r="21" spans="1:27" ht="13.5">
      <c r="A21" s="138" t="s">
        <v>90</v>
      </c>
      <c r="B21" s="136"/>
      <c r="C21" s="155">
        <v>50134111</v>
      </c>
      <c r="D21" s="155"/>
      <c r="E21" s="156">
        <v>51566567</v>
      </c>
      <c r="F21" s="60">
        <v>49650629</v>
      </c>
      <c r="G21" s="60">
        <v>5981444</v>
      </c>
      <c r="H21" s="60">
        <v>2338271</v>
      </c>
      <c r="I21" s="60">
        <v>2991714</v>
      </c>
      <c r="J21" s="60">
        <v>11311429</v>
      </c>
      <c r="K21" s="60">
        <v>2906986</v>
      </c>
      <c r="L21" s="60">
        <v>3256379</v>
      </c>
      <c r="M21" s="60">
        <v>3575239</v>
      </c>
      <c r="N21" s="60">
        <v>9738604</v>
      </c>
      <c r="O21" s="60">
        <v>4285534</v>
      </c>
      <c r="P21" s="60">
        <v>5644260</v>
      </c>
      <c r="Q21" s="60">
        <v>3607985</v>
      </c>
      <c r="R21" s="60">
        <v>13537779</v>
      </c>
      <c r="S21" s="60">
        <v>4424236</v>
      </c>
      <c r="T21" s="60">
        <v>7569005</v>
      </c>
      <c r="U21" s="60">
        <v>7700753</v>
      </c>
      <c r="V21" s="60">
        <v>19693994</v>
      </c>
      <c r="W21" s="60">
        <v>54281806</v>
      </c>
      <c r="X21" s="60">
        <v>49650629</v>
      </c>
      <c r="Y21" s="60">
        <v>4631177</v>
      </c>
      <c r="Z21" s="140">
        <v>9.33</v>
      </c>
      <c r="AA21" s="155">
        <v>49650629</v>
      </c>
    </row>
    <row r="22" spans="1:27" ht="13.5">
      <c r="A22" s="138" t="s">
        <v>91</v>
      </c>
      <c r="B22" s="136"/>
      <c r="C22" s="157">
        <v>34961110</v>
      </c>
      <c r="D22" s="157"/>
      <c r="E22" s="158">
        <v>42721530</v>
      </c>
      <c r="F22" s="159">
        <v>51615429</v>
      </c>
      <c r="G22" s="159">
        <v>35571714</v>
      </c>
      <c r="H22" s="159">
        <v>273484</v>
      </c>
      <c r="I22" s="159">
        <v>5763297</v>
      </c>
      <c r="J22" s="159">
        <v>41608495</v>
      </c>
      <c r="K22" s="159">
        <v>2123562</v>
      </c>
      <c r="L22" s="159">
        <v>1587893</v>
      </c>
      <c r="M22" s="159">
        <v>3908389</v>
      </c>
      <c r="N22" s="159">
        <v>7619844</v>
      </c>
      <c r="O22" s="159">
        <v>2207073</v>
      </c>
      <c r="P22" s="159">
        <v>-2163958</v>
      </c>
      <c r="Q22" s="159">
        <v>368471</v>
      </c>
      <c r="R22" s="159">
        <v>411586</v>
      </c>
      <c r="S22" s="159">
        <v>-1234</v>
      </c>
      <c r="T22" s="159">
        <v>35499</v>
      </c>
      <c r="U22" s="159">
        <v>206831</v>
      </c>
      <c r="V22" s="159">
        <v>241096</v>
      </c>
      <c r="W22" s="159">
        <v>49881021</v>
      </c>
      <c r="X22" s="159">
        <v>51615429</v>
      </c>
      <c r="Y22" s="159">
        <v>-1734408</v>
      </c>
      <c r="Z22" s="141">
        <v>-3.36</v>
      </c>
      <c r="AA22" s="157">
        <v>51615429</v>
      </c>
    </row>
    <row r="23" spans="1:27" ht="13.5">
      <c r="A23" s="138" t="s">
        <v>92</v>
      </c>
      <c r="B23" s="136"/>
      <c r="C23" s="155">
        <v>18070003</v>
      </c>
      <c r="D23" s="155"/>
      <c r="E23" s="156">
        <v>21003800</v>
      </c>
      <c r="F23" s="60">
        <v>22029238</v>
      </c>
      <c r="G23" s="60">
        <v>20905121</v>
      </c>
      <c r="H23" s="60">
        <v>36564</v>
      </c>
      <c r="I23" s="60">
        <v>42722</v>
      </c>
      <c r="J23" s="60">
        <v>20984407</v>
      </c>
      <c r="K23" s="60">
        <v>5207</v>
      </c>
      <c r="L23" s="60">
        <v>-122407</v>
      </c>
      <c r="M23" s="60">
        <v>-12044</v>
      </c>
      <c r="N23" s="60">
        <v>-129244</v>
      </c>
      <c r="O23" s="60">
        <v>107210</v>
      </c>
      <c r="P23" s="60">
        <v>98383</v>
      </c>
      <c r="Q23" s="60">
        <v>40911</v>
      </c>
      <c r="R23" s="60">
        <v>246504</v>
      </c>
      <c r="S23" s="60">
        <v>55276</v>
      </c>
      <c r="T23" s="60">
        <v>-6097</v>
      </c>
      <c r="U23" s="60">
        <v>-23687</v>
      </c>
      <c r="V23" s="60">
        <v>25492</v>
      </c>
      <c r="W23" s="60">
        <v>21127159</v>
      </c>
      <c r="X23" s="60">
        <v>22029238</v>
      </c>
      <c r="Y23" s="60">
        <v>-902079</v>
      </c>
      <c r="Z23" s="140">
        <v>-4.09</v>
      </c>
      <c r="AA23" s="155">
        <v>22029238</v>
      </c>
    </row>
    <row r="24" spans="1:27" ht="13.5">
      <c r="A24" s="135" t="s">
        <v>93</v>
      </c>
      <c r="B24" s="142" t="s">
        <v>94</v>
      </c>
      <c r="C24" s="153">
        <v>215568</v>
      </c>
      <c r="D24" s="153"/>
      <c r="E24" s="154">
        <v>195940</v>
      </c>
      <c r="F24" s="100">
        <v>225396</v>
      </c>
      <c r="G24" s="100">
        <v>47259</v>
      </c>
      <c r="H24" s="100">
        <v>13540</v>
      </c>
      <c r="I24" s="100">
        <v>15872</v>
      </c>
      <c r="J24" s="100">
        <v>76671</v>
      </c>
      <c r="K24" s="100">
        <v>15365</v>
      </c>
      <c r="L24" s="100">
        <v>20872</v>
      </c>
      <c r="M24" s="100">
        <v>14818</v>
      </c>
      <c r="N24" s="100">
        <v>51055</v>
      </c>
      <c r="O24" s="100">
        <v>27274</v>
      </c>
      <c r="P24" s="100">
        <v>16195</v>
      </c>
      <c r="Q24" s="100">
        <v>13408</v>
      </c>
      <c r="R24" s="100">
        <v>56877</v>
      </c>
      <c r="S24" s="100">
        <v>15602</v>
      </c>
      <c r="T24" s="100">
        <v>20187</v>
      </c>
      <c r="U24" s="100">
        <v>14610</v>
      </c>
      <c r="V24" s="100">
        <v>50399</v>
      </c>
      <c r="W24" s="100">
        <v>235002</v>
      </c>
      <c r="X24" s="100">
        <v>225396</v>
      </c>
      <c r="Y24" s="100">
        <v>9606</v>
      </c>
      <c r="Z24" s="137">
        <v>4.26</v>
      </c>
      <c r="AA24" s="153">
        <v>225396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391457067</v>
      </c>
      <c r="D25" s="168">
        <f>+D5+D9+D15+D19+D24</f>
        <v>0</v>
      </c>
      <c r="E25" s="169">
        <f t="shared" si="4"/>
        <v>439994138</v>
      </c>
      <c r="F25" s="73">
        <f t="shared" si="4"/>
        <v>465828400</v>
      </c>
      <c r="G25" s="73">
        <f t="shared" si="4"/>
        <v>182604312</v>
      </c>
      <c r="H25" s="73">
        <f t="shared" si="4"/>
        <v>13339973</v>
      </c>
      <c r="I25" s="73">
        <f t="shared" si="4"/>
        <v>37415410</v>
      </c>
      <c r="J25" s="73">
        <f t="shared" si="4"/>
        <v>233359695</v>
      </c>
      <c r="K25" s="73">
        <f t="shared" si="4"/>
        <v>19671240</v>
      </c>
      <c r="L25" s="73">
        <f t="shared" si="4"/>
        <v>26782971</v>
      </c>
      <c r="M25" s="73">
        <f t="shared" si="4"/>
        <v>24950808</v>
      </c>
      <c r="N25" s="73">
        <f t="shared" si="4"/>
        <v>71405019</v>
      </c>
      <c r="O25" s="73">
        <f t="shared" si="4"/>
        <v>22095418</v>
      </c>
      <c r="P25" s="73">
        <f t="shared" si="4"/>
        <v>25837953</v>
      </c>
      <c r="Q25" s="73">
        <f t="shared" si="4"/>
        <v>21790398</v>
      </c>
      <c r="R25" s="73">
        <f t="shared" si="4"/>
        <v>69723769</v>
      </c>
      <c r="S25" s="73">
        <f t="shared" si="4"/>
        <v>32686119</v>
      </c>
      <c r="T25" s="73">
        <f t="shared" si="4"/>
        <v>27569347</v>
      </c>
      <c r="U25" s="73">
        <f t="shared" si="4"/>
        <v>26715602</v>
      </c>
      <c r="V25" s="73">
        <f t="shared" si="4"/>
        <v>86971068</v>
      </c>
      <c r="W25" s="73">
        <f t="shared" si="4"/>
        <v>461459551</v>
      </c>
      <c r="X25" s="73">
        <f t="shared" si="4"/>
        <v>465828400</v>
      </c>
      <c r="Y25" s="73">
        <f t="shared" si="4"/>
        <v>-4368849</v>
      </c>
      <c r="Z25" s="170">
        <f>+IF(X25&lt;&gt;0,+(Y25/X25)*100,0)</f>
        <v>-0.9378666049558164</v>
      </c>
      <c r="AA25" s="168">
        <f>+AA5+AA9+AA15+AA19+AA24</f>
        <v>465828400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91485717</v>
      </c>
      <c r="D28" s="153">
        <f>SUM(D29:D31)</f>
        <v>0</v>
      </c>
      <c r="E28" s="154">
        <f t="shared" si="5"/>
        <v>92230042</v>
      </c>
      <c r="F28" s="100">
        <f t="shared" si="5"/>
        <v>94293987</v>
      </c>
      <c r="G28" s="100">
        <f t="shared" si="5"/>
        <v>4783812</v>
      </c>
      <c r="H28" s="100">
        <f t="shared" si="5"/>
        <v>7628345</v>
      </c>
      <c r="I28" s="100">
        <f t="shared" si="5"/>
        <v>6907849</v>
      </c>
      <c r="J28" s="100">
        <f t="shared" si="5"/>
        <v>19320006</v>
      </c>
      <c r="K28" s="100">
        <f t="shared" si="5"/>
        <v>7581837</v>
      </c>
      <c r="L28" s="100">
        <f t="shared" si="5"/>
        <v>9375761</v>
      </c>
      <c r="M28" s="100">
        <f t="shared" si="5"/>
        <v>8603387</v>
      </c>
      <c r="N28" s="100">
        <f t="shared" si="5"/>
        <v>25560985</v>
      </c>
      <c r="O28" s="100">
        <f t="shared" si="5"/>
        <v>6609494</v>
      </c>
      <c r="P28" s="100">
        <f t="shared" si="5"/>
        <v>6121760</v>
      </c>
      <c r="Q28" s="100">
        <f t="shared" si="5"/>
        <v>8260012</v>
      </c>
      <c r="R28" s="100">
        <f t="shared" si="5"/>
        <v>20991266</v>
      </c>
      <c r="S28" s="100">
        <f t="shared" si="5"/>
        <v>9315906</v>
      </c>
      <c r="T28" s="100">
        <f t="shared" si="5"/>
        <v>8120695</v>
      </c>
      <c r="U28" s="100">
        <f t="shared" si="5"/>
        <v>11624939</v>
      </c>
      <c r="V28" s="100">
        <f t="shared" si="5"/>
        <v>29061540</v>
      </c>
      <c r="W28" s="100">
        <f t="shared" si="5"/>
        <v>94933797</v>
      </c>
      <c r="X28" s="100">
        <f t="shared" si="5"/>
        <v>94293987</v>
      </c>
      <c r="Y28" s="100">
        <f t="shared" si="5"/>
        <v>639810</v>
      </c>
      <c r="Z28" s="137">
        <f>+IF(X28&lt;&gt;0,+(Y28/X28)*100,0)</f>
        <v>0.678526829075538</v>
      </c>
      <c r="AA28" s="153">
        <f>SUM(AA29:AA31)</f>
        <v>94293987</v>
      </c>
    </row>
    <row r="29" spans="1:27" ht="13.5">
      <c r="A29" s="138" t="s">
        <v>75</v>
      </c>
      <c r="B29" s="136"/>
      <c r="C29" s="155">
        <v>28125796</v>
      </c>
      <c r="D29" s="155"/>
      <c r="E29" s="156">
        <v>30402850</v>
      </c>
      <c r="F29" s="60">
        <v>32078747</v>
      </c>
      <c r="G29" s="60">
        <v>1713941</v>
      </c>
      <c r="H29" s="60">
        <v>2240576</v>
      </c>
      <c r="I29" s="60">
        <v>2060615</v>
      </c>
      <c r="J29" s="60">
        <v>6015132</v>
      </c>
      <c r="K29" s="60">
        <v>2664465</v>
      </c>
      <c r="L29" s="60">
        <v>3024357</v>
      </c>
      <c r="M29" s="60">
        <v>2652963</v>
      </c>
      <c r="N29" s="60">
        <v>8341785</v>
      </c>
      <c r="O29" s="60">
        <v>2571213</v>
      </c>
      <c r="P29" s="60">
        <v>2360994</v>
      </c>
      <c r="Q29" s="60">
        <v>2487187</v>
      </c>
      <c r="R29" s="60">
        <v>7419394</v>
      </c>
      <c r="S29" s="60">
        <v>2677301</v>
      </c>
      <c r="T29" s="60">
        <v>2687004</v>
      </c>
      <c r="U29" s="60">
        <v>4105216</v>
      </c>
      <c r="V29" s="60">
        <v>9469521</v>
      </c>
      <c r="W29" s="60">
        <v>31245832</v>
      </c>
      <c r="X29" s="60">
        <v>32078747</v>
      </c>
      <c r="Y29" s="60">
        <v>-832915</v>
      </c>
      <c r="Z29" s="140">
        <v>-2.6</v>
      </c>
      <c r="AA29" s="155">
        <v>32078747</v>
      </c>
    </row>
    <row r="30" spans="1:27" ht="13.5">
      <c r="A30" s="138" t="s">
        <v>76</v>
      </c>
      <c r="B30" s="136"/>
      <c r="C30" s="157">
        <v>27105870</v>
      </c>
      <c r="D30" s="157"/>
      <c r="E30" s="158">
        <v>20928394</v>
      </c>
      <c r="F30" s="159">
        <v>12955489</v>
      </c>
      <c r="G30" s="159">
        <v>348007</v>
      </c>
      <c r="H30" s="159">
        <v>1224808</v>
      </c>
      <c r="I30" s="159">
        <v>807284</v>
      </c>
      <c r="J30" s="159">
        <v>2380099</v>
      </c>
      <c r="K30" s="159">
        <v>1037047</v>
      </c>
      <c r="L30" s="159">
        <v>1698518</v>
      </c>
      <c r="M30" s="159">
        <v>752854</v>
      </c>
      <c r="N30" s="159">
        <v>3488419</v>
      </c>
      <c r="O30" s="159">
        <v>475868</v>
      </c>
      <c r="P30" s="159">
        <v>476723</v>
      </c>
      <c r="Q30" s="159">
        <v>1109141</v>
      </c>
      <c r="R30" s="159">
        <v>2061732</v>
      </c>
      <c r="S30" s="159">
        <v>1108270</v>
      </c>
      <c r="T30" s="159">
        <v>975017</v>
      </c>
      <c r="U30" s="159">
        <v>1351897</v>
      </c>
      <c r="V30" s="159">
        <v>3435184</v>
      </c>
      <c r="W30" s="159">
        <v>11365434</v>
      </c>
      <c r="X30" s="159">
        <v>12955489</v>
      </c>
      <c r="Y30" s="159">
        <v>-1590055</v>
      </c>
      <c r="Z30" s="141">
        <v>-12.27</v>
      </c>
      <c r="AA30" s="157">
        <v>12955489</v>
      </c>
    </row>
    <row r="31" spans="1:27" ht="13.5">
      <c r="A31" s="138" t="s">
        <v>77</v>
      </c>
      <c r="B31" s="136"/>
      <c r="C31" s="155">
        <v>36254051</v>
      </c>
      <c r="D31" s="155"/>
      <c r="E31" s="156">
        <v>40898798</v>
      </c>
      <c r="F31" s="60">
        <v>49259751</v>
      </c>
      <c r="G31" s="60">
        <v>2721864</v>
      </c>
      <c r="H31" s="60">
        <v>4162961</v>
      </c>
      <c r="I31" s="60">
        <v>4039950</v>
      </c>
      <c r="J31" s="60">
        <v>10924775</v>
      </c>
      <c r="K31" s="60">
        <v>3880325</v>
      </c>
      <c r="L31" s="60">
        <v>4652886</v>
      </c>
      <c r="M31" s="60">
        <v>5197570</v>
      </c>
      <c r="N31" s="60">
        <v>13730781</v>
      </c>
      <c r="O31" s="60">
        <v>3562413</v>
      </c>
      <c r="P31" s="60">
        <v>3284043</v>
      </c>
      <c r="Q31" s="60">
        <v>4663684</v>
      </c>
      <c r="R31" s="60">
        <v>11510140</v>
      </c>
      <c r="S31" s="60">
        <v>5530335</v>
      </c>
      <c r="T31" s="60">
        <v>4458674</v>
      </c>
      <c r="U31" s="60">
        <v>6167826</v>
      </c>
      <c r="V31" s="60">
        <v>16156835</v>
      </c>
      <c r="W31" s="60">
        <v>52322531</v>
      </c>
      <c r="X31" s="60">
        <v>49259751</v>
      </c>
      <c r="Y31" s="60">
        <v>3062780</v>
      </c>
      <c r="Z31" s="140">
        <v>6.22</v>
      </c>
      <c r="AA31" s="155">
        <v>49259751</v>
      </c>
    </row>
    <row r="32" spans="1:27" ht="13.5">
      <c r="A32" s="135" t="s">
        <v>78</v>
      </c>
      <c r="B32" s="136"/>
      <c r="C32" s="153">
        <f aca="true" t="shared" si="6" ref="C32:Y32">SUM(C33:C37)</f>
        <v>87192137</v>
      </c>
      <c r="D32" s="153">
        <f>SUM(D33:D37)</f>
        <v>0</v>
      </c>
      <c r="E32" s="154">
        <f t="shared" si="6"/>
        <v>119653280</v>
      </c>
      <c r="F32" s="100">
        <f t="shared" si="6"/>
        <v>121445543</v>
      </c>
      <c r="G32" s="100">
        <f t="shared" si="6"/>
        <v>2998219</v>
      </c>
      <c r="H32" s="100">
        <f t="shared" si="6"/>
        <v>3758104</v>
      </c>
      <c r="I32" s="100">
        <f t="shared" si="6"/>
        <v>19233677</v>
      </c>
      <c r="J32" s="100">
        <f t="shared" si="6"/>
        <v>25990000</v>
      </c>
      <c r="K32" s="100">
        <f t="shared" si="6"/>
        <v>7538537</v>
      </c>
      <c r="L32" s="100">
        <f t="shared" si="6"/>
        <v>4466735</v>
      </c>
      <c r="M32" s="100">
        <f t="shared" si="6"/>
        <v>8674744</v>
      </c>
      <c r="N32" s="100">
        <f t="shared" si="6"/>
        <v>20680016</v>
      </c>
      <c r="O32" s="100">
        <f t="shared" si="6"/>
        <v>7801923</v>
      </c>
      <c r="P32" s="100">
        <f t="shared" si="6"/>
        <v>11687358</v>
      </c>
      <c r="Q32" s="100">
        <f t="shared" si="6"/>
        <v>10587779</v>
      </c>
      <c r="R32" s="100">
        <f t="shared" si="6"/>
        <v>30077060</v>
      </c>
      <c r="S32" s="100">
        <f t="shared" si="6"/>
        <v>10888636</v>
      </c>
      <c r="T32" s="100">
        <f t="shared" si="6"/>
        <v>9130311</v>
      </c>
      <c r="U32" s="100">
        <f t="shared" si="6"/>
        <v>8200770</v>
      </c>
      <c r="V32" s="100">
        <f t="shared" si="6"/>
        <v>28219717</v>
      </c>
      <c r="W32" s="100">
        <f t="shared" si="6"/>
        <v>104966793</v>
      </c>
      <c r="X32" s="100">
        <f t="shared" si="6"/>
        <v>121445543</v>
      </c>
      <c r="Y32" s="100">
        <f t="shared" si="6"/>
        <v>-16478750</v>
      </c>
      <c r="Z32" s="137">
        <f>+IF(X32&lt;&gt;0,+(Y32/X32)*100,0)</f>
        <v>-13.568838833385593</v>
      </c>
      <c r="AA32" s="153">
        <f>SUM(AA33:AA37)</f>
        <v>121445543</v>
      </c>
    </row>
    <row r="33" spans="1:27" ht="13.5">
      <c r="A33" s="138" t="s">
        <v>79</v>
      </c>
      <c r="B33" s="136"/>
      <c r="C33" s="155">
        <v>9879917</v>
      </c>
      <c r="D33" s="155"/>
      <c r="E33" s="156">
        <v>12302269</v>
      </c>
      <c r="F33" s="60">
        <v>12366238</v>
      </c>
      <c r="G33" s="60">
        <v>669471</v>
      </c>
      <c r="H33" s="60">
        <v>864603</v>
      </c>
      <c r="I33" s="60">
        <v>806842</v>
      </c>
      <c r="J33" s="60">
        <v>2340916</v>
      </c>
      <c r="K33" s="60">
        <v>839676</v>
      </c>
      <c r="L33" s="60">
        <v>1094419</v>
      </c>
      <c r="M33" s="60">
        <v>1378342</v>
      </c>
      <c r="N33" s="60">
        <v>3312437</v>
      </c>
      <c r="O33" s="60">
        <v>966674</v>
      </c>
      <c r="P33" s="60">
        <v>837137</v>
      </c>
      <c r="Q33" s="60">
        <v>922699</v>
      </c>
      <c r="R33" s="60">
        <v>2726510</v>
      </c>
      <c r="S33" s="60">
        <v>1300805</v>
      </c>
      <c r="T33" s="60">
        <v>820583</v>
      </c>
      <c r="U33" s="60">
        <v>1428337</v>
      </c>
      <c r="V33" s="60">
        <v>3549725</v>
      </c>
      <c r="W33" s="60">
        <v>11929588</v>
      </c>
      <c r="X33" s="60">
        <v>12366238</v>
      </c>
      <c r="Y33" s="60">
        <v>-436650</v>
      </c>
      <c r="Z33" s="140">
        <v>-3.53</v>
      </c>
      <c r="AA33" s="155">
        <v>12366238</v>
      </c>
    </row>
    <row r="34" spans="1:27" ht="13.5">
      <c r="A34" s="138" t="s">
        <v>80</v>
      </c>
      <c r="B34" s="136"/>
      <c r="C34" s="155">
        <v>14382620</v>
      </c>
      <c r="D34" s="155"/>
      <c r="E34" s="156">
        <v>16277839</v>
      </c>
      <c r="F34" s="60">
        <v>15345561</v>
      </c>
      <c r="G34" s="60">
        <v>863815</v>
      </c>
      <c r="H34" s="60">
        <v>1017084</v>
      </c>
      <c r="I34" s="60">
        <v>907735</v>
      </c>
      <c r="J34" s="60">
        <v>2788634</v>
      </c>
      <c r="K34" s="60">
        <v>968030</v>
      </c>
      <c r="L34" s="60">
        <v>1541047</v>
      </c>
      <c r="M34" s="60">
        <v>1523497</v>
      </c>
      <c r="N34" s="60">
        <v>4032574</v>
      </c>
      <c r="O34" s="60">
        <v>1827142</v>
      </c>
      <c r="P34" s="60">
        <v>1329569</v>
      </c>
      <c r="Q34" s="60">
        <v>1170226</v>
      </c>
      <c r="R34" s="60">
        <v>4326937</v>
      </c>
      <c r="S34" s="60">
        <v>1204355</v>
      </c>
      <c r="T34" s="60">
        <v>1268554</v>
      </c>
      <c r="U34" s="60">
        <v>1240198</v>
      </c>
      <c r="V34" s="60">
        <v>3713107</v>
      </c>
      <c r="W34" s="60">
        <v>14861252</v>
      </c>
      <c r="X34" s="60">
        <v>15345561</v>
      </c>
      <c r="Y34" s="60">
        <v>-484309</v>
      </c>
      <c r="Z34" s="140">
        <v>-3.16</v>
      </c>
      <c r="AA34" s="155">
        <v>15345561</v>
      </c>
    </row>
    <row r="35" spans="1:27" ht="13.5">
      <c r="A35" s="138" t="s">
        <v>81</v>
      </c>
      <c r="B35" s="136"/>
      <c r="C35" s="155">
        <v>16965038</v>
      </c>
      <c r="D35" s="155"/>
      <c r="E35" s="156">
        <v>23104589</v>
      </c>
      <c r="F35" s="60">
        <v>21230615</v>
      </c>
      <c r="G35" s="60">
        <v>1103345</v>
      </c>
      <c r="H35" s="60">
        <v>1345387</v>
      </c>
      <c r="I35" s="60">
        <v>1375845</v>
      </c>
      <c r="J35" s="60">
        <v>3824577</v>
      </c>
      <c r="K35" s="60">
        <v>1972260</v>
      </c>
      <c r="L35" s="60">
        <v>2183844</v>
      </c>
      <c r="M35" s="60">
        <v>1782171</v>
      </c>
      <c r="N35" s="60">
        <v>5938275</v>
      </c>
      <c r="O35" s="60">
        <v>1878397</v>
      </c>
      <c r="P35" s="60">
        <v>1821543</v>
      </c>
      <c r="Q35" s="60">
        <v>1677398</v>
      </c>
      <c r="R35" s="60">
        <v>5377338</v>
      </c>
      <c r="S35" s="60">
        <v>1683250</v>
      </c>
      <c r="T35" s="60">
        <v>1810848</v>
      </c>
      <c r="U35" s="60">
        <v>2213061</v>
      </c>
      <c r="V35" s="60">
        <v>5707159</v>
      </c>
      <c r="W35" s="60">
        <v>20847349</v>
      </c>
      <c r="X35" s="60">
        <v>21230615</v>
      </c>
      <c r="Y35" s="60">
        <v>-383266</v>
      </c>
      <c r="Z35" s="140">
        <v>-1.81</v>
      </c>
      <c r="AA35" s="155">
        <v>21230615</v>
      </c>
    </row>
    <row r="36" spans="1:27" ht="13.5">
      <c r="A36" s="138" t="s">
        <v>82</v>
      </c>
      <c r="B36" s="136"/>
      <c r="C36" s="155">
        <v>45964562</v>
      </c>
      <c r="D36" s="155"/>
      <c r="E36" s="156">
        <v>67968583</v>
      </c>
      <c r="F36" s="60">
        <v>72503129</v>
      </c>
      <c r="G36" s="60">
        <v>361588</v>
      </c>
      <c r="H36" s="60">
        <v>531030</v>
      </c>
      <c r="I36" s="60">
        <v>16143255</v>
      </c>
      <c r="J36" s="60">
        <v>17035873</v>
      </c>
      <c r="K36" s="60">
        <v>3758571</v>
      </c>
      <c r="L36" s="60">
        <v>-352575</v>
      </c>
      <c r="M36" s="60">
        <v>3990734</v>
      </c>
      <c r="N36" s="60">
        <v>7396730</v>
      </c>
      <c r="O36" s="60">
        <v>3129710</v>
      </c>
      <c r="P36" s="60">
        <v>7699109</v>
      </c>
      <c r="Q36" s="60">
        <v>6817456</v>
      </c>
      <c r="R36" s="60">
        <v>17646275</v>
      </c>
      <c r="S36" s="60">
        <v>6700226</v>
      </c>
      <c r="T36" s="60">
        <v>5230326</v>
      </c>
      <c r="U36" s="60">
        <v>3319174</v>
      </c>
      <c r="V36" s="60">
        <v>15249726</v>
      </c>
      <c r="W36" s="60">
        <v>57328604</v>
      </c>
      <c r="X36" s="60">
        <v>72503129</v>
      </c>
      <c r="Y36" s="60">
        <v>-15174525</v>
      </c>
      <c r="Z36" s="140">
        <v>-20.93</v>
      </c>
      <c r="AA36" s="155">
        <v>72503129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26216810</v>
      </c>
      <c r="D38" s="153">
        <f>SUM(D39:D41)</f>
        <v>0</v>
      </c>
      <c r="E38" s="154">
        <f t="shared" si="7"/>
        <v>30458783</v>
      </c>
      <c r="F38" s="100">
        <f t="shared" si="7"/>
        <v>30833593</v>
      </c>
      <c r="G38" s="100">
        <f t="shared" si="7"/>
        <v>1360348</v>
      </c>
      <c r="H38" s="100">
        <f t="shared" si="7"/>
        <v>2136330</v>
      </c>
      <c r="I38" s="100">
        <f t="shared" si="7"/>
        <v>1932553</v>
      </c>
      <c r="J38" s="100">
        <f t="shared" si="7"/>
        <v>5429231</v>
      </c>
      <c r="K38" s="100">
        <f t="shared" si="7"/>
        <v>1798707</v>
      </c>
      <c r="L38" s="100">
        <f t="shared" si="7"/>
        <v>2463512</v>
      </c>
      <c r="M38" s="100">
        <f t="shared" si="7"/>
        <v>3917138</v>
      </c>
      <c r="N38" s="100">
        <f t="shared" si="7"/>
        <v>8179357</v>
      </c>
      <c r="O38" s="100">
        <f t="shared" si="7"/>
        <v>1980697</v>
      </c>
      <c r="P38" s="100">
        <f t="shared" si="7"/>
        <v>1772298</v>
      </c>
      <c r="Q38" s="100">
        <f t="shared" si="7"/>
        <v>1881848</v>
      </c>
      <c r="R38" s="100">
        <f t="shared" si="7"/>
        <v>5634843</v>
      </c>
      <c r="S38" s="100">
        <f t="shared" si="7"/>
        <v>3104583</v>
      </c>
      <c r="T38" s="100">
        <f t="shared" si="7"/>
        <v>2138416</v>
      </c>
      <c r="U38" s="100">
        <f t="shared" si="7"/>
        <v>4414889</v>
      </c>
      <c r="V38" s="100">
        <f t="shared" si="7"/>
        <v>9657888</v>
      </c>
      <c r="W38" s="100">
        <f t="shared" si="7"/>
        <v>28901319</v>
      </c>
      <c r="X38" s="100">
        <f t="shared" si="7"/>
        <v>30833593</v>
      </c>
      <c r="Y38" s="100">
        <f t="shared" si="7"/>
        <v>-1932274</v>
      </c>
      <c r="Z38" s="137">
        <f>+IF(X38&lt;&gt;0,+(Y38/X38)*100,0)</f>
        <v>-6.266781818129337</v>
      </c>
      <c r="AA38" s="153">
        <f>SUM(AA39:AA41)</f>
        <v>30833593</v>
      </c>
    </row>
    <row r="39" spans="1:27" ht="13.5">
      <c r="A39" s="138" t="s">
        <v>85</v>
      </c>
      <c r="B39" s="136"/>
      <c r="C39" s="155">
        <v>9065815</v>
      </c>
      <c r="D39" s="155"/>
      <c r="E39" s="156">
        <v>11731298</v>
      </c>
      <c r="F39" s="60">
        <v>12302913</v>
      </c>
      <c r="G39" s="60">
        <v>743459</v>
      </c>
      <c r="H39" s="60">
        <v>859069</v>
      </c>
      <c r="I39" s="60">
        <v>841929</v>
      </c>
      <c r="J39" s="60">
        <v>2444457</v>
      </c>
      <c r="K39" s="60">
        <v>803315</v>
      </c>
      <c r="L39" s="60">
        <v>1067968</v>
      </c>
      <c r="M39" s="60">
        <v>1195240</v>
      </c>
      <c r="N39" s="60">
        <v>3066523</v>
      </c>
      <c r="O39" s="60">
        <v>854634</v>
      </c>
      <c r="P39" s="60">
        <v>902637</v>
      </c>
      <c r="Q39" s="60">
        <v>1012665</v>
      </c>
      <c r="R39" s="60">
        <v>2769936</v>
      </c>
      <c r="S39" s="60">
        <v>850829</v>
      </c>
      <c r="T39" s="60">
        <v>908113</v>
      </c>
      <c r="U39" s="60">
        <v>1333352</v>
      </c>
      <c r="V39" s="60">
        <v>3092294</v>
      </c>
      <c r="W39" s="60">
        <v>11373210</v>
      </c>
      <c r="X39" s="60">
        <v>12302913</v>
      </c>
      <c r="Y39" s="60">
        <v>-929703</v>
      </c>
      <c r="Z39" s="140">
        <v>-7.56</v>
      </c>
      <c r="AA39" s="155">
        <v>12302913</v>
      </c>
    </row>
    <row r="40" spans="1:27" ht="13.5">
      <c r="A40" s="138" t="s">
        <v>86</v>
      </c>
      <c r="B40" s="136"/>
      <c r="C40" s="155">
        <v>17150995</v>
      </c>
      <c r="D40" s="155"/>
      <c r="E40" s="156">
        <v>18727485</v>
      </c>
      <c r="F40" s="60">
        <v>18530680</v>
      </c>
      <c r="G40" s="60">
        <v>616889</v>
      </c>
      <c r="H40" s="60">
        <v>1277261</v>
      </c>
      <c r="I40" s="60">
        <v>1090624</v>
      </c>
      <c r="J40" s="60">
        <v>2984774</v>
      </c>
      <c r="K40" s="60">
        <v>995392</v>
      </c>
      <c r="L40" s="60">
        <v>1395544</v>
      </c>
      <c r="M40" s="60">
        <v>2721898</v>
      </c>
      <c r="N40" s="60">
        <v>5112834</v>
      </c>
      <c r="O40" s="60">
        <v>1126063</v>
      </c>
      <c r="P40" s="60">
        <v>869661</v>
      </c>
      <c r="Q40" s="60">
        <v>869183</v>
      </c>
      <c r="R40" s="60">
        <v>2864907</v>
      </c>
      <c r="S40" s="60">
        <v>2253754</v>
      </c>
      <c r="T40" s="60">
        <v>1230303</v>
      </c>
      <c r="U40" s="60">
        <v>3081537</v>
      </c>
      <c r="V40" s="60">
        <v>6565594</v>
      </c>
      <c r="W40" s="60">
        <v>17528109</v>
      </c>
      <c r="X40" s="60">
        <v>18530680</v>
      </c>
      <c r="Y40" s="60">
        <v>-1002571</v>
      </c>
      <c r="Z40" s="140">
        <v>-5.41</v>
      </c>
      <c r="AA40" s="155">
        <v>18530680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138719439</v>
      </c>
      <c r="D42" s="153">
        <f>SUM(D43:D46)</f>
        <v>0</v>
      </c>
      <c r="E42" s="154">
        <f t="shared" si="8"/>
        <v>158853306</v>
      </c>
      <c r="F42" s="100">
        <f t="shared" si="8"/>
        <v>155257011</v>
      </c>
      <c r="G42" s="100">
        <f t="shared" si="8"/>
        <v>3779160</v>
      </c>
      <c r="H42" s="100">
        <f t="shared" si="8"/>
        <v>17081089</v>
      </c>
      <c r="I42" s="100">
        <f t="shared" si="8"/>
        <v>13828776</v>
      </c>
      <c r="J42" s="100">
        <f t="shared" si="8"/>
        <v>34689025</v>
      </c>
      <c r="K42" s="100">
        <f t="shared" si="8"/>
        <v>10412623</v>
      </c>
      <c r="L42" s="100">
        <f t="shared" si="8"/>
        <v>12241737</v>
      </c>
      <c r="M42" s="100">
        <f t="shared" si="8"/>
        <v>14373013</v>
      </c>
      <c r="N42" s="100">
        <f t="shared" si="8"/>
        <v>37027373</v>
      </c>
      <c r="O42" s="100">
        <f t="shared" si="8"/>
        <v>10224248</v>
      </c>
      <c r="P42" s="100">
        <f t="shared" si="8"/>
        <v>13803797</v>
      </c>
      <c r="Q42" s="100">
        <f t="shared" si="8"/>
        <v>11174313</v>
      </c>
      <c r="R42" s="100">
        <f t="shared" si="8"/>
        <v>35202358</v>
      </c>
      <c r="S42" s="100">
        <f t="shared" si="8"/>
        <v>10766888</v>
      </c>
      <c r="T42" s="100">
        <f t="shared" si="8"/>
        <v>12208016</v>
      </c>
      <c r="U42" s="100">
        <f t="shared" si="8"/>
        <v>17797900</v>
      </c>
      <c r="V42" s="100">
        <f t="shared" si="8"/>
        <v>40772804</v>
      </c>
      <c r="W42" s="100">
        <f t="shared" si="8"/>
        <v>147691560</v>
      </c>
      <c r="X42" s="100">
        <f t="shared" si="8"/>
        <v>155257011</v>
      </c>
      <c r="Y42" s="100">
        <f t="shared" si="8"/>
        <v>-7565451</v>
      </c>
      <c r="Z42" s="137">
        <f>+IF(X42&lt;&gt;0,+(Y42/X42)*100,0)</f>
        <v>-4.872856273137964</v>
      </c>
      <c r="AA42" s="153">
        <f>SUM(AA43:AA46)</f>
        <v>155257011</v>
      </c>
    </row>
    <row r="43" spans="1:27" ht="13.5">
      <c r="A43" s="138" t="s">
        <v>89</v>
      </c>
      <c r="B43" s="136"/>
      <c r="C43" s="155">
        <v>85406351</v>
      </c>
      <c r="D43" s="155"/>
      <c r="E43" s="156">
        <v>99302738</v>
      </c>
      <c r="F43" s="60">
        <v>97261494</v>
      </c>
      <c r="G43" s="60">
        <v>1811923</v>
      </c>
      <c r="H43" s="60">
        <v>11405298</v>
      </c>
      <c r="I43" s="60">
        <v>10219111</v>
      </c>
      <c r="J43" s="60">
        <v>23436332</v>
      </c>
      <c r="K43" s="60">
        <v>6888938</v>
      </c>
      <c r="L43" s="60">
        <v>7312363</v>
      </c>
      <c r="M43" s="60">
        <v>8275721</v>
      </c>
      <c r="N43" s="60">
        <v>22477022</v>
      </c>
      <c r="O43" s="60">
        <v>6547632</v>
      </c>
      <c r="P43" s="60">
        <v>8156144</v>
      </c>
      <c r="Q43" s="60">
        <v>7278969</v>
      </c>
      <c r="R43" s="60">
        <v>21982745</v>
      </c>
      <c r="S43" s="60">
        <v>6804208</v>
      </c>
      <c r="T43" s="60">
        <v>7446753</v>
      </c>
      <c r="U43" s="60">
        <v>9831991</v>
      </c>
      <c r="V43" s="60">
        <v>24082952</v>
      </c>
      <c r="W43" s="60">
        <v>91979051</v>
      </c>
      <c r="X43" s="60">
        <v>97261494</v>
      </c>
      <c r="Y43" s="60">
        <v>-5282443</v>
      </c>
      <c r="Z43" s="140">
        <v>-5.43</v>
      </c>
      <c r="AA43" s="155">
        <v>97261494</v>
      </c>
    </row>
    <row r="44" spans="1:27" ht="13.5">
      <c r="A44" s="138" t="s">
        <v>90</v>
      </c>
      <c r="B44" s="136"/>
      <c r="C44" s="155">
        <v>20661166</v>
      </c>
      <c r="D44" s="155"/>
      <c r="E44" s="156">
        <v>25255886</v>
      </c>
      <c r="F44" s="60">
        <v>22865249</v>
      </c>
      <c r="G44" s="60">
        <v>740523</v>
      </c>
      <c r="H44" s="60">
        <v>2051228</v>
      </c>
      <c r="I44" s="60">
        <v>1336164</v>
      </c>
      <c r="J44" s="60">
        <v>4127915</v>
      </c>
      <c r="K44" s="60">
        <v>1355740</v>
      </c>
      <c r="L44" s="60">
        <v>1664898</v>
      </c>
      <c r="M44" s="60">
        <v>2625288</v>
      </c>
      <c r="N44" s="60">
        <v>5645926</v>
      </c>
      <c r="O44" s="60">
        <v>1061029</v>
      </c>
      <c r="P44" s="60">
        <v>2655110</v>
      </c>
      <c r="Q44" s="60">
        <v>1715006</v>
      </c>
      <c r="R44" s="60">
        <v>5431145</v>
      </c>
      <c r="S44" s="60">
        <v>1523051</v>
      </c>
      <c r="T44" s="60">
        <v>1793907</v>
      </c>
      <c r="U44" s="60">
        <v>3992354</v>
      </c>
      <c r="V44" s="60">
        <v>7309312</v>
      </c>
      <c r="W44" s="60">
        <v>22514298</v>
      </c>
      <c r="X44" s="60">
        <v>22865249</v>
      </c>
      <c r="Y44" s="60">
        <v>-350951</v>
      </c>
      <c r="Z44" s="140">
        <v>-1.53</v>
      </c>
      <c r="AA44" s="155">
        <v>22865249</v>
      </c>
    </row>
    <row r="45" spans="1:27" ht="13.5">
      <c r="A45" s="138" t="s">
        <v>91</v>
      </c>
      <c r="B45" s="136"/>
      <c r="C45" s="157">
        <v>14321781</v>
      </c>
      <c r="D45" s="157"/>
      <c r="E45" s="158">
        <v>14184374</v>
      </c>
      <c r="F45" s="159">
        <v>14553429</v>
      </c>
      <c r="G45" s="159">
        <v>305202</v>
      </c>
      <c r="H45" s="159">
        <v>1684327</v>
      </c>
      <c r="I45" s="159">
        <v>1026134</v>
      </c>
      <c r="J45" s="159">
        <v>3015663</v>
      </c>
      <c r="K45" s="159">
        <v>1095261</v>
      </c>
      <c r="L45" s="159">
        <v>1276503</v>
      </c>
      <c r="M45" s="159">
        <v>1741284</v>
      </c>
      <c r="N45" s="159">
        <v>4113048</v>
      </c>
      <c r="O45" s="159">
        <v>1137233</v>
      </c>
      <c r="P45" s="159">
        <v>846998</v>
      </c>
      <c r="Q45" s="159">
        <v>928819</v>
      </c>
      <c r="R45" s="159">
        <v>2913050</v>
      </c>
      <c r="S45" s="159">
        <v>942293</v>
      </c>
      <c r="T45" s="159">
        <v>1023476</v>
      </c>
      <c r="U45" s="159">
        <v>1926169</v>
      </c>
      <c r="V45" s="159">
        <v>3891938</v>
      </c>
      <c r="W45" s="159">
        <v>13933699</v>
      </c>
      <c r="X45" s="159">
        <v>14553429</v>
      </c>
      <c r="Y45" s="159">
        <v>-619730</v>
      </c>
      <c r="Z45" s="141">
        <v>-4.26</v>
      </c>
      <c r="AA45" s="157">
        <v>14553429</v>
      </c>
    </row>
    <row r="46" spans="1:27" ht="13.5">
      <c r="A46" s="138" t="s">
        <v>92</v>
      </c>
      <c r="B46" s="136"/>
      <c r="C46" s="155">
        <v>18330141</v>
      </c>
      <c r="D46" s="155"/>
      <c r="E46" s="156">
        <v>20110308</v>
      </c>
      <c r="F46" s="60">
        <v>20576839</v>
      </c>
      <c r="G46" s="60">
        <v>921512</v>
      </c>
      <c r="H46" s="60">
        <v>1940236</v>
      </c>
      <c r="I46" s="60">
        <v>1247367</v>
      </c>
      <c r="J46" s="60">
        <v>4109115</v>
      </c>
      <c r="K46" s="60">
        <v>1072684</v>
      </c>
      <c r="L46" s="60">
        <v>1987973</v>
      </c>
      <c r="M46" s="60">
        <v>1730720</v>
      </c>
      <c r="N46" s="60">
        <v>4791377</v>
      </c>
      <c r="O46" s="60">
        <v>1478354</v>
      </c>
      <c r="P46" s="60">
        <v>2145545</v>
      </c>
      <c r="Q46" s="60">
        <v>1251519</v>
      </c>
      <c r="R46" s="60">
        <v>4875418</v>
      </c>
      <c r="S46" s="60">
        <v>1497336</v>
      </c>
      <c r="T46" s="60">
        <v>1943880</v>
      </c>
      <c r="U46" s="60">
        <v>2047386</v>
      </c>
      <c r="V46" s="60">
        <v>5488602</v>
      </c>
      <c r="W46" s="60">
        <v>19264512</v>
      </c>
      <c r="X46" s="60">
        <v>20576839</v>
      </c>
      <c r="Y46" s="60">
        <v>-1312327</v>
      </c>
      <c r="Z46" s="140">
        <v>-6.38</v>
      </c>
      <c r="AA46" s="155">
        <v>20576839</v>
      </c>
    </row>
    <row r="47" spans="1:27" ht="13.5">
      <c r="A47" s="135" t="s">
        <v>93</v>
      </c>
      <c r="B47" s="142" t="s">
        <v>94</v>
      </c>
      <c r="C47" s="153">
        <v>3621523</v>
      </c>
      <c r="D47" s="153"/>
      <c r="E47" s="154">
        <v>2864397</v>
      </c>
      <c r="F47" s="100">
        <v>4179118</v>
      </c>
      <c r="G47" s="100">
        <v>76885</v>
      </c>
      <c r="H47" s="100">
        <v>741580</v>
      </c>
      <c r="I47" s="100">
        <v>104591</v>
      </c>
      <c r="J47" s="100">
        <v>923056</v>
      </c>
      <c r="K47" s="100">
        <v>118464</v>
      </c>
      <c r="L47" s="100">
        <v>745490</v>
      </c>
      <c r="M47" s="100">
        <v>178568</v>
      </c>
      <c r="N47" s="100">
        <v>1042522</v>
      </c>
      <c r="O47" s="100">
        <v>122603</v>
      </c>
      <c r="P47" s="100">
        <v>186238</v>
      </c>
      <c r="Q47" s="100">
        <v>254549</v>
      </c>
      <c r="R47" s="100">
        <v>563390</v>
      </c>
      <c r="S47" s="100">
        <v>316784</v>
      </c>
      <c r="T47" s="100">
        <v>786068</v>
      </c>
      <c r="U47" s="100">
        <v>353429</v>
      </c>
      <c r="V47" s="100">
        <v>1456281</v>
      </c>
      <c r="W47" s="100">
        <v>3985249</v>
      </c>
      <c r="X47" s="100">
        <v>4179118</v>
      </c>
      <c r="Y47" s="100">
        <v>-193869</v>
      </c>
      <c r="Z47" s="137">
        <v>-4.64</v>
      </c>
      <c r="AA47" s="153">
        <v>4179118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347235626</v>
      </c>
      <c r="D48" s="168">
        <f>+D28+D32+D38+D42+D47</f>
        <v>0</v>
      </c>
      <c r="E48" s="169">
        <f t="shared" si="9"/>
        <v>404059808</v>
      </c>
      <c r="F48" s="73">
        <f t="shared" si="9"/>
        <v>406009252</v>
      </c>
      <c r="G48" s="73">
        <f t="shared" si="9"/>
        <v>12998424</v>
      </c>
      <c r="H48" s="73">
        <f t="shared" si="9"/>
        <v>31345448</v>
      </c>
      <c r="I48" s="73">
        <f t="shared" si="9"/>
        <v>42007446</v>
      </c>
      <c r="J48" s="73">
        <f t="shared" si="9"/>
        <v>86351318</v>
      </c>
      <c r="K48" s="73">
        <f t="shared" si="9"/>
        <v>27450168</v>
      </c>
      <c r="L48" s="73">
        <f t="shared" si="9"/>
        <v>29293235</v>
      </c>
      <c r="M48" s="73">
        <f t="shared" si="9"/>
        <v>35746850</v>
      </c>
      <c r="N48" s="73">
        <f t="shared" si="9"/>
        <v>92490253</v>
      </c>
      <c r="O48" s="73">
        <f t="shared" si="9"/>
        <v>26738965</v>
      </c>
      <c r="P48" s="73">
        <f t="shared" si="9"/>
        <v>33571451</v>
      </c>
      <c r="Q48" s="73">
        <f t="shared" si="9"/>
        <v>32158501</v>
      </c>
      <c r="R48" s="73">
        <f t="shared" si="9"/>
        <v>92468917</v>
      </c>
      <c r="S48" s="73">
        <f t="shared" si="9"/>
        <v>34392797</v>
      </c>
      <c r="T48" s="73">
        <f t="shared" si="9"/>
        <v>32383506</v>
      </c>
      <c r="U48" s="73">
        <f t="shared" si="9"/>
        <v>42391927</v>
      </c>
      <c r="V48" s="73">
        <f t="shared" si="9"/>
        <v>109168230</v>
      </c>
      <c r="W48" s="73">
        <f t="shared" si="9"/>
        <v>380478718</v>
      </c>
      <c r="X48" s="73">
        <f t="shared" si="9"/>
        <v>406009252</v>
      </c>
      <c r="Y48" s="73">
        <f t="shared" si="9"/>
        <v>-25530534</v>
      </c>
      <c r="Z48" s="170">
        <f>+IF(X48&lt;&gt;0,+(Y48/X48)*100,0)</f>
        <v>-6.288165571162896</v>
      </c>
      <c r="AA48" s="168">
        <f>+AA28+AA32+AA38+AA42+AA47</f>
        <v>406009252</v>
      </c>
    </row>
    <row r="49" spans="1:27" ht="13.5">
      <c r="A49" s="148" t="s">
        <v>49</v>
      </c>
      <c r="B49" s="149"/>
      <c r="C49" s="171">
        <f aca="true" t="shared" si="10" ref="C49:Y49">+C25-C48</f>
        <v>44221441</v>
      </c>
      <c r="D49" s="171">
        <f>+D25-D48</f>
        <v>0</v>
      </c>
      <c r="E49" s="172">
        <f t="shared" si="10"/>
        <v>35934330</v>
      </c>
      <c r="F49" s="173">
        <f t="shared" si="10"/>
        <v>59819148</v>
      </c>
      <c r="G49" s="173">
        <f t="shared" si="10"/>
        <v>169605888</v>
      </c>
      <c r="H49" s="173">
        <f t="shared" si="10"/>
        <v>-18005475</v>
      </c>
      <c r="I49" s="173">
        <f t="shared" si="10"/>
        <v>-4592036</v>
      </c>
      <c r="J49" s="173">
        <f t="shared" si="10"/>
        <v>147008377</v>
      </c>
      <c r="K49" s="173">
        <f t="shared" si="10"/>
        <v>-7778928</v>
      </c>
      <c r="L49" s="173">
        <f t="shared" si="10"/>
        <v>-2510264</v>
      </c>
      <c r="M49" s="173">
        <f t="shared" si="10"/>
        <v>-10796042</v>
      </c>
      <c r="N49" s="173">
        <f t="shared" si="10"/>
        <v>-21085234</v>
      </c>
      <c r="O49" s="173">
        <f t="shared" si="10"/>
        <v>-4643547</v>
      </c>
      <c r="P49" s="173">
        <f t="shared" si="10"/>
        <v>-7733498</v>
      </c>
      <c r="Q49" s="173">
        <f t="shared" si="10"/>
        <v>-10368103</v>
      </c>
      <c r="R49" s="173">
        <f t="shared" si="10"/>
        <v>-22745148</v>
      </c>
      <c r="S49" s="173">
        <f t="shared" si="10"/>
        <v>-1706678</v>
      </c>
      <c r="T49" s="173">
        <f t="shared" si="10"/>
        <v>-4814159</v>
      </c>
      <c r="U49" s="173">
        <f t="shared" si="10"/>
        <v>-15676325</v>
      </c>
      <c r="V49" s="173">
        <f t="shared" si="10"/>
        <v>-22197162</v>
      </c>
      <c r="W49" s="173">
        <f t="shared" si="10"/>
        <v>80980833</v>
      </c>
      <c r="X49" s="173">
        <f>IF(F25=F48,0,X25-X48)</f>
        <v>59819148</v>
      </c>
      <c r="Y49" s="173">
        <f t="shared" si="10"/>
        <v>21161685</v>
      </c>
      <c r="Z49" s="174">
        <f>+IF(X49&lt;&gt;0,+(Y49/X49)*100,0)</f>
        <v>35.37610565767336</v>
      </c>
      <c r="AA49" s="171">
        <f>+AA25-AA48</f>
        <v>59819148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83816084</v>
      </c>
      <c r="D5" s="155">
        <v>0</v>
      </c>
      <c r="E5" s="156">
        <v>90447001</v>
      </c>
      <c r="F5" s="60">
        <v>99583774</v>
      </c>
      <c r="G5" s="60">
        <v>95899632</v>
      </c>
      <c r="H5" s="60">
        <v>-32214</v>
      </c>
      <c r="I5" s="60">
        <v>-60969</v>
      </c>
      <c r="J5" s="60">
        <v>95806449</v>
      </c>
      <c r="K5" s="60">
        <v>-180531</v>
      </c>
      <c r="L5" s="60">
        <v>-286250</v>
      </c>
      <c r="M5" s="60">
        <v>-74997</v>
      </c>
      <c r="N5" s="60">
        <v>-541778</v>
      </c>
      <c r="O5" s="60">
        <v>-42805</v>
      </c>
      <c r="P5" s="60">
        <v>-7454</v>
      </c>
      <c r="Q5" s="60">
        <v>-143683</v>
      </c>
      <c r="R5" s="60">
        <v>-193942</v>
      </c>
      <c r="S5" s="60">
        <v>30670</v>
      </c>
      <c r="T5" s="60">
        <v>-27398</v>
      </c>
      <c r="U5" s="60">
        <v>-59127</v>
      </c>
      <c r="V5" s="60">
        <v>-55855</v>
      </c>
      <c r="W5" s="60">
        <v>95014874</v>
      </c>
      <c r="X5" s="60">
        <v>99583774</v>
      </c>
      <c r="Y5" s="60">
        <v>-4568900</v>
      </c>
      <c r="Z5" s="140">
        <v>-4.59</v>
      </c>
      <c r="AA5" s="155">
        <v>99583774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3300000</v>
      </c>
      <c r="F6" s="60">
        <v>3300000</v>
      </c>
      <c r="G6" s="60">
        <v>286524</v>
      </c>
      <c r="H6" s="60">
        <v>317204</v>
      </c>
      <c r="I6" s="60">
        <v>313871</v>
      </c>
      <c r="J6" s="60">
        <v>917599</v>
      </c>
      <c r="K6" s="60">
        <v>377799</v>
      </c>
      <c r="L6" s="60">
        <v>303520</v>
      </c>
      <c r="M6" s="60">
        <v>292512</v>
      </c>
      <c r="N6" s="60">
        <v>973831</v>
      </c>
      <c r="O6" s="60">
        <v>126716</v>
      </c>
      <c r="P6" s="60">
        <v>296603</v>
      </c>
      <c r="Q6" s="60">
        <v>301667</v>
      </c>
      <c r="R6" s="60">
        <v>724986</v>
      </c>
      <c r="S6" s="60">
        <v>293346</v>
      </c>
      <c r="T6" s="60">
        <v>281046</v>
      </c>
      <c r="U6" s="60">
        <v>445417</v>
      </c>
      <c r="V6" s="60">
        <v>1019809</v>
      </c>
      <c r="W6" s="60">
        <v>3636225</v>
      </c>
      <c r="X6" s="60">
        <v>3300000</v>
      </c>
      <c r="Y6" s="60">
        <v>336225</v>
      </c>
      <c r="Z6" s="140">
        <v>10.19</v>
      </c>
      <c r="AA6" s="155">
        <v>3300000</v>
      </c>
    </row>
    <row r="7" spans="1:27" ht="13.5">
      <c r="A7" s="183" t="s">
        <v>103</v>
      </c>
      <c r="B7" s="182"/>
      <c r="C7" s="155">
        <v>93897371</v>
      </c>
      <c r="D7" s="155">
        <v>0</v>
      </c>
      <c r="E7" s="156">
        <v>102415125</v>
      </c>
      <c r="F7" s="60">
        <v>99477632</v>
      </c>
      <c r="G7" s="60">
        <v>9007292</v>
      </c>
      <c r="H7" s="60">
        <v>7876130</v>
      </c>
      <c r="I7" s="60">
        <v>8882248</v>
      </c>
      <c r="J7" s="60">
        <v>25765670</v>
      </c>
      <c r="K7" s="60">
        <v>6870562</v>
      </c>
      <c r="L7" s="60">
        <v>7988661</v>
      </c>
      <c r="M7" s="60">
        <v>7671754</v>
      </c>
      <c r="N7" s="60">
        <v>22530977</v>
      </c>
      <c r="O7" s="60">
        <v>9283801</v>
      </c>
      <c r="P7" s="60">
        <v>9683243</v>
      </c>
      <c r="Q7" s="60">
        <v>7856438</v>
      </c>
      <c r="R7" s="60">
        <v>26823482</v>
      </c>
      <c r="S7" s="60">
        <v>8310361</v>
      </c>
      <c r="T7" s="60">
        <v>10185340</v>
      </c>
      <c r="U7" s="60">
        <v>8714398</v>
      </c>
      <c r="V7" s="60">
        <v>27210099</v>
      </c>
      <c r="W7" s="60">
        <v>102330228</v>
      </c>
      <c r="X7" s="60">
        <v>99477632</v>
      </c>
      <c r="Y7" s="60">
        <v>2852596</v>
      </c>
      <c r="Z7" s="140">
        <v>2.87</v>
      </c>
      <c r="AA7" s="155">
        <v>99477632</v>
      </c>
    </row>
    <row r="8" spans="1:27" ht="13.5">
      <c r="A8" s="183" t="s">
        <v>104</v>
      </c>
      <c r="B8" s="182"/>
      <c r="C8" s="155">
        <v>35216984</v>
      </c>
      <c r="D8" s="155">
        <v>0</v>
      </c>
      <c r="E8" s="156">
        <v>34338477</v>
      </c>
      <c r="F8" s="60">
        <v>34475873</v>
      </c>
      <c r="G8" s="60">
        <v>5981444</v>
      </c>
      <c r="H8" s="60">
        <v>2333197</v>
      </c>
      <c r="I8" s="60">
        <v>2664789</v>
      </c>
      <c r="J8" s="60">
        <v>10979430</v>
      </c>
      <c r="K8" s="60">
        <v>2720783</v>
      </c>
      <c r="L8" s="60">
        <v>2784118</v>
      </c>
      <c r="M8" s="60">
        <v>2800228</v>
      </c>
      <c r="N8" s="60">
        <v>8305129</v>
      </c>
      <c r="O8" s="60">
        <v>3701788</v>
      </c>
      <c r="P8" s="60">
        <v>3825412</v>
      </c>
      <c r="Q8" s="60">
        <v>3115862</v>
      </c>
      <c r="R8" s="60">
        <v>10643062</v>
      </c>
      <c r="S8" s="60">
        <v>3195500</v>
      </c>
      <c r="T8" s="60">
        <v>3272652</v>
      </c>
      <c r="U8" s="60">
        <v>2766177</v>
      </c>
      <c r="V8" s="60">
        <v>9234329</v>
      </c>
      <c r="W8" s="60">
        <v>39161950</v>
      </c>
      <c r="X8" s="60">
        <v>34475873</v>
      </c>
      <c r="Y8" s="60">
        <v>4686077</v>
      </c>
      <c r="Z8" s="140">
        <v>13.59</v>
      </c>
      <c r="AA8" s="155">
        <v>34475873</v>
      </c>
    </row>
    <row r="9" spans="1:27" ht="13.5">
      <c r="A9" s="183" t="s">
        <v>105</v>
      </c>
      <c r="B9" s="182"/>
      <c r="C9" s="155">
        <v>32052808</v>
      </c>
      <c r="D9" s="155">
        <v>0</v>
      </c>
      <c r="E9" s="156">
        <v>35165200</v>
      </c>
      <c r="F9" s="60">
        <v>36840722</v>
      </c>
      <c r="G9" s="60">
        <v>34949650</v>
      </c>
      <c r="H9" s="60">
        <v>159284</v>
      </c>
      <c r="I9" s="60">
        <v>-796</v>
      </c>
      <c r="J9" s="60">
        <v>35108138</v>
      </c>
      <c r="K9" s="60">
        <v>-24347</v>
      </c>
      <c r="L9" s="60">
        <v>-14118</v>
      </c>
      <c r="M9" s="60">
        <v>-7151</v>
      </c>
      <c r="N9" s="60">
        <v>-45616</v>
      </c>
      <c r="O9" s="60">
        <v>79565</v>
      </c>
      <c r="P9" s="60">
        <v>90444</v>
      </c>
      <c r="Q9" s="60">
        <v>94571</v>
      </c>
      <c r="R9" s="60">
        <v>264580</v>
      </c>
      <c r="S9" s="60">
        <v>-29855</v>
      </c>
      <c r="T9" s="60">
        <v>-18813</v>
      </c>
      <c r="U9" s="60">
        <v>-132862</v>
      </c>
      <c r="V9" s="60">
        <v>-181530</v>
      </c>
      <c r="W9" s="60">
        <v>35145572</v>
      </c>
      <c r="X9" s="60">
        <v>36840722</v>
      </c>
      <c r="Y9" s="60">
        <v>-1695150</v>
      </c>
      <c r="Z9" s="140">
        <v>-4.6</v>
      </c>
      <c r="AA9" s="155">
        <v>36840722</v>
      </c>
    </row>
    <row r="10" spans="1:27" ht="13.5">
      <c r="A10" s="183" t="s">
        <v>106</v>
      </c>
      <c r="B10" s="182"/>
      <c r="C10" s="155">
        <v>18068551</v>
      </c>
      <c r="D10" s="155">
        <v>0</v>
      </c>
      <c r="E10" s="156">
        <v>21003800</v>
      </c>
      <c r="F10" s="54">
        <v>22026146</v>
      </c>
      <c r="G10" s="54">
        <v>20905121</v>
      </c>
      <c r="H10" s="54">
        <v>36564</v>
      </c>
      <c r="I10" s="54">
        <v>42722</v>
      </c>
      <c r="J10" s="54">
        <v>20984407</v>
      </c>
      <c r="K10" s="54">
        <v>5207</v>
      </c>
      <c r="L10" s="54">
        <v>-122407</v>
      </c>
      <c r="M10" s="54">
        <v>-14793</v>
      </c>
      <c r="N10" s="54">
        <v>-131993</v>
      </c>
      <c r="O10" s="54">
        <v>107210</v>
      </c>
      <c r="P10" s="54">
        <v>98383</v>
      </c>
      <c r="Q10" s="54">
        <v>40911</v>
      </c>
      <c r="R10" s="54">
        <v>246504</v>
      </c>
      <c r="S10" s="54">
        <v>54925</v>
      </c>
      <c r="T10" s="54">
        <v>-6097</v>
      </c>
      <c r="U10" s="54">
        <v>-23687</v>
      </c>
      <c r="V10" s="54">
        <v>25141</v>
      </c>
      <c r="W10" s="54">
        <v>21124059</v>
      </c>
      <c r="X10" s="54">
        <v>22026146</v>
      </c>
      <c r="Y10" s="54">
        <v>-902087</v>
      </c>
      <c r="Z10" s="184">
        <v>-4.1</v>
      </c>
      <c r="AA10" s="130">
        <v>22026146</v>
      </c>
    </row>
    <row r="11" spans="1:27" ht="13.5">
      <c r="A11" s="183" t="s">
        <v>107</v>
      </c>
      <c r="B11" s="185"/>
      <c r="C11" s="155">
        <v>-4251671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1207446</v>
      </c>
      <c r="D12" s="155">
        <v>0</v>
      </c>
      <c r="E12" s="156">
        <v>1213040</v>
      </c>
      <c r="F12" s="60">
        <v>1254668</v>
      </c>
      <c r="G12" s="60">
        <v>103637</v>
      </c>
      <c r="H12" s="60">
        <v>106884</v>
      </c>
      <c r="I12" s="60">
        <v>102570</v>
      </c>
      <c r="J12" s="60">
        <v>313091</v>
      </c>
      <c r="K12" s="60">
        <v>145878</v>
      </c>
      <c r="L12" s="60">
        <v>107589</v>
      </c>
      <c r="M12" s="60">
        <v>107197</v>
      </c>
      <c r="N12" s="60">
        <v>360664</v>
      </c>
      <c r="O12" s="60">
        <v>109634</v>
      </c>
      <c r="P12" s="60">
        <v>107640</v>
      </c>
      <c r="Q12" s="60">
        <v>114767</v>
      </c>
      <c r="R12" s="60">
        <v>332041</v>
      </c>
      <c r="S12" s="60">
        <v>122013</v>
      </c>
      <c r="T12" s="60">
        <v>117263</v>
      </c>
      <c r="U12" s="60">
        <v>84939</v>
      </c>
      <c r="V12" s="60">
        <v>324215</v>
      </c>
      <c r="W12" s="60">
        <v>1330011</v>
      </c>
      <c r="X12" s="60">
        <v>1254668</v>
      </c>
      <c r="Y12" s="60">
        <v>75343</v>
      </c>
      <c r="Z12" s="140">
        <v>6.01</v>
      </c>
      <c r="AA12" s="155">
        <v>1254668</v>
      </c>
    </row>
    <row r="13" spans="1:27" ht="13.5">
      <c r="A13" s="181" t="s">
        <v>109</v>
      </c>
      <c r="B13" s="185"/>
      <c r="C13" s="155">
        <v>2844201</v>
      </c>
      <c r="D13" s="155">
        <v>0</v>
      </c>
      <c r="E13" s="156">
        <v>1770000</v>
      </c>
      <c r="F13" s="60">
        <v>2340216</v>
      </c>
      <c r="G13" s="60">
        <v>2573</v>
      </c>
      <c r="H13" s="60">
        <v>271058</v>
      </c>
      <c r="I13" s="60">
        <v>153031</v>
      </c>
      <c r="J13" s="60">
        <v>426662</v>
      </c>
      <c r="K13" s="60">
        <v>284751</v>
      </c>
      <c r="L13" s="60">
        <v>103925</v>
      </c>
      <c r="M13" s="60">
        <v>65527</v>
      </c>
      <c r="N13" s="60">
        <v>454203</v>
      </c>
      <c r="O13" s="60">
        <v>485034</v>
      </c>
      <c r="P13" s="60">
        <v>381783</v>
      </c>
      <c r="Q13" s="60">
        <v>96053</v>
      </c>
      <c r="R13" s="60">
        <v>962870</v>
      </c>
      <c r="S13" s="60">
        <v>496482</v>
      </c>
      <c r="T13" s="60">
        <v>176660</v>
      </c>
      <c r="U13" s="60">
        <v>913767</v>
      </c>
      <c r="V13" s="60">
        <v>1586909</v>
      </c>
      <c r="W13" s="60">
        <v>3430644</v>
      </c>
      <c r="X13" s="60">
        <v>2340216</v>
      </c>
      <c r="Y13" s="60">
        <v>1090428</v>
      </c>
      <c r="Z13" s="140">
        <v>46.6</v>
      </c>
      <c r="AA13" s="155">
        <v>2340216</v>
      </c>
    </row>
    <row r="14" spans="1:27" ht="13.5">
      <c r="A14" s="181" t="s">
        <v>110</v>
      </c>
      <c r="B14" s="185"/>
      <c r="C14" s="155">
        <v>3538597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4863566</v>
      </c>
      <c r="D16" s="155">
        <v>0</v>
      </c>
      <c r="E16" s="156">
        <v>4107000</v>
      </c>
      <c r="F16" s="60">
        <v>6991285</v>
      </c>
      <c r="G16" s="60">
        <v>41115</v>
      </c>
      <c r="H16" s="60">
        <v>671465</v>
      </c>
      <c r="I16" s="60">
        <v>694556</v>
      </c>
      <c r="J16" s="60">
        <v>1407136</v>
      </c>
      <c r="K16" s="60">
        <v>714930</v>
      </c>
      <c r="L16" s="60">
        <v>737760</v>
      </c>
      <c r="M16" s="60">
        <v>867390</v>
      </c>
      <c r="N16" s="60">
        <v>2320080</v>
      </c>
      <c r="O16" s="60">
        <v>663140</v>
      </c>
      <c r="P16" s="60">
        <v>9690</v>
      </c>
      <c r="Q16" s="60">
        <v>23872</v>
      </c>
      <c r="R16" s="60">
        <v>696702</v>
      </c>
      <c r="S16" s="60">
        <v>2577560</v>
      </c>
      <c r="T16" s="60">
        <v>583334</v>
      </c>
      <c r="U16" s="60">
        <v>611053</v>
      </c>
      <c r="V16" s="60">
        <v>3771947</v>
      </c>
      <c r="W16" s="60">
        <v>8195865</v>
      </c>
      <c r="X16" s="60">
        <v>6991285</v>
      </c>
      <c r="Y16" s="60">
        <v>1204580</v>
      </c>
      <c r="Z16" s="140">
        <v>17.23</v>
      </c>
      <c r="AA16" s="155">
        <v>6991285</v>
      </c>
    </row>
    <row r="17" spans="1:27" ht="13.5">
      <c r="A17" s="181" t="s">
        <v>113</v>
      </c>
      <c r="B17" s="185"/>
      <c r="C17" s="155">
        <v>64980</v>
      </c>
      <c r="D17" s="155">
        <v>0</v>
      </c>
      <c r="E17" s="156">
        <v>73500</v>
      </c>
      <c r="F17" s="60">
        <v>56219</v>
      </c>
      <c r="G17" s="60">
        <v>3938</v>
      </c>
      <c r="H17" s="60">
        <v>2260</v>
      </c>
      <c r="I17" s="60">
        <v>1975</v>
      </c>
      <c r="J17" s="60">
        <v>8173</v>
      </c>
      <c r="K17" s="60">
        <v>4811</v>
      </c>
      <c r="L17" s="60">
        <v>13933</v>
      </c>
      <c r="M17" s="60">
        <v>12304</v>
      </c>
      <c r="N17" s="60">
        <v>31048</v>
      </c>
      <c r="O17" s="60">
        <v>5389</v>
      </c>
      <c r="P17" s="60">
        <v>1995</v>
      </c>
      <c r="Q17" s="60">
        <v>2565</v>
      </c>
      <c r="R17" s="60">
        <v>9949</v>
      </c>
      <c r="S17" s="60">
        <v>1539</v>
      </c>
      <c r="T17" s="60">
        <v>2052</v>
      </c>
      <c r="U17" s="60">
        <v>1288</v>
      </c>
      <c r="V17" s="60">
        <v>4879</v>
      </c>
      <c r="W17" s="60">
        <v>54049</v>
      </c>
      <c r="X17" s="60">
        <v>56219</v>
      </c>
      <c r="Y17" s="60">
        <v>-2170</v>
      </c>
      <c r="Z17" s="140">
        <v>-3.86</v>
      </c>
      <c r="AA17" s="155">
        <v>56219</v>
      </c>
    </row>
    <row r="18" spans="1:27" ht="13.5">
      <c r="A18" s="183" t="s">
        <v>114</v>
      </c>
      <c r="B18" s="182"/>
      <c r="C18" s="155">
        <v>1140346</v>
      </c>
      <c r="D18" s="155">
        <v>0</v>
      </c>
      <c r="E18" s="156">
        <v>1207500</v>
      </c>
      <c r="F18" s="60">
        <v>1164146</v>
      </c>
      <c r="G18" s="60">
        <v>179771</v>
      </c>
      <c r="H18" s="60">
        <v>131651</v>
      </c>
      <c r="I18" s="60">
        <v>179638</v>
      </c>
      <c r="J18" s="60">
        <v>491060</v>
      </c>
      <c r="K18" s="60">
        <v>-32514</v>
      </c>
      <c r="L18" s="60">
        <v>215190</v>
      </c>
      <c r="M18" s="60">
        <v>-69399</v>
      </c>
      <c r="N18" s="60">
        <v>113277</v>
      </c>
      <c r="O18" s="60">
        <v>357130</v>
      </c>
      <c r="P18" s="60">
        <v>84869</v>
      </c>
      <c r="Q18" s="60">
        <v>39273</v>
      </c>
      <c r="R18" s="60">
        <v>481272</v>
      </c>
      <c r="S18" s="60">
        <v>153352</v>
      </c>
      <c r="T18" s="60">
        <v>130222</v>
      </c>
      <c r="U18" s="60">
        <v>-168238</v>
      </c>
      <c r="V18" s="60">
        <v>115336</v>
      </c>
      <c r="W18" s="60">
        <v>1200945</v>
      </c>
      <c r="X18" s="60">
        <v>1164146</v>
      </c>
      <c r="Y18" s="60">
        <v>36799</v>
      </c>
      <c r="Z18" s="140">
        <v>3.16</v>
      </c>
      <c r="AA18" s="155">
        <v>1164146</v>
      </c>
    </row>
    <row r="19" spans="1:27" ht="13.5">
      <c r="A19" s="181" t="s">
        <v>34</v>
      </c>
      <c r="B19" s="185"/>
      <c r="C19" s="155">
        <v>82274365</v>
      </c>
      <c r="D19" s="155">
        <v>0</v>
      </c>
      <c r="E19" s="156">
        <v>102051500</v>
      </c>
      <c r="F19" s="60">
        <v>106108500</v>
      </c>
      <c r="G19" s="60">
        <v>14249000</v>
      </c>
      <c r="H19" s="60">
        <v>890000</v>
      </c>
      <c r="I19" s="60">
        <v>14406112</v>
      </c>
      <c r="J19" s="60">
        <v>29545112</v>
      </c>
      <c r="K19" s="60">
        <v>4015475</v>
      </c>
      <c r="L19" s="60">
        <v>9953723</v>
      </c>
      <c r="M19" s="60">
        <v>4063557</v>
      </c>
      <c r="N19" s="60">
        <v>18032755</v>
      </c>
      <c r="O19" s="60">
        <v>3131412</v>
      </c>
      <c r="P19" s="60">
        <v>7658241</v>
      </c>
      <c r="Q19" s="60">
        <v>8807526</v>
      </c>
      <c r="R19" s="60">
        <v>19597179</v>
      </c>
      <c r="S19" s="60">
        <v>13964062</v>
      </c>
      <c r="T19" s="60">
        <v>5331303</v>
      </c>
      <c r="U19" s="60">
        <v>4609665</v>
      </c>
      <c r="V19" s="60">
        <v>23905030</v>
      </c>
      <c r="W19" s="60">
        <v>91080076</v>
      </c>
      <c r="X19" s="60">
        <v>106108500</v>
      </c>
      <c r="Y19" s="60">
        <v>-15028424</v>
      </c>
      <c r="Z19" s="140">
        <v>-14.16</v>
      </c>
      <c r="AA19" s="155">
        <v>106108500</v>
      </c>
    </row>
    <row r="20" spans="1:27" ht="13.5">
      <c r="A20" s="181" t="s">
        <v>35</v>
      </c>
      <c r="B20" s="185"/>
      <c r="C20" s="155">
        <v>13865939</v>
      </c>
      <c r="D20" s="155">
        <v>0</v>
      </c>
      <c r="E20" s="156">
        <v>6455415</v>
      </c>
      <c r="F20" s="54">
        <v>9994364</v>
      </c>
      <c r="G20" s="54">
        <v>994615</v>
      </c>
      <c r="H20" s="54">
        <v>576490</v>
      </c>
      <c r="I20" s="54">
        <v>756077</v>
      </c>
      <c r="J20" s="54">
        <v>2327182</v>
      </c>
      <c r="K20" s="54">
        <v>730616</v>
      </c>
      <c r="L20" s="54">
        <v>972154</v>
      </c>
      <c r="M20" s="54">
        <v>624390</v>
      </c>
      <c r="N20" s="54">
        <v>2327160</v>
      </c>
      <c r="O20" s="54">
        <v>962769</v>
      </c>
      <c r="P20" s="54">
        <v>670102</v>
      </c>
      <c r="Q20" s="54">
        <v>701932</v>
      </c>
      <c r="R20" s="54">
        <v>2334803</v>
      </c>
      <c r="S20" s="54">
        <v>602228</v>
      </c>
      <c r="T20" s="54">
        <v>922236</v>
      </c>
      <c r="U20" s="54">
        <v>1055981</v>
      </c>
      <c r="V20" s="54">
        <v>2580445</v>
      </c>
      <c r="W20" s="54">
        <v>9569590</v>
      </c>
      <c r="X20" s="54">
        <v>9994364</v>
      </c>
      <c r="Y20" s="54">
        <v>-424774</v>
      </c>
      <c r="Z20" s="184">
        <v>-4.25</v>
      </c>
      <c r="AA20" s="130">
        <v>9994364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9</v>
      </c>
      <c r="P21" s="82">
        <v>0</v>
      </c>
      <c r="Q21" s="60">
        <v>0</v>
      </c>
      <c r="R21" s="60">
        <v>9</v>
      </c>
      <c r="S21" s="60">
        <v>0</v>
      </c>
      <c r="T21" s="60">
        <v>0</v>
      </c>
      <c r="U21" s="60">
        <v>0</v>
      </c>
      <c r="V21" s="60">
        <v>0</v>
      </c>
      <c r="W21" s="82">
        <v>9</v>
      </c>
      <c r="X21" s="60">
        <v>0</v>
      </c>
      <c r="Y21" s="60">
        <v>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368599567</v>
      </c>
      <c r="D22" s="188">
        <f>SUM(D5:D21)</f>
        <v>0</v>
      </c>
      <c r="E22" s="189">
        <f t="shared" si="0"/>
        <v>403547558</v>
      </c>
      <c r="F22" s="190">
        <f t="shared" si="0"/>
        <v>423613545</v>
      </c>
      <c r="G22" s="190">
        <f t="shared" si="0"/>
        <v>182604312</v>
      </c>
      <c r="H22" s="190">
        <f t="shared" si="0"/>
        <v>13339973</v>
      </c>
      <c r="I22" s="190">
        <f t="shared" si="0"/>
        <v>28135824</v>
      </c>
      <c r="J22" s="190">
        <f t="shared" si="0"/>
        <v>224080109</v>
      </c>
      <c r="K22" s="190">
        <f t="shared" si="0"/>
        <v>15633420</v>
      </c>
      <c r="L22" s="190">
        <f t="shared" si="0"/>
        <v>22757798</v>
      </c>
      <c r="M22" s="190">
        <f t="shared" si="0"/>
        <v>16338519</v>
      </c>
      <c r="N22" s="190">
        <f t="shared" si="0"/>
        <v>54729737</v>
      </c>
      <c r="O22" s="190">
        <f t="shared" si="0"/>
        <v>18970792</v>
      </c>
      <c r="P22" s="190">
        <f t="shared" si="0"/>
        <v>22900951</v>
      </c>
      <c r="Q22" s="190">
        <f t="shared" si="0"/>
        <v>21051754</v>
      </c>
      <c r="R22" s="190">
        <f t="shared" si="0"/>
        <v>62923497</v>
      </c>
      <c r="S22" s="190">
        <f t="shared" si="0"/>
        <v>29772183</v>
      </c>
      <c r="T22" s="190">
        <f t="shared" si="0"/>
        <v>20949800</v>
      </c>
      <c r="U22" s="190">
        <f t="shared" si="0"/>
        <v>18818771</v>
      </c>
      <c r="V22" s="190">
        <f t="shared" si="0"/>
        <v>69540754</v>
      </c>
      <c r="W22" s="190">
        <f t="shared" si="0"/>
        <v>411274097</v>
      </c>
      <c r="X22" s="190">
        <f t="shared" si="0"/>
        <v>423613545</v>
      </c>
      <c r="Y22" s="190">
        <f t="shared" si="0"/>
        <v>-12339448</v>
      </c>
      <c r="Z22" s="191">
        <f>+IF(X22&lt;&gt;0,+(Y22/X22)*100,0)</f>
        <v>-2.9129021358370397</v>
      </c>
      <c r="AA22" s="188">
        <f>SUM(AA5:AA21)</f>
        <v>423613545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108938619</v>
      </c>
      <c r="D25" s="155">
        <v>0</v>
      </c>
      <c r="E25" s="156">
        <v>127523721</v>
      </c>
      <c r="F25" s="60">
        <v>125969144</v>
      </c>
      <c r="G25" s="60">
        <v>8999882</v>
      </c>
      <c r="H25" s="60">
        <v>9638591</v>
      </c>
      <c r="I25" s="60">
        <v>9833925</v>
      </c>
      <c r="J25" s="60">
        <v>28472398</v>
      </c>
      <c r="K25" s="60">
        <v>9400319</v>
      </c>
      <c r="L25" s="60">
        <v>13955488</v>
      </c>
      <c r="M25" s="60">
        <v>10654940</v>
      </c>
      <c r="N25" s="60">
        <v>34010747</v>
      </c>
      <c r="O25" s="60">
        <v>10882450</v>
      </c>
      <c r="P25" s="60">
        <v>10751652</v>
      </c>
      <c r="Q25" s="60">
        <v>10627114</v>
      </c>
      <c r="R25" s="60">
        <v>32261216</v>
      </c>
      <c r="S25" s="60">
        <v>10220666</v>
      </c>
      <c r="T25" s="60">
        <v>10296879</v>
      </c>
      <c r="U25" s="60">
        <v>10774727</v>
      </c>
      <c r="V25" s="60">
        <v>31292272</v>
      </c>
      <c r="W25" s="60">
        <v>126036633</v>
      </c>
      <c r="X25" s="60">
        <v>125969144</v>
      </c>
      <c r="Y25" s="60">
        <v>67489</v>
      </c>
      <c r="Z25" s="140">
        <v>0.05</v>
      </c>
      <c r="AA25" s="155">
        <v>125969144</v>
      </c>
    </row>
    <row r="26" spans="1:27" ht="13.5">
      <c r="A26" s="183" t="s">
        <v>38</v>
      </c>
      <c r="B26" s="182"/>
      <c r="C26" s="155">
        <v>4043480</v>
      </c>
      <c r="D26" s="155">
        <v>0</v>
      </c>
      <c r="E26" s="156">
        <v>4414555</v>
      </c>
      <c r="F26" s="60">
        <v>4700717</v>
      </c>
      <c r="G26" s="60">
        <v>332425</v>
      </c>
      <c r="H26" s="60">
        <v>332425</v>
      </c>
      <c r="I26" s="60">
        <v>387656</v>
      </c>
      <c r="J26" s="60">
        <v>1052506</v>
      </c>
      <c r="K26" s="60">
        <v>362653</v>
      </c>
      <c r="L26" s="60">
        <v>357480</v>
      </c>
      <c r="M26" s="60">
        <v>359223</v>
      </c>
      <c r="N26" s="60">
        <v>1079356</v>
      </c>
      <c r="O26" s="60">
        <v>351109</v>
      </c>
      <c r="P26" s="60">
        <v>356204</v>
      </c>
      <c r="Q26" s="60">
        <v>704999</v>
      </c>
      <c r="R26" s="60">
        <v>1412312</v>
      </c>
      <c r="S26" s="60">
        <v>385512</v>
      </c>
      <c r="T26" s="60">
        <v>385512</v>
      </c>
      <c r="U26" s="60">
        <v>385512</v>
      </c>
      <c r="V26" s="60">
        <v>1156536</v>
      </c>
      <c r="W26" s="60">
        <v>4700710</v>
      </c>
      <c r="X26" s="60">
        <v>4700717</v>
      </c>
      <c r="Y26" s="60">
        <v>-7</v>
      </c>
      <c r="Z26" s="140">
        <v>0</v>
      </c>
      <c r="AA26" s="155">
        <v>4700717</v>
      </c>
    </row>
    <row r="27" spans="1:27" ht="13.5">
      <c r="A27" s="183" t="s">
        <v>118</v>
      </c>
      <c r="B27" s="182"/>
      <c r="C27" s="155">
        <v>11649701</v>
      </c>
      <c r="D27" s="155">
        <v>0</v>
      </c>
      <c r="E27" s="156">
        <v>15018714</v>
      </c>
      <c r="F27" s="60">
        <v>15018714</v>
      </c>
      <c r="G27" s="60">
        <v>0</v>
      </c>
      <c r="H27" s="60">
        <v>2503120</v>
      </c>
      <c r="I27" s="60">
        <v>1251559</v>
      </c>
      <c r="J27" s="60">
        <v>3754679</v>
      </c>
      <c r="K27" s="60">
        <v>1251559</v>
      </c>
      <c r="L27" s="60">
        <v>1251559</v>
      </c>
      <c r="M27" s="60">
        <v>1251559</v>
      </c>
      <c r="N27" s="60">
        <v>3754677</v>
      </c>
      <c r="O27" s="60">
        <v>0</v>
      </c>
      <c r="P27" s="60">
        <v>1251559</v>
      </c>
      <c r="Q27" s="60">
        <v>1251559</v>
      </c>
      <c r="R27" s="60">
        <v>2503118</v>
      </c>
      <c r="S27" s="60">
        <v>1251559</v>
      </c>
      <c r="T27" s="60">
        <v>1251559</v>
      </c>
      <c r="U27" s="60">
        <v>2503120</v>
      </c>
      <c r="V27" s="60">
        <v>5006238</v>
      </c>
      <c r="W27" s="60">
        <v>15018712</v>
      </c>
      <c r="X27" s="60">
        <v>15018714</v>
      </c>
      <c r="Y27" s="60">
        <v>-2</v>
      </c>
      <c r="Z27" s="140">
        <v>0</v>
      </c>
      <c r="AA27" s="155">
        <v>15018714</v>
      </c>
    </row>
    <row r="28" spans="1:27" ht="13.5">
      <c r="A28" s="183" t="s">
        <v>39</v>
      </c>
      <c r="B28" s="182"/>
      <c r="C28" s="155">
        <v>29568186</v>
      </c>
      <c r="D28" s="155">
        <v>0</v>
      </c>
      <c r="E28" s="156">
        <v>21095276</v>
      </c>
      <c r="F28" s="60">
        <v>21095281</v>
      </c>
      <c r="G28" s="60">
        <v>0</v>
      </c>
      <c r="H28" s="60">
        <v>3515882</v>
      </c>
      <c r="I28" s="60">
        <v>1757940</v>
      </c>
      <c r="J28" s="60">
        <v>5273822</v>
      </c>
      <c r="K28" s="60">
        <v>1757940</v>
      </c>
      <c r="L28" s="60">
        <v>1757940</v>
      </c>
      <c r="M28" s="60">
        <v>1757940</v>
      </c>
      <c r="N28" s="60">
        <v>5273820</v>
      </c>
      <c r="O28" s="60">
        <v>1599787</v>
      </c>
      <c r="P28" s="60">
        <v>1757940</v>
      </c>
      <c r="Q28" s="60">
        <v>1757940</v>
      </c>
      <c r="R28" s="60">
        <v>5115667</v>
      </c>
      <c r="S28" s="60">
        <v>1757940</v>
      </c>
      <c r="T28" s="60">
        <v>1757940</v>
      </c>
      <c r="U28" s="60">
        <v>1916093</v>
      </c>
      <c r="V28" s="60">
        <v>5431973</v>
      </c>
      <c r="W28" s="60">
        <v>21095282</v>
      </c>
      <c r="X28" s="60">
        <v>21095281</v>
      </c>
      <c r="Y28" s="60">
        <v>1</v>
      </c>
      <c r="Z28" s="140">
        <v>0</v>
      </c>
      <c r="AA28" s="155">
        <v>21095281</v>
      </c>
    </row>
    <row r="29" spans="1:27" ht="13.5">
      <c r="A29" s="183" t="s">
        <v>40</v>
      </c>
      <c r="B29" s="182"/>
      <c r="C29" s="155">
        <v>13558902</v>
      </c>
      <c r="D29" s="155">
        <v>0</v>
      </c>
      <c r="E29" s="156">
        <v>13844980</v>
      </c>
      <c r="F29" s="60">
        <v>13927225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808202</v>
      </c>
      <c r="M29" s="60">
        <v>6203828</v>
      </c>
      <c r="N29" s="60">
        <v>7012030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763142</v>
      </c>
      <c r="U29" s="60">
        <v>5834094</v>
      </c>
      <c r="V29" s="60">
        <v>6597236</v>
      </c>
      <c r="W29" s="60">
        <v>13609266</v>
      </c>
      <c r="X29" s="60">
        <v>13927225</v>
      </c>
      <c r="Y29" s="60">
        <v>-317959</v>
      </c>
      <c r="Z29" s="140">
        <v>-2.28</v>
      </c>
      <c r="AA29" s="155">
        <v>13927225</v>
      </c>
    </row>
    <row r="30" spans="1:27" ht="13.5">
      <c r="A30" s="183" t="s">
        <v>119</v>
      </c>
      <c r="B30" s="182"/>
      <c r="C30" s="155">
        <v>70626149</v>
      </c>
      <c r="D30" s="155">
        <v>0</v>
      </c>
      <c r="E30" s="156">
        <v>77582000</v>
      </c>
      <c r="F30" s="60">
        <v>73692842</v>
      </c>
      <c r="G30" s="60">
        <v>1188946</v>
      </c>
      <c r="H30" s="60">
        <v>9293016</v>
      </c>
      <c r="I30" s="60">
        <v>8647777</v>
      </c>
      <c r="J30" s="60">
        <v>19129739</v>
      </c>
      <c r="K30" s="60">
        <v>5324725</v>
      </c>
      <c r="L30" s="60">
        <v>5188148</v>
      </c>
      <c r="M30" s="60">
        <v>5167630</v>
      </c>
      <c r="N30" s="60">
        <v>15680503</v>
      </c>
      <c r="O30" s="60">
        <v>5425744</v>
      </c>
      <c r="P30" s="60">
        <v>6459878</v>
      </c>
      <c r="Q30" s="60">
        <v>5852645</v>
      </c>
      <c r="R30" s="60">
        <v>17738267</v>
      </c>
      <c r="S30" s="60">
        <v>5315093</v>
      </c>
      <c r="T30" s="60">
        <v>5493084</v>
      </c>
      <c r="U30" s="60">
        <v>5382786</v>
      </c>
      <c r="V30" s="60">
        <v>16190963</v>
      </c>
      <c r="W30" s="60">
        <v>68739472</v>
      </c>
      <c r="X30" s="60">
        <v>73692842</v>
      </c>
      <c r="Y30" s="60">
        <v>-4953370</v>
      </c>
      <c r="Z30" s="140">
        <v>-6.72</v>
      </c>
      <c r="AA30" s="155">
        <v>73692842</v>
      </c>
    </row>
    <row r="31" spans="1:27" ht="13.5">
      <c r="A31" s="183" t="s">
        <v>120</v>
      </c>
      <c r="B31" s="182"/>
      <c r="C31" s="155">
        <v>2538631</v>
      </c>
      <c r="D31" s="155">
        <v>0</v>
      </c>
      <c r="E31" s="156">
        <v>3128057</v>
      </c>
      <c r="F31" s="60">
        <v>3162889</v>
      </c>
      <c r="G31" s="60">
        <v>85628</v>
      </c>
      <c r="H31" s="60">
        <v>277652</v>
      </c>
      <c r="I31" s="60">
        <v>61868</v>
      </c>
      <c r="J31" s="60">
        <v>425148</v>
      </c>
      <c r="K31" s="60">
        <v>184024</v>
      </c>
      <c r="L31" s="60">
        <v>71664</v>
      </c>
      <c r="M31" s="60">
        <v>116132</v>
      </c>
      <c r="N31" s="60">
        <v>371820</v>
      </c>
      <c r="O31" s="60">
        <v>169864</v>
      </c>
      <c r="P31" s="60">
        <v>664452</v>
      </c>
      <c r="Q31" s="60">
        <v>189711</v>
      </c>
      <c r="R31" s="60">
        <v>1024027</v>
      </c>
      <c r="S31" s="60">
        <v>105353</v>
      </c>
      <c r="T31" s="60">
        <v>279582</v>
      </c>
      <c r="U31" s="60">
        <v>597840</v>
      </c>
      <c r="V31" s="60">
        <v>982775</v>
      </c>
      <c r="W31" s="60">
        <v>2803770</v>
      </c>
      <c r="X31" s="60">
        <v>3162889</v>
      </c>
      <c r="Y31" s="60">
        <v>-359119</v>
      </c>
      <c r="Z31" s="140">
        <v>-11.35</v>
      </c>
      <c r="AA31" s="155">
        <v>3162889</v>
      </c>
    </row>
    <row r="32" spans="1:27" ht="13.5">
      <c r="A32" s="183" t="s">
        <v>121</v>
      </c>
      <c r="B32" s="182"/>
      <c r="C32" s="155">
        <v>18876442</v>
      </c>
      <c r="D32" s="155">
        <v>0</v>
      </c>
      <c r="E32" s="156">
        <v>19712795</v>
      </c>
      <c r="F32" s="60">
        <v>22052943</v>
      </c>
      <c r="G32" s="60">
        <v>543095</v>
      </c>
      <c r="H32" s="60">
        <v>1015764</v>
      </c>
      <c r="I32" s="60">
        <v>1437052</v>
      </c>
      <c r="J32" s="60">
        <v>2995911</v>
      </c>
      <c r="K32" s="60">
        <v>1606325</v>
      </c>
      <c r="L32" s="60">
        <v>2343476</v>
      </c>
      <c r="M32" s="60">
        <v>1428182</v>
      </c>
      <c r="N32" s="60">
        <v>5377983</v>
      </c>
      <c r="O32" s="60">
        <v>1475088</v>
      </c>
      <c r="P32" s="60">
        <v>1449361</v>
      </c>
      <c r="Q32" s="60">
        <v>2106177</v>
      </c>
      <c r="R32" s="60">
        <v>5030626</v>
      </c>
      <c r="S32" s="60">
        <v>1412867</v>
      </c>
      <c r="T32" s="60">
        <v>1835660</v>
      </c>
      <c r="U32" s="60">
        <v>2295648</v>
      </c>
      <c r="V32" s="60">
        <v>5544175</v>
      </c>
      <c r="W32" s="60">
        <v>18948695</v>
      </c>
      <c r="X32" s="60">
        <v>22052943</v>
      </c>
      <c r="Y32" s="60">
        <v>-3104248</v>
      </c>
      <c r="Z32" s="140">
        <v>-14.08</v>
      </c>
      <c r="AA32" s="155">
        <v>22052943</v>
      </c>
    </row>
    <row r="33" spans="1:27" ht="13.5">
      <c r="A33" s="183" t="s">
        <v>42</v>
      </c>
      <c r="B33" s="182"/>
      <c r="C33" s="155">
        <v>2331932</v>
      </c>
      <c r="D33" s="155">
        <v>0</v>
      </c>
      <c r="E33" s="156">
        <v>2630000</v>
      </c>
      <c r="F33" s="60">
        <v>2677782</v>
      </c>
      <c r="G33" s="60">
        <v>43900</v>
      </c>
      <c r="H33" s="60">
        <v>662281</v>
      </c>
      <c r="I33" s="60">
        <v>17815</v>
      </c>
      <c r="J33" s="60">
        <v>723996</v>
      </c>
      <c r="K33" s="60">
        <v>28821</v>
      </c>
      <c r="L33" s="60">
        <v>607465</v>
      </c>
      <c r="M33" s="60">
        <v>78141</v>
      </c>
      <c r="N33" s="60">
        <v>714427</v>
      </c>
      <c r="O33" s="60">
        <v>30049</v>
      </c>
      <c r="P33" s="60">
        <v>208950</v>
      </c>
      <c r="Q33" s="60">
        <v>24000</v>
      </c>
      <c r="R33" s="60">
        <v>262999</v>
      </c>
      <c r="S33" s="60">
        <v>83684</v>
      </c>
      <c r="T33" s="60">
        <v>656941</v>
      </c>
      <c r="U33" s="60">
        <v>641</v>
      </c>
      <c r="V33" s="60">
        <v>741266</v>
      </c>
      <c r="W33" s="60">
        <v>2442688</v>
      </c>
      <c r="X33" s="60">
        <v>2677782</v>
      </c>
      <c r="Y33" s="60">
        <v>-235094</v>
      </c>
      <c r="Z33" s="140">
        <v>-8.78</v>
      </c>
      <c r="AA33" s="155">
        <v>2677782</v>
      </c>
    </row>
    <row r="34" spans="1:27" ht="13.5">
      <c r="A34" s="183" t="s">
        <v>43</v>
      </c>
      <c r="B34" s="182"/>
      <c r="C34" s="155">
        <v>85103584</v>
      </c>
      <c r="D34" s="155">
        <v>0</v>
      </c>
      <c r="E34" s="156">
        <v>119109710</v>
      </c>
      <c r="F34" s="60">
        <v>123711715</v>
      </c>
      <c r="G34" s="60">
        <v>1804548</v>
      </c>
      <c r="H34" s="60">
        <v>4106717</v>
      </c>
      <c r="I34" s="60">
        <v>18611854</v>
      </c>
      <c r="J34" s="60">
        <v>24523119</v>
      </c>
      <c r="K34" s="60">
        <v>7533802</v>
      </c>
      <c r="L34" s="60">
        <v>2951813</v>
      </c>
      <c r="M34" s="60">
        <v>8729275</v>
      </c>
      <c r="N34" s="60">
        <v>19214890</v>
      </c>
      <c r="O34" s="60">
        <v>6804874</v>
      </c>
      <c r="P34" s="60">
        <v>10671455</v>
      </c>
      <c r="Q34" s="60">
        <v>9644356</v>
      </c>
      <c r="R34" s="60">
        <v>27120685</v>
      </c>
      <c r="S34" s="60">
        <v>13860123</v>
      </c>
      <c r="T34" s="60">
        <v>9663207</v>
      </c>
      <c r="U34" s="60">
        <v>12701466</v>
      </c>
      <c r="V34" s="60">
        <v>36224796</v>
      </c>
      <c r="W34" s="60">
        <v>107083490</v>
      </c>
      <c r="X34" s="60">
        <v>123711715</v>
      </c>
      <c r="Y34" s="60">
        <v>-16628225</v>
      </c>
      <c r="Z34" s="140">
        <v>-13.44</v>
      </c>
      <c r="AA34" s="155">
        <v>123711715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347235626</v>
      </c>
      <c r="D36" s="188">
        <f>SUM(D25:D35)</f>
        <v>0</v>
      </c>
      <c r="E36" s="189">
        <f t="shared" si="1"/>
        <v>404059808</v>
      </c>
      <c r="F36" s="190">
        <f t="shared" si="1"/>
        <v>406009252</v>
      </c>
      <c r="G36" s="190">
        <f t="shared" si="1"/>
        <v>12998424</v>
      </c>
      <c r="H36" s="190">
        <f t="shared" si="1"/>
        <v>31345448</v>
      </c>
      <c r="I36" s="190">
        <f t="shared" si="1"/>
        <v>42007446</v>
      </c>
      <c r="J36" s="190">
        <f t="shared" si="1"/>
        <v>86351318</v>
      </c>
      <c r="K36" s="190">
        <f t="shared" si="1"/>
        <v>27450168</v>
      </c>
      <c r="L36" s="190">
        <f t="shared" si="1"/>
        <v>29293235</v>
      </c>
      <c r="M36" s="190">
        <f t="shared" si="1"/>
        <v>35746850</v>
      </c>
      <c r="N36" s="190">
        <f t="shared" si="1"/>
        <v>92490253</v>
      </c>
      <c r="O36" s="190">
        <f t="shared" si="1"/>
        <v>26738965</v>
      </c>
      <c r="P36" s="190">
        <f t="shared" si="1"/>
        <v>33571451</v>
      </c>
      <c r="Q36" s="190">
        <f t="shared" si="1"/>
        <v>32158501</v>
      </c>
      <c r="R36" s="190">
        <f t="shared" si="1"/>
        <v>92468917</v>
      </c>
      <c r="S36" s="190">
        <f t="shared" si="1"/>
        <v>34392797</v>
      </c>
      <c r="T36" s="190">
        <f t="shared" si="1"/>
        <v>32383506</v>
      </c>
      <c r="U36" s="190">
        <f t="shared" si="1"/>
        <v>42391927</v>
      </c>
      <c r="V36" s="190">
        <f t="shared" si="1"/>
        <v>109168230</v>
      </c>
      <c r="W36" s="190">
        <f t="shared" si="1"/>
        <v>380478718</v>
      </c>
      <c r="X36" s="190">
        <f t="shared" si="1"/>
        <v>406009252</v>
      </c>
      <c r="Y36" s="190">
        <f t="shared" si="1"/>
        <v>-25530534</v>
      </c>
      <c r="Z36" s="191">
        <f>+IF(X36&lt;&gt;0,+(Y36/X36)*100,0)</f>
        <v>-6.288165571162896</v>
      </c>
      <c r="AA36" s="188">
        <f>SUM(AA25:AA35)</f>
        <v>406009252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21363941</v>
      </c>
      <c r="D38" s="199">
        <f>+D22-D36</f>
        <v>0</v>
      </c>
      <c r="E38" s="200">
        <f t="shared" si="2"/>
        <v>-512250</v>
      </c>
      <c r="F38" s="106">
        <f t="shared" si="2"/>
        <v>17604293</v>
      </c>
      <c r="G38" s="106">
        <f t="shared" si="2"/>
        <v>169605888</v>
      </c>
      <c r="H38" s="106">
        <f t="shared" si="2"/>
        <v>-18005475</v>
      </c>
      <c r="I38" s="106">
        <f t="shared" si="2"/>
        <v>-13871622</v>
      </c>
      <c r="J38" s="106">
        <f t="shared" si="2"/>
        <v>137728791</v>
      </c>
      <c r="K38" s="106">
        <f t="shared" si="2"/>
        <v>-11816748</v>
      </c>
      <c r="L38" s="106">
        <f t="shared" si="2"/>
        <v>-6535437</v>
      </c>
      <c r="M38" s="106">
        <f t="shared" si="2"/>
        <v>-19408331</v>
      </c>
      <c r="N38" s="106">
        <f t="shared" si="2"/>
        <v>-37760516</v>
      </c>
      <c r="O38" s="106">
        <f t="shared" si="2"/>
        <v>-7768173</v>
      </c>
      <c r="P38" s="106">
        <f t="shared" si="2"/>
        <v>-10670500</v>
      </c>
      <c r="Q38" s="106">
        <f t="shared" si="2"/>
        <v>-11106747</v>
      </c>
      <c r="R38" s="106">
        <f t="shared" si="2"/>
        <v>-29545420</v>
      </c>
      <c r="S38" s="106">
        <f t="shared" si="2"/>
        <v>-4620614</v>
      </c>
      <c r="T38" s="106">
        <f t="shared" si="2"/>
        <v>-11433706</v>
      </c>
      <c r="U38" s="106">
        <f t="shared" si="2"/>
        <v>-23573156</v>
      </c>
      <c r="V38" s="106">
        <f t="shared" si="2"/>
        <v>-39627476</v>
      </c>
      <c r="W38" s="106">
        <f t="shared" si="2"/>
        <v>30795379</v>
      </c>
      <c r="X38" s="106">
        <f>IF(F22=F36,0,X22-X36)</f>
        <v>17604293</v>
      </c>
      <c r="Y38" s="106">
        <f t="shared" si="2"/>
        <v>13191086</v>
      </c>
      <c r="Z38" s="201">
        <f>+IF(X38&lt;&gt;0,+(Y38/X38)*100,0)</f>
        <v>74.93107505084129</v>
      </c>
      <c r="AA38" s="199">
        <f>+AA22-AA36</f>
        <v>17604293</v>
      </c>
    </row>
    <row r="39" spans="1:27" ht="13.5">
      <c r="A39" s="181" t="s">
        <v>46</v>
      </c>
      <c r="B39" s="185"/>
      <c r="C39" s="155">
        <v>22857500</v>
      </c>
      <c r="D39" s="155">
        <v>0</v>
      </c>
      <c r="E39" s="156">
        <v>36446580</v>
      </c>
      <c r="F39" s="60">
        <v>42214855</v>
      </c>
      <c r="G39" s="60">
        <v>0</v>
      </c>
      <c r="H39" s="60">
        <v>0</v>
      </c>
      <c r="I39" s="60">
        <v>9279586</v>
      </c>
      <c r="J39" s="60">
        <v>9279586</v>
      </c>
      <c r="K39" s="60">
        <v>4037820</v>
      </c>
      <c r="L39" s="60">
        <v>4025173</v>
      </c>
      <c r="M39" s="60">
        <v>8612289</v>
      </c>
      <c r="N39" s="60">
        <v>16675282</v>
      </c>
      <c r="O39" s="60">
        <v>3124626</v>
      </c>
      <c r="P39" s="60">
        <v>2937002</v>
      </c>
      <c r="Q39" s="60">
        <v>738644</v>
      </c>
      <c r="R39" s="60">
        <v>6800272</v>
      </c>
      <c r="S39" s="60">
        <v>2913936</v>
      </c>
      <c r="T39" s="60">
        <v>6619547</v>
      </c>
      <c r="U39" s="60">
        <v>7896831</v>
      </c>
      <c r="V39" s="60">
        <v>17430314</v>
      </c>
      <c r="W39" s="60">
        <v>50185454</v>
      </c>
      <c r="X39" s="60">
        <v>42214855</v>
      </c>
      <c r="Y39" s="60">
        <v>7970599</v>
      </c>
      <c r="Z39" s="140">
        <v>18.88</v>
      </c>
      <c r="AA39" s="155">
        <v>42214855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44221441</v>
      </c>
      <c r="D42" s="206">
        <f>SUM(D38:D41)</f>
        <v>0</v>
      </c>
      <c r="E42" s="207">
        <f t="shared" si="3"/>
        <v>35934330</v>
      </c>
      <c r="F42" s="88">
        <f t="shared" si="3"/>
        <v>59819148</v>
      </c>
      <c r="G42" s="88">
        <f t="shared" si="3"/>
        <v>169605888</v>
      </c>
      <c r="H42" s="88">
        <f t="shared" si="3"/>
        <v>-18005475</v>
      </c>
      <c r="I42" s="88">
        <f t="shared" si="3"/>
        <v>-4592036</v>
      </c>
      <c r="J42" s="88">
        <f t="shared" si="3"/>
        <v>147008377</v>
      </c>
      <c r="K42" s="88">
        <f t="shared" si="3"/>
        <v>-7778928</v>
      </c>
      <c r="L42" s="88">
        <f t="shared" si="3"/>
        <v>-2510264</v>
      </c>
      <c r="M42" s="88">
        <f t="shared" si="3"/>
        <v>-10796042</v>
      </c>
      <c r="N42" s="88">
        <f t="shared" si="3"/>
        <v>-21085234</v>
      </c>
      <c r="O42" s="88">
        <f t="shared" si="3"/>
        <v>-4643547</v>
      </c>
      <c r="P42" s="88">
        <f t="shared" si="3"/>
        <v>-7733498</v>
      </c>
      <c r="Q42" s="88">
        <f t="shared" si="3"/>
        <v>-10368103</v>
      </c>
      <c r="R42" s="88">
        <f t="shared" si="3"/>
        <v>-22745148</v>
      </c>
      <c r="S42" s="88">
        <f t="shared" si="3"/>
        <v>-1706678</v>
      </c>
      <c r="T42" s="88">
        <f t="shared" si="3"/>
        <v>-4814159</v>
      </c>
      <c r="U42" s="88">
        <f t="shared" si="3"/>
        <v>-15676325</v>
      </c>
      <c r="V42" s="88">
        <f t="shared" si="3"/>
        <v>-22197162</v>
      </c>
      <c r="W42" s="88">
        <f t="shared" si="3"/>
        <v>80980833</v>
      </c>
      <c r="X42" s="88">
        <f t="shared" si="3"/>
        <v>59819148</v>
      </c>
      <c r="Y42" s="88">
        <f t="shared" si="3"/>
        <v>21161685</v>
      </c>
      <c r="Z42" s="208">
        <f>+IF(X42&lt;&gt;0,+(Y42/X42)*100,0)</f>
        <v>35.37610565767336</v>
      </c>
      <c r="AA42" s="206">
        <f>SUM(AA38:AA41)</f>
        <v>59819148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44221441</v>
      </c>
      <c r="D44" s="210">
        <f>+D42-D43</f>
        <v>0</v>
      </c>
      <c r="E44" s="211">
        <f t="shared" si="4"/>
        <v>35934330</v>
      </c>
      <c r="F44" s="77">
        <f t="shared" si="4"/>
        <v>59819148</v>
      </c>
      <c r="G44" s="77">
        <f t="shared" si="4"/>
        <v>169605888</v>
      </c>
      <c r="H44" s="77">
        <f t="shared" si="4"/>
        <v>-18005475</v>
      </c>
      <c r="I44" s="77">
        <f t="shared" si="4"/>
        <v>-4592036</v>
      </c>
      <c r="J44" s="77">
        <f t="shared" si="4"/>
        <v>147008377</v>
      </c>
      <c r="K44" s="77">
        <f t="shared" si="4"/>
        <v>-7778928</v>
      </c>
      <c r="L44" s="77">
        <f t="shared" si="4"/>
        <v>-2510264</v>
      </c>
      <c r="M44" s="77">
        <f t="shared" si="4"/>
        <v>-10796042</v>
      </c>
      <c r="N44" s="77">
        <f t="shared" si="4"/>
        <v>-21085234</v>
      </c>
      <c r="O44" s="77">
        <f t="shared" si="4"/>
        <v>-4643547</v>
      </c>
      <c r="P44" s="77">
        <f t="shared" si="4"/>
        <v>-7733498</v>
      </c>
      <c r="Q44" s="77">
        <f t="shared" si="4"/>
        <v>-10368103</v>
      </c>
      <c r="R44" s="77">
        <f t="shared" si="4"/>
        <v>-22745148</v>
      </c>
      <c r="S44" s="77">
        <f t="shared" si="4"/>
        <v>-1706678</v>
      </c>
      <c r="T44" s="77">
        <f t="shared" si="4"/>
        <v>-4814159</v>
      </c>
      <c r="U44" s="77">
        <f t="shared" si="4"/>
        <v>-15676325</v>
      </c>
      <c r="V44" s="77">
        <f t="shared" si="4"/>
        <v>-22197162</v>
      </c>
      <c r="W44" s="77">
        <f t="shared" si="4"/>
        <v>80980833</v>
      </c>
      <c r="X44" s="77">
        <f t="shared" si="4"/>
        <v>59819148</v>
      </c>
      <c r="Y44" s="77">
        <f t="shared" si="4"/>
        <v>21161685</v>
      </c>
      <c r="Z44" s="212">
        <f>+IF(X44&lt;&gt;0,+(Y44/X44)*100,0)</f>
        <v>35.37610565767336</v>
      </c>
      <c r="AA44" s="210">
        <f>+AA42-AA43</f>
        <v>59819148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44221441</v>
      </c>
      <c r="D46" s="206">
        <f>SUM(D44:D45)</f>
        <v>0</v>
      </c>
      <c r="E46" s="207">
        <f t="shared" si="5"/>
        <v>35934330</v>
      </c>
      <c r="F46" s="88">
        <f t="shared" si="5"/>
        <v>59819148</v>
      </c>
      <c r="G46" s="88">
        <f t="shared" si="5"/>
        <v>169605888</v>
      </c>
      <c r="H46" s="88">
        <f t="shared" si="5"/>
        <v>-18005475</v>
      </c>
      <c r="I46" s="88">
        <f t="shared" si="5"/>
        <v>-4592036</v>
      </c>
      <c r="J46" s="88">
        <f t="shared" si="5"/>
        <v>147008377</v>
      </c>
      <c r="K46" s="88">
        <f t="shared" si="5"/>
        <v>-7778928</v>
      </c>
      <c r="L46" s="88">
        <f t="shared" si="5"/>
        <v>-2510264</v>
      </c>
      <c r="M46" s="88">
        <f t="shared" si="5"/>
        <v>-10796042</v>
      </c>
      <c r="N46" s="88">
        <f t="shared" si="5"/>
        <v>-21085234</v>
      </c>
      <c r="O46" s="88">
        <f t="shared" si="5"/>
        <v>-4643547</v>
      </c>
      <c r="P46" s="88">
        <f t="shared" si="5"/>
        <v>-7733498</v>
      </c>
      <c r="Q46" s="88">
        <f t="shared" si="5"/>
        <v>-10368103</v>
      </c>
      <c r="R46" s="88">
        <f t="shared" si="5"/>
        <v>-22745148</v>
      </c>
      <c r="S46" s="88">
        <f t="shared" si="5"/>
        <v>-1706678</v>
      </c>
      <c r="T46" s="88">
        <f t="shared" si="5"/>
        <v>-4814159</v>
      </c>
      <c r="U46" s="88">
        <f t="shared" si="5"/>
        <v>-15676325</v>
      </c>
      <c r="V46" s="88">
        <f t="shared" si="5"/>
        <v>-22197162</v>
      </c>
      <c r="W46" s="88">
        <f t="shared" si="5"/>
        <v>80980833</v>
      </c>
      <c r="X46" s="88">
        <f t="shared" si="5"/>
        <v>59819148</v>
      </c>
      <c r="Y46" s="88">
        <f t="shared" si="5"/>
        <v>21161685</v>
      </c>
      <c r="Z46" s="208">
        <f>+IF(X46&lt;&gt;0,+(Y46/X46)*100,0)</f>
        <v>35.37610565767336</v>
      </c>
      <c r="AA46" s="206">
        <f>SUM(AA44:AA45)</f>
        <v>59819148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44221441</v>
      </c>
      <c r="D48" s="217">
        <f>SUM(D46:D47)</f>
        <v>0</v>
      </c>
      <c r="E48" s="218">
        <f t="shared" si="6"/>
        <v>35934330</v>
      </c>
      <c r="F48" s="219">
        <f t="shared" si="6"/>
        <v>59819148</v>
      </c>
      <c r="G48" s="219">
        <f t="shared" si="6"/>
        <v>169605888</v>
      </c>
      <c r="H48" s="220">
        <f t="shared" si="6"/>
        <v>-18005475</v>
      </c>
      <c r="I48" s="220">
        <f t="shared" si="6"/>
        <v>-4592036</v>
      </c>
      <c r="J48" s="220">
        <f t="shared" si="6"/>
        <v>147008377</v>
      </c>
      <c r="K48" s="220">
        <f t="shared" si="6"/>
        <v>-7778928</v>
      </c>
      <c r="L48" s="220">
        <f t="shared" si="6"/>
        <v>-2510264</v>
      </c>
      <c r="M48" s="219">
        <f t="shared" si="6"/>
        <v>-10796042</v>
      </c>
      <c r="N48" s="219">
        <f t="shared" si="6"/>
        <v>-21085234</v>
      </c>
      <c r="O48" s="220">
        <f t="shared" si="6"/>
        <v>-4643547</v>
      </c>
      <c r="P48" s="220">
        <f t="shared" si="6"/>
        <v>-7733498</v>
      </c>
      <c r="Q48" s="220">
        <f t="shared" si="6"/>
        <v>-10368103</v>
      </c>
      <c r="R48" s="220">
        <f t="shared" si="6"/>
        <v>-22745148</v>
      </c>
      <c r="S48" s="220">
        <f t="shared" si="6"/>
        <v>-1706678</v>
      </c>
      <c r="T48" s="219">
        <f t="shared" si="6"/>
        <v>-4814159</v>
      </c>
      <c r="U48" s="219">
        <f t="shared" si="6"/>
        <v>-15676325</v>
      </c>
      <c r="V48" s="220">
        <f t="shared" si="6"/>
        <v>-22197162</v>
      </c>
      <c r="W48" s="220">
        <f t="shared" si="6"/>
        <v>80980833</v>
      </c>
      <c r="X48" s="220">
        <f t="shared" si="6"/>
        <v>59819148</v>
      </c>
      <c r="Y48" s="220">
        <f t="shared" si="6"/>
        <v>21161685</v>
      </c>
      <c r="Z48" s="221">
        <f>+IF(X48&lt;&gt;0,+(Y48/X48)*100,0)</f>
        <v>35.37610565767336</v>
      </c>
      <c r="AA48" s="222">
        <f>SUM(AA46:AA47)</f>
        <v>59819148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305543</v>
      </c>
      <c r="D5" s="153">
        <f>SUM(D6:D8)</f>
        <v>0</v>
      </c>
      <c r="E5" s="154">
        <f t="shared" si="0"/>
        <v>1880081</v>
      </c>
      <c r="F5" s="100">
        <f t="shared" si="0"/>
        <v>3298041</v>
      </c>
      <c r="G5" s="100">
        <f t="shared" si="0"/>
        <v>0</v>
      </c>
      <c r="H5" s="100">
        <f t="shared" si="0"/>
        <v>26086</v>
      </c>
      <c r="I5" s="100">
        <f t="shared" si="0"/>
        <v>2965</v>
      </c>
      <c r="J5" s="100">
        <f t="shared" si="0"/>
        <v>29051</v>
      </c>
      <c r="K5" s="100">
        <f t="shared" si="0"/>
        <v>10296</v>
      </c>
      <c r="L5" s="100">
        <f t="shared" si="0"/>
        <v>179389</v>
      </c>
      <c r="M5" s="100">
        <f t="shared" si="0"/>
        <v>123235</v>
      </c>
      <c r="N5" s="100">
        <f t="shared" si="0"/>
        <v>312920</v>
      </c>
      <c r="O5" s="100">
        <f t="shared" si="0"/>
        <v>2968</v>
      </c>
      <c r="P5" s="100">
        <f t="shared" si="0"/>
        <v>61909</v>
      </c>
      <c r="Q5" s="100">
        <f t="shared" si="0"/>
        <v>16761</v>
      </c>
      <c r="R5" s="100">
        <f t="shared" si="0"/>
        <v>81638</v>
      </c>
      <c r="S5" s="100">
        <f t="shared" si="0"/>
        <v>10670</v>
      </c>
      <c r="T5" s="100">
        <f t="shared" si="0"/>
        <v>19626</v>
      </c>
      <c r="U5" s="100">
        <f t="shared" si="0"/>
        <v>1262073</v>
      </c>
      <c r="V5" s="100">
        <f t="shared" si="0"/>
        <v>1292369</v>
      </c>
      <c r="W5" s="100">
        <f t="shared" si="0"/>
        <v>1715978</v>
      </c>
      <c r="X5" s="100">
        <f t="shared" si="0"/>
        <v>3298041</v>
      </c>
      <c r="Y5" s="100">
        <f t="shared" si="0"/>
        <v>-1582063</v>
      </c>
      <c r="Z5" s="137">
        <f>+IF(X5&lt;&gt;0,+(Y5/X5)*100,0)</f>
        <v>-47.96977963585049</v>
      </c>
      <c r="AA5" s="153">
        <f>SUM(AA6:AA8)</f>
        <v>3298041</v>
      </c>
    </row>
    <row r="6" spans="1:27" ht="13.5">
      <c r="A6" s="138" t="s">
        <v>75</v>
      </c>
      <c r="B6" s="136"/>
      <c r="C6" s="155">
        <v>63497</v>
      </c>
      <c r="D6" s="155"/>
      <c r="E6" s="156">
        <v>478000</v>
      </c>
      <c r="F6" s="60">
        <v>615000</v>
      </c>
      <c r="G6" s="60"/>
      <c r="H6" s="60"/>
      <c r="I6" s="60"/>
      <c r="J6" s="60"/>
      <c r="K6" s="60"/>
      <c r="L6" s="60">
        <v>45472</v>
      </c>
      <c r="M6" s="60">
        <v>1700</v>
      </c>
      <c r="N6" s="60">
        <v>47172</v>
      </c>
      <c r="O6" s="60"/>
      <c r="P6" s="60">
        <v>-2975</v>
      </c>
      <c r="Q6" s="60"/>
      <c r="R6" s="60">
        <v>-2975</v>
      </c>
      <c r="S6" s="60"/>
      <c r="T6" s="60"/>
      <c r="U6" s="60">
        <v>36097</v>
      </c>
      <c r="V6" s="60">
        <v>36097</v>
      </c>
      <c r="W6" s="60">
        <v>80294</v>
      </c>
      <c r="X6" s="60">
        <v>615000</v>
      </c>
      <c r="Y6" s="60">
        <v>-534706</v>
      </c>
      <c r="Z6" s="140">
        <v>-86.94</v>
      </c>
      <c r="AA6" s="62">
        <v>615000</v>
      </c>
    </row>
    <row r="7" spans="1:27" ht="13.5">
      <c r="A7" s="138" t="s">
        <v>76</v>
      </c>
      <c r="B7" s="136"/>
      <c r="C7" s="157"/>
      <c r="D7" s="157"/>
      <c r="E7" s="158">
        <v>600000</v>
      </c>
      <c r="F7" s="159">
        <v>1062700</v>
      </c>
      <c r="G7" s="159"/>
      <c r="H7" s="159"/>
      <c r="I7" s="159">
        <v>2965</v>
      </c>
      <c r="J7" s="159">
        <v>2965</v>
      </c>
      <c r="K7" s="159">
        <v>3846</v>
      </c>
      <c r="L7" s="159">
        <v>31250</v>
      </c>
      <c r="M7" s="159">
        <v>25302</v>
      </c>
      <c r="N7" s="159">
        <v>60398</v>
      </c>
      <c r="O7" s="159"/>
      <c r="P7" s="159">
        <v>7819</v>
      </c>
      <c r="Q7" s="159"/>
      <c r="R7" s="159">
        <v>7819</v>
      </c>
      <c r="S7" s="159"/>
      <c r="T7" s="159">
        <v>7100</v>
      </c>
      <c r="U7" s="159">
        <v>422951</v>
      </c>
      <c r="V7" s="159">
        <v>430051</v>
      </c>
      <c r="W7" s="159">
        <v>501233</v>
      </c>
      <c r="X7" s="159">
        <v>1062700</v>
      </c>
      <c r="Y7" s="159">
        <v>-561467</v>
      </c>
      <c r="Z7" s="141">
        <v>-52.83</v>
      </c>
      <c r="AA7" s="225">
        <v>1062700</v>
      </c>
    </row>
    <row r="8" spans="1:27" ht="13.5">
      <c r="A8" s="138" t="s">
        <v>77</v>
      </c>
      <c r="B8" s="136"/>
      <c r="C8" s="155">
        <v>242046</v>
      </c>
      <c r="D8" s="155"/>
      <c r="E8" s="156">
        <v>802081</v>
      </c>
      <c r="F8" s="60">
        <v>1620341</v>
      </c>
      <c r="G8" s="60"/>
      <c r="H8" s="60">
        <v>26086</v>
      </c>
      <c r="I8" s="60"/>
      <c r="J8" s="60">
        <v>26086</v>
      </c>
      <c r="K8" s="60">
        <v>6450</v>
      </c>
      <c r="L8" s="60">
        <v>102667</v>
      </c>
      <c r="M8" s="60">
        <v>96233</v>
      </c>
      <c r="N8" s="60">
        <v>205350</v>
      </c>
      <c r="O8" s="60">
        <v>2968</v>
      </c>
      <c r="P8" s="60">
        <v>57065</v>
      </c>
      <c r="Q8" s="60">
        <v>16761</v>
      </c>
      <c r="R8" s="60">
        <v>76794</v>
      </c>
      <c r="S8" s="60">
        <v>10670</v>
      </c>
      <c r="T8" s="60">
        <v>12526</v>
      </c>
      <c r="U8" s="60">
        <v>803025</v>
      </c>
      <c r="V8" s="60">
        <v>826221</v>
      </c>
      <c r="W8" s="60">
        <v>1134451</v>
      </c>
      <c r="X8" s="60">
        <v>1620341</v>
      </c>
      <c r="Y8" s="60">
        <v>-485890</v>
      </c>
      <c r="Z8" s="140">
        <v>-29.99</v>
      </c>
      <c r="AA8" s="62">
        <v>1620341</v>
      </c>
    </row>
    <row r="9" spans="1:27" ht="13.5">
      <c r="A9" s="135" t="s">
        <v>78</v>
      </c>
      <c r="B9" s="136"/>
      <c r="C9" s="153">
        <f aca="true" t="shared" si="1" ref="C9:Y9">SUM(C10:C14)</f>
        <v>1170016</v>
      </c>
      <c r="D9" s="153">
        <f>SUM(D10:D14)</f>
        <v>0</v>
      </c>
      <c r="E9" s="154">
        <f t="shared" si="1"/>
        <v>16716030</v>
      </c>
      <c r="F9" s="100">
        <f t="shared" si="1"/>
        <v>19617409</v>
      </c>
      <c r="G9" s="100">
        <f t="shared" si="1"/>
        <v>0</v>
      </c>
      <c r="H9" s="100">
        <f t="shared" si="1"/>
        <v>0</v>
      </c>
      <c r="I9" s="100">
        <f t="shared" si="1"/>
        <v>2841581</v>
      </c>
      <c r="J9" s="100">
        <f t="shared" si="1"/>
        <v>2841581</v>
      </c>
      <c r="K9" s="100">
        <f t="shared" si="1"/>
        <v>1754529</v>
      </c>
      <c r="L9" s="100">
        <f t="shared" si="1"/>
        <v>1974601</v>
      </c>
      <c r="M9" s="100">
        <f t="shared" si="1"/>
        <v>5067827</v>
      </c>
      <c r="N9" s="100">
        <f t="shared" si="1"/>
        <v>8796957</v>
      </c>
      <c r="O9" s="100">
        <f t="shared" si="1"/>
        <v>791537</v>
      </c>
      <c r="P9" s="100">
        <f t="shared" si="1"/>
        <v>3231652</v>
      </c>
      <c r="Q9" s="100">
        <f t="shared" si="1"/>
        <v>78075</v>
      </c>
      <c r="R9" s="100">
        <f t="shared" si="1"/>
        <v>4101264</v>
      </c>
      <c r="S9" s="100">
        <f t="shared" si="1"/>
        <v>1670437</v>
      </c>
      <c r="T9" s="100">
        <f t="shared" si="1"/>
        <v>2917209</v>
      </c>
      <c r="U9" s="100">
        <f t="shared" si="1"/>
        <v>3249151</v>
      </c>
      <c r="V9" s="100">
        <f t="shared" si="1"/>
        <v>7836797</v>
      </c>
      <c r="W9" s="100">
        <f t="shared" si="1"/>
        <v>23576599</v>
      </c>
      <c r="X9" s="100">
        <f t="shared" si="1"/>
        <v>19617409</v>
      </c>
      <c r="Y9" s="100">
        <f t="shared" si="1"/>
        <v>3959190</v>
      </c>
      <c r="Z9" s="137">
        <f>+IF(X9&lt;&gt;0,+(Y9/X9)*100,0)</f>
        <v>20.18202301843225</v>
      </c>
      <c r="AA9" s="102">
        <f>SUM(AA10:AA14)</f>
        <v>19617409</v>
      </c>
    </row>
    <row r="10" spans="1:27" ht="13.5">
      <c r="A10" s="138" t="s">
        <v>79</v>
      </c>
      <c r="B10" s="136"/>
      <c r="C10" s="155">
        <v>410362</v>
      </c>
      <c r="D10" s="155"/>
      <c r="E10" s="156">
        <v>1798700</v>
      </c>
      <c r="F10" s="60">
        <v>1954823</v>
      </c>
      <c r="G10" s="60"/>
      <c r="H10" s="60"/>
      <c r="I10" s="60"/>
      <c r="J10" s="60"/>
      <c r="K10" s="60"/>
      <c r="L10" s="60">
        <v>7164</v>
      </c>
      <c r="M10" s="60">
        <v>14409</v>
      </c>
      <c r="N10" s="60">
        <v>21573</v>
      </c>
      <c r="O10" s="60">
        <v>1400</v>
      </c>
      <c r="P10" s="60">
        <v>50410</v>
      </c>
      <c r="Q10" s="60">
        <v>6881</v>
      </c>
      <c r="R10" s="60">
        <v>58691</v>
      </c>
      <c r="S10" s="60">
        <v>19305</v>
      </c>
      <c r="T10" s="60">
        <v>799380</v>
      </c>
      <c r="U10" s="60">
        <v>258673</v>
      </c>
      <c r="V10" s="60">
        <v>1077358</v>
      </c>
      <c r="W10" s="60">
        <v>1157622</v>
      </c>
      <c r="X10" s="60">
        <v>1954823</v>
      </c>
      <c r="Y10" s="60">
        <v>-797201</v>
      </c>
      <c r="Z10" s="140">
        <v>-40.78</v>
      </c>
      <c r="AA10" s="62">
        <v>1954823</v>
      </c>
    </row>
    <row r="11" spans="1:27" ht="13.5">
      <c r="A11" s="138" t="s">
        <v>80</v>
      </c>
      <c r="B11" s="136"/>
      <c r="C11" s="155">
        <v>284416</v>
      </c>
      <c r="D11" s="155"/>
      <c r="E11" s="156">
        <v>351250</v>
      </c>
      <c r="F11" s="60">
        <v>3087211</v>
      </c>
      <c r="G11" s="60"/>
      <c r="H11" s="60"/>
      <c r="I11" s="60">
        <v>51839</v>
      </c>
      <c r="J11" s="60">
        <v>51839</v>
      </c>
      <c r="K11" s="60">
        <v>1109654</v>
      </c>
      <c r="L11" s="60">
        <v>310981</v>
      </c>
      <c r="M11" s="60">
        <v>413552</v>
      </c>
      <c r="N11" s="60">
        <v>1834187</v>
      </c>
      <c r="O11" s="60">
        <v>385686</v>
      </c>
      <c r="P11" s="60">
        <v>97733</v>
      </c>
      <c r="Q11" s="60"/>
      <c r="R11" s="60">
        <v>483419</v>
      </c>
      <c r="S11" s="60">
        <v>183681</v>
      </c>
      <c r="T11" s="60">
        <v>57586</v>
      </c>
      <c r="U11" s="60">
        <v>71386</v>
      </c>
      <c r="V11" s="60">
        <v>312653</v>
      </c>
      <c r="W11" s="60">
        <v>2682098</v>
      </c>
      <c r="X11" s="60">
        <v>3087211</v>
      </c>
      <c r="Y11" s="60">
        <v>-405113</v>
      </c>
      <c r="Z11" s="140">
        <v>-13.12</v>
      </c>
      <c r="AA11" s="62">
        <v>3087211</v>
      </c>
    </row>
    <row r="12" spans="1:27" ht="13.5">
      <c r="A12" s="138" t="s">
        <v>81</v>
      </c>
      <c r="B12" s="136"/>
      <c r="C12" s="155">
        <v>435335</v>
      </c>
      <c r="D12" s="155"/>
      <c r="E12" s="156">
        <v>1497619</v>
      </c>
      <c r="F12" s="60">
        <v>1532714</v>
      </c>
      <c r="G12" s="60"/>
      <c r="H12" s="60"/>
      <c r="I12" s="60">
        <v>768</v>
      </c>
      <c r="J12" s="60">
        <v>768</v>
      </c>
      <c r="K12" s="60">
        <v>3750</v>
      </c>
      <c r="L12" s="60">
        <v>17365</v>
      </c>
      <c r="M12" s="60">
        <v>44693</v>
      </c>
      <c r="N12" s="60">
        <v>65808</v>
      </c>
      <c r="O12" s="60">
        <v>17105</v>
      </c>
      <c r="P12" s="60">
        <v>73835</v>
      </c>
      <c r="Q12" s="60">
        <v>64563</v>
      </c>
      <c r="R12" s="60">
        <v>155503</v>
      </c>
      <c r="S12" s="60">
        <v>3583</v>
      </c>
      <c r="T12" s="60"/>
      <c r="U12" s="60">
        <v>951893</v>
      </c>
      <c r="V12" s="60">
        <v>955476</v>
      </c>
      <c r="W12" s="60">
        <v>1177555</v>
      </c>
      <c r="X12" s="60">
        <v>1532714</v>
      </c>
      <c r="Y12" s="60">
        <v>-355159</v>
      </c>
      <c r="Z12" s="140">
        <v>-23.17</v>
      </c>
      <c r="AA12" s="62">
        <v>1532714</v>
      </c>
    </row>
    <row r="13" spans="1:27" ht="13.5">
      <c r="A13" s="138" t="s">
        <v>82</v>
      </c>
      <c r="B13" s="136"/>
      <c r="C13" s="155">
        <v>39903</v>
      </c>
      <c r="D13" s="155"/>
      <c r="E13" s="156">
        <v>13068461</v>
      </c>
      <c r="F13" s="60">
        <v>13042661</v>
      </c>
      <c r="G13" s="60"/>
      <c r="H13" s="60"/>
      <c r="I13" s="60">
        <v>2788974</v>
      </c>
      <c r="J13" s="60">
        <v>2788974</v>
      </c>
      <c r="K13" s="60">
        <v>641125</v>
      </c>
      <c r="L13" s="60">
        <v>1639091</v>
      </c>
      <c r="M13" s="60">
        <v>4595173</v>
      </c>
      <c r="N13" s="60">
        <v>6875389</v>
      </c>
      <c r="O13" s="60">
        <v>387346</v>
      </c>
      <c r="P13" s="60">
        <v>3009674</v>
      </c>
      <c r="Q13" s="60">
        <v>6631</v>
      </c>
      <c r="R13" s="60">
        <v>3403651</v>
      </c>
      <c r="S13" s="60">
        <v>1463868</v>
      </c>
      <c r="T13" s="60">
        <v>2060243</v>
      </c>
      <c r="U13" s="60">
        <v>1967199</v>
      </c>
      <c r="V13" s="60">
        <v>5491310</v>
      </c>
      <c r="W13" s="60">
        <v>18559324</v>
      </c>
      <c r="X13" s="60">
        <v>13042661</v>
      </c>
      <c r="Y13" s="60">
        <v>5516663</v>
      </c>
      <c r="Z13" s="140">
        <v>42.3</v>
      </c>
      <c r="AA13" s="62">
        <v>13042661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16001855</v>
      </c>
      <c r="D15" s="153">
        <f>SUM(D16:D18)</f>
        <v>0</v>
      </c>
      <c r="E15" s="154">
        <f t="shared" si="2"/>
        <v>4543789</v>
      </c>
      <c r="F15" s="100">
        <f t="shared" si="2"/>
        <v>7662368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18724</v>
      </c>
      <c r="L15" s="100">
        <f t="shared" si="2"/>
        <v>0</v>
      </c>
      <c r="M15" s="100">
        <f t="shared" si="2"/>
        <v>11823</v>
      </c>
      <c r="N15" s="100">
        <f t="shared" si="2"/>
        <v>30547</v>
      </c>
      <c r="O15" s="100">
        <f t="shared" si="2"/>
        <v>260178</v>
      </c>
      <c r="P15" s="100">
        <f t="shared" si="2"/>
        <v>1585966</v>
      </c>
      <c r="Q15" s="100">
        <f t="shared" si="2"/>
        <v>15530</v>
      </c>
      <c r="R15" s="100">
        <f t="shared" si="2"/>
        <v>1861674</v>
      </c>
      <c r="S15" s="100">
        <f t="shared" si="2"/>
        <v>2262746</v>
      </c>
      <c r="T15" s="100">
        <f t="shared" si="2"/>
        <v>1615634</v>
      </c>
      <c r="U15" s="100">
        <f t="shared" si="2"/>
        <v>1675391</v>
      </c>
      <c r="V15" s="100">
        <f t="shared" si="2"/>
        <v>5553771</v>
      </c>
      <c r="W15" s="100">
        <f t="shared" si="2"/>
        <v>7445992</v>
      </c>
      <c r="X15" s="100">
        <f t="shared" si="2"/>
        <v>7662368</v>
      </c>
      <c r="Y15" s="100">
        <f t="shared" si="2"/>
        <v>-216376</v>
      </c>
      <c r="Z15" s="137">
        <f>+IF(X15&lt;&gt;0,+(Y15/X15)*100,0)</f>
        <v>-2.823878988845224</v>
      </c>
      <c r="AA15" s="102">
        <f>SUM(AA16:AA18)</f>
        <v>7662368</v>
      </c>
    </row>
    <row r="16" spans="1:27" ht="13.5">
      <c r="A16" s="138" t="s">
        <v>85</v>
      </c>
      <c r="B16" s="136"/>
      <c r="C16" s="155">
        <v>12115</v>
      </c>
      <c r="D16" s="155"/>
      <c r="E16" s="156">
        <v>403000</v>
      </c>
      <c r="F16" s="60">
        <v>403000</v>
      </c>
      <c r="G16" s="60"/>
      <c r="H16" s="60"/>
      <c r="I16" s="60"/>
      <c r="J16" s="60"/>
      <c r="K16" s="60">
        <v>18724</v>
      </c>
      <c r="L16" s="60"/>
      <c r="M16" s="60">
        <v>2744</v>
      </c>
      <c r="N16" s="60">
        <v>21468</v>
      </c>
      <c r="O16" s="60">
        <v>101240</v>
      </c>
      <c r="P16" s="60">
        <v>6710</v>
      </c>
      <c r="Q16" s="60">
        <v>9483</v>
      </c>
      <c r="R16" s="60">
        <v>117433</v>
      </c>
      <c r="S16" s="60">
        <v>17150</v>
      </c>
      <c r="T16" s="60">
        <v>41700</v>
      </c>
      <c r="U16" s="60">
        <v>14403</v>
      </c>
      <c r="V16" s="60">
        <v>73253</v>
      </c>
      <c r="W16" s="60">
        <v>212154</v>
      </c>
      <c r="X16" s="60">
        <v>403000</v>
      </c>
      <c r="Y16" s="60">
        <v>-190846</v>
      </c>
      <c r="Z16" s="140">
        <v>-47.36</v>
      </c>
      <c r="AA16" s="62">
        <v>403000</v>
      </c>
    </row>
    <row r="17" spans="1:27" ht="13.5">
      <c r="A17" s="138" t="s">
        <v>86</v>
      </c>
      <c r="B17" s="136"/>
      <c r="C17" s="155">
        <v>15989740</v>
      </c>
      <c r="D17" s="155"/>
      <c r="E17" s="156">
        <v>4140789</v>
      </c>
      <c r="F17" s="60">
        <v>7259368</v>
      </c>
      <c r="G17" s="60"/>
      <c r="H17" s="60"/>
      <c r="I17" s="60"/>
      <c r="J17" s="60"/>
      <c r="K17" s="60"/>
      <c r="L17" s="60"/>
      <c r="M17" s="60">
        <v>9079</v>
      </c>
      <c r="N17" s="60">
        <v>9079</v>
      </c>
      <c r="O17" s="60">
        <v>158938</v>
      </c>
      <c r="P17" s="60">
        <v>1579256</v>
      </c>
      <c r="Q17" s="60">
        <v>6047</v>
      </c>
      <c r="R17" s="60">
        <v>1744241</v>
      </c>
      <c r="S17" s="60">
        <v>2245596</v>
      </c>
      <c r="T17" s="60">
        <v>1573934</v>
      </c>
      <c r="U17" s="60">
        <v>1660988</v>
      </c>
      <c r="V17" s="60">
        <v>5480518</v>
      </c>
      <c r="W17" s="60">
        <v>7233838</v>
      </c>
      <c r="X17" s="60">
        <v>7259368</v>
      </c>
      <c r="Y17" s="60">
        <v>-25530</v>
      </c>
      <c r="Z17" s="140">
        <v>-0.35</v>
      </c>
      <c r="AA17" s="62">
        <v>7259368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23280957</v>
      </c>
      <c r="D19" s="153">
        <f>SUM(D20:D23)</f>
        <v>0</v>
      </c>
      <c r="E19" s="154">
        <f t="shared" si="3"/>
        <v>29021118</v>
      </c>
      <c r="F19" s="100">
        <f t="shared" si="3"/>
        <v>38347445</v>
      </c>
      <c r="G19" s="100">
        <f t="shared" si="3"/>
        <v>28925</v>
      </c>
      <c r="H19" s="100">
        <f t="shared" si="3"/>
        <v>3629697</v>
      </c>
      <c r="I19" s="100">
        <f t="shared" si="3"/>
        <v>1658902</v>
      </c>
      <c r="J19" s="100">
        <f t="shared" si="3"/>
        <v>5317524</v>
      </c>
      <c r="K19" s="100">
        <f t="shared" si="3"/>
        <v>4460306</v>
      </c>
      <c r="L19" s="100">
        <f t="shared" si="3"/>
        <v>2087170</v>
      </c>
      <c r="M19" s="100">
        <f t="shared" si="3"/>
        <v>4229281</v>
      </c>
      <c r="N19" s="100">
        <f t="shared" si="3"/>
        <v>10776757</v>
      </c>
      <c r="O19" s="100">
        <f t="shared" si="3"/>
        <v>2718569</v>
      </c>
      <c r="P19" s="100">
        <f t="shared" si="3"/>
        <v>1689070</v>
      </c>
      <c r="Q19" s="100">
        <f t="shared" si="3"/>
        <v>1992265</v>
      </c>
      <c r="R19" s="100">
        <f t="shared" si="3"/>
        <v>6399904</v>
      </c>
      <c r="S19" s="100">
        <f t="shared" si="3"/>
        <v>663436</v>
      </c>
      <c r="T19" s="100">
        <f t="shared" si="3"/>
        <v>3075867</v>
      </c>
      <c r="U19" s="100">
        <f t="shared" si="3"/>
        <v>8800673</v>
      </c>
      <c r="V19" s="100">
        <f t="shared" si="3"/>
        <v>12539976</v>
      </c>
      <c r="W19" s="100">
        <f t="shared" si="3"/>
        <v>35034161</v>
      </c>
      <c r="X19" s="100">
        <f t="shared" si="3"/>
        <v>38347445</v>
      </c>
      <c r="Y19" s="100">
        <f t="shared" si="3"/>
        <v>-3313284</v>
      </c>
      <c r="Z19" s="137">
        <f>+IF(X19&lt;&gt;0,+(Y19/X19)*100,0)</f>
        <v>-8.6401688560998</v>
      </c>
      <c r="AA19" s="102">
        <f>SUM(AA20:AA23)</f>
        <v>38347445</v>
      </c>
    </row>
    <row r="20" spans="1:27" ht="13.5">
      <c r="A20" s="138" t="s">
        <v>89</v>
      </c>
      <c r="B20" s="136"/>
      <c r="C20" s="155">
        <v>2411142</v>
      </c>
      <c r="D20" s="155"/>
      <c r="E20" s="156">
        <v>3448500</v>
      </c>
      <c r="F20" s="60">
        <v>7717303</v>
      </c>
      <c r="G20" s="60"/>
      <c r="H20" s="60">
        <v>11982</v>
      </c>
      <c r="I20" s="60"/>
      <c r="J20" s="60">
        <v>11982</v>
      </c>
      <c r="K20" s="60">
        <v>156575</v>
      </c>
      <c r="L20" s="60">
        <v>170214</v>
      </c>
      <c r="M20" s="60">
        <v>310625</v>
      </c>
      <c r="N20" s="60">
        <v>637414</v>
      </c>
      <c r="O20" s="60">
        <v>76648</v>
      </c>
      <c r="P20" s="60">
        <v>202035</v>
      </c>
      <c r="Q20" s="60">
        <v>3844</v>
      </c>
      <c r="R20" s="60">
        <v>282527</v>
      </c>
      <c r="S20" s="60">
        <v>13578</v>
      </c>
      <c r="T20" s="60">
        <v>778627</v>
      </c>
      <c r="U20" s="60">
        <v>3538541</v>
      </c>
      <c r="V20" s="60">
        <v>4330746</v>
      </c>
      <c r="W20" s="60">
        <v>5262669</v>
      </c>
      <c r="X20" s="60">
        <v>7717303</v>
      </c>
      <c r="Y20" s="60">
        <v>-2454634</v>
      </c>
      <c r="Z20" s="140">
        <v>-31.81</v>
      </c>
      <c r="AA20" s="62">
        <v>7717303</v>
      </c>
    </row>
    <row r="21" spans="1:27" ht="13.5">
      <c r="A21" s="138" t="s">
        <v>90</v>
      </c>
      <c r="B21" s="136"/>
      <c r="C21" s="155">
        <v>11587742</v>
      </c>
      <c r="D21" s="155"/>
      <c r="E21" s="156">
        <v>10273162</v>
      </c>
      <c r="F21" s="60">
        <v>7511062</v>
      </c>
      <c r="G21" s="60">
        <v>5785</v>
      </c>
      <c r="H21" s="60">
        <v>188194</v>
      </c>
      <c r="I21" s="60">
        <v>67101</v>
      </c>
      <c r="J21" s="60">
        <v>261080</v>
      </c>
      <c r="K21" s="60">
        <v>138931</v>
      </c>
      <c r="L21" s="60">
        <v>379101</v>
      </c>
      <c r="M21" s="60">
        <v>516187</v>
      </c>
      <c r="N21" s="60">
        <v>1034219</v>
      </c>
      <c r="O21" s="60">
        <v>316978</v>
      </c>
      <c r="P21" s="60"/>
      <c r="Q21" s="60">
        <v>273521</v>
      </c>
      <c r="R21" s="60">
        <v>590499</v>
      </c>
      <c r="S21" s="60">
        <v>649858</v>
      </c>
      <c r="T21" s="60">
        <v>1973796</v>
      </c>
      <c r="U21" s="60">
        <v>2998778</v>
      </c>
      <c r="V21" s="60">
        <v>5622432</v>
      </c>
      <c r="W21" s="60">
        <v>7508230</v>
      </c>
      <c r="X21" s="60">
        <v>7511062</v>
      </c>
      <c r="Y21" s="60">
        <v>-2832</v>
      </c>
      <c r="Z21" s="140">
        <v>-0.04</v>
      </c>
      <c r="AA21" s="62">
        <v>7511062</v>
      </c>
    </row>
    <row r="22" spans="1:27" ht="13.5">
      <c r="A22" s="138" t="s">
        <v>91</v>
      </c>
      <c r="B22" s="136"/>
      <c r="C22" s="157">
        <v>9282073</v>
      </c>
      <c r="D22" s="157"/>
      <c r="E22" s="158">
        <v>10643491</v>
      </c>
      <c r="F22" s="159">
        <v>19263418</v>
      </c>
      <c r="G22" s="159"/>
      <c r="H22" s="159">
        <v>3429521</v>
      </c>
      <c r="I22" s="159">
        <v>1591801</v>
      </c>
      <c r="J22" s="159">
        <v>5021322</v>
      </c>
      <c r="K22" s="159">
        <v>1788950</v>
      </c>
      <c r="L22" s="159">
        <v>1537855</v>
      </c>
      <c r="M22" s="159">
        <v>3315966</v>
      </c>
      <c r="N22" s="159">
        <v>6642771</v>
      </c>
      <c r="O22" s="159">
        <v>2324943</v>
      </c>
      <c r="P22" s="159">
        <v>1487035</v>
      </c>
      <c r="Q22" s="159">
        <v>1566187</v>
      </c>
      <c r="R22" s="159">
        <v>5378165</v>
      </c>
      <c r="S22" s="159"/>
      <c r="T22" s="159">
        <v>2720</v>
      </c>
      <c r="U22" s="159">
        <v>1532299</v>
      </c>
      <c r="V22" s="159">
        <v>1535019</v>
      </c>
      <c r="W22" s="159">
        <v>18577277</v>
      </c>
      <c r="X22" s="159">
        <v>19263418</v>
      </c>
      <c r="Y22" s="159">
        <v>-686141</v>
      </c>
      <c r="Z22" s="141">
        <v>-3.56</v>
      </c>
      <c r="AA22" s="225">
        <v>19263418</v>
      </c>
    </row>
    <row r="23" spans="1:27" ht="13.5">
      <c r="A23" s="138" t="s">
        <v>92</v>
      </c>
      <c r="B23" s="136"/>
      <c r="C23" s="155"/>
      <c r="D23" s="155"/>
      <c r="E23" s="156">
        <v>4655965</v>
      </c>
      <c r="F23" s="60">
        <v>3855662</v>
      </c>
      <c r="G23" s="60">
        <v>23140</v>
      </c>
      <c r="H23" s="60"/>
      <c r="I23" s="60"/>
      <c r="J23" s="60">
        <v>23140</v>
      </c>
      <c r="K23" s="60">
        <v>2375850</v>
      </c>
      <c r="L23" s="60"/>
      <c r="M23" s="60">
        <v>86503</v>
      </c>
      <c r="N23" s="60">
        <v>2462353</v>
      </c>
      <c r="O23" s="60"/>
      <c r="P23" s="60"/>
      <c r="Q23" s="60">
        <v>148713</v>
      </c>
      <c r="R23" s="60">
        <v>148713</v>
      </c>
      <c r="S23" s="60"/>
      <c r="T23" s="60">
        <v>320724</v>
      </c>
      <c r="U23" s="60">
        <v>731055</v>
      </c>
      <c r="V23" s="60">
        <v>1051779</v>
      </c>
      <c r="W23" s="60">
        <v>3685985</v>
      </c>
      <c r="X23" s="60">
        <v>3855662</v>
      </c>
      <c r="Y23" s="60">
        <v>-169677</v>
      </c>
      <c r="Z23" s="140">
        <v>-4.4</v>
      </c>
      <c r="AA23" s="62">
        <v>3855662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40758371</v>
      </c>
      <c r="D25" s="217">
        <f>+D5+D9+D15+D19+D24</f>
        <v>0</v>
      </c>
      <c r="E25" s="230">
        <f t="shared" si="4"/>
        <v>52161018</v>
      </c>
      <c r="F25" s="219">
        <f t="shared" si="4"/>
        <v>68925263</v>
      </c>
      <c r="G25" s="219">
        <f t="shared" si="4"/>
        <v>28925</v>
      </c>
      <c r="H25" s="219">
        <f t="shared" si="4"/>
        <v>3655783</v>
      </c>
      <c r="I25" s="219">
        <f t="shared" si="4"/>
        <v>4503448</v>
      </c>
      <c r="J25" s="219">
        <f t="shared" si="4"/>
        <v>8188156</v>
      </c>
      <c r="K25" s="219">
        <f t="shared" si="4"/>
        <v>6243855</v>
      </c>
      <c r="L25" s="219">
        <f t="shared" si="4"/>
        <v>4241160</v>
      </c>
      <c r="M25" s="219">
        <f t="shared" si="4"/>
        <v>9432166</v>
      </c>
      <c r="N25" s="219">
        <f t="shared" si="4"/>
        <v>19917181</v>
      </c>
      <c r="O25" s="219">
        <f t="shared" si="4"/>
        <v>3773252</v>
      </c>
      <c r="P25" s="219">
        <f t="shared" si="4"/>
        <v>6568597</v>
      </c>
      <c r="Q25" s="219">
        <f t="shared" si="4"/>
        <v>2102631</v>
      </c>
      <c r="R25" s="219">
        <f t="shared" si="4"/>
        <v>12444480</v>
      </c>
      <c r="S25" s="219">
        <f t="shared" si="4"/>
        <v>4607289</v>
      </c>
      <c r="T25" s="219">
        <f t="shared" si="4"/>
        <v>7628336</v>
      </c>
      <c r="U25" s="219">
        <f t="shared" si="4"/>
        <v>14987288</v>
      </c>
      <c r="V25" s="219">
        <f t="shared" si="4"/>
        <v>27222913</v>
      </c>
      <c r="W25" s="219">
        <f t="shared" si="4"/>
        <v>67772730</v>
      </c>
      <c r="X25" s="219">
        <f t="shared" si="4"/>
        <v>68925263</v>
      </c>
      <c r="Y25" s="219">
        <f t="shared" si="4"/>
        <v>-1152533</v>
      </c>
      <c r="Z25" s="231">
        <f>+IF(X25&lt;&gt;0,+(Y25/X25)*100,0)</f>
        <v>-1.6721488607159902</v>
      </c>
      <c r="AA25" s="232">
        <f>+AA5+AA9+AA15+AA19+AA24</f>
        <v>68925263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19718147</v>
      </c>
      <c r="D28" s="155"/>
      <c r="E28" s="156">
        <v>19894807</v>
      </c>
      <c r="F28" s="60">
        <v>13989931</v>
      </c>
      <c r="G28" s="60">
        <v>28925</v>
      </c>
      <c r="H28" s="60">
        <v>188194</v>
      </c>
      <c r="I28" s="60">
        <v>67101</v>
      </c>
      <c r="J28" s="60">
        <v>284220</v>
      </c>
      <c r="K28" s="60">
        <v>138492</v>
      </c>
      <c r="L28" s="60">
        <v>379101</v>
      </c>
      <c r="M28" s="60">
        <v>602690</v>
      </c>
      <c r="N28" s="60">
        <v>1120283</v>
      </c>
      <c r="O28" s="60">
        <v>475916</v>
      </c>
      <c r="P28" s="60">
        <v>2051380</v>
      </c>
      <c r="Q28" s="60">
        <v>641898</v>
      </c>
      <c r="R28" s="60">
        <v>3169194</v>
      </c>
      <c r="S28" s="60">
        <v>1075282</v>
      </c>
      <c r="T28" s="60">
        <v>4257176</v>
      </c>
      <c r="U28" s="60">
        <v>4098098</v>
      </c>
      <c r="V28" s="60">
        <v>9430556</v>
      </c>
      <c r="W28" s="60">
        <v>14004253</v>
      </c>
      <c r="X28" s="60">
        <v>13989931</v>
      </c>
      <c r="Y28" s="60">
        <v>14322</v>
      </c>
      <c r="Z28" s="140">
        <v>0.1</v>
      </c>
      <c r="AA28" s="155">
        <v>13989931</v>
      </c>
    </row>
    <row r="29" spans="1:27" ht="13.5">
      <c r="A29" s="234" t="s">
        <v>134</v>
      </c>
      <c r="B29" s="136"/>
      <c r="C29" s="155">
        <v>11846450</v>
      </c>
      <c r="D29" s="155"/>
      <c r="E29" s="156">
        <v>446500</v>
      </c>
      <c r="F29" s="60">
        <v>23095477</v>
      </c>
      <c r="G29" s="60"/>
      <c r="H29" s="60">
        <v>3429521</v>
      </c>
      <c r="I29" s="60">
        <v>4380775</v>
      </c>
      <c r="J29" s="60">
        <v>7810296</v>
      </c>
      <c r="K29" s="60">
        <v>2430075</v>
      </c>
      <c r="L29" s="60">
        <v>3011421</v>
      </c>
      <c r="M29" s="60">
        <v>6690561</v>
      </c>
      <c r="N29" s="60">
        <v>12132057</v>
      </c>
      <c r="O29" s="60">
        <v>2265155</v>
      </c>
      <c r="P29" s="60">
        <v>527838</v>
      </c>
      <c r="Q29" s="60">
        <v>6881</v>
      </c>
      <c r="R29" s="60">
        <v>2799874</v>
      </c>
      <c r="S29" s="60">
        <v>1483173</v>
      </c>
      <c r="T29" s="60">
        <v>2057379</v>
      </c>
      <c r="U29" s="60">
        <v>2365753</v>
      </c>
      <c r="V29" s="60">
        <v>5906305</v>
      </c>
      <c r="W29" s="60">
        <v>28648532</v>
      </c>
      <c r="X29" s="60">
        <v>23095477</v>
      </c>
      <c r="Y29" s="60">
        <v>5553055</v>
      </c>
      <c r="Z29" s="140">
        <v>24.04</v>
      </c>
      <c r="AA29" s="62">
        <v>23095477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11684211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31564597</v>
      </c>
      <c r="D32" s="210">
        <f>SUM(D28:D31)</f>
        <v>0</v>
      </c>
      <c r="E32" s="211">
        <f t="shared" si="5"/>
        <v>32025518</v>
      </c>
      <c r="F32" s="77">
        <f t="shared" si="5"/>
        <v>37085408</v>
      </c>
      <c r="G32" s="77">
        <f t="shared" si="5"/>
        <v>28925</v>
      </c>
      <c r="H32" s="77">
        <f t="shared" si="5"/>
        <v>3617715</v>
      </c>
      <c r="I32" s="77">
        <f t="shared" si="5"/>
        <v>4447876</v>
      </c>
      <c r="J32" s="77">
        <f t="shared" si="5"/>
        <v>8094516</v>
      </c>
      <c r="K32" s="77">
        <f t="shared" si="5"/>
        <v>2568567</v>
      </c>
      <c r="L32" s="77">
        <f t="shared" si="5"/>
        <v>3390522</v>
      </c>
      <c r="M32" s="77">
        <f t="shared" si="5"/>
        <v>7293251</v>
      </c>
      <c r="N32" s="77">
        <f t="shared" si="5"/>
        <v>13252340</v>
      </c>
      <c r="O32" s="77">
        <f t="shared" si="5"/>
        <v>2741071</v>
      </c>
      <c r="P32" s="77">
        <f t="shared" si="5"/>
        <v>2579218</v>
      </c>
      <c r="Q32" s="77">
        <f t="shared" si="5"/>
        <v>648779</v>
      </c>
      <c r="R32" s="77">
        <f t="shared" si="5"/>
        <v>5969068</v>
      </c>
      <c r="S32" s="77">
        <f t="shared" si="5"/>
        <v>2558455</v>
      </c>
      <c r="T32" s="77">
        <f t="shared" si="5"/>
        <v>6314555</v>
      </c>
      <c r="U32" s="77">
        <f t="shared" si="5"/>
        <v>6463851</v>
      </c>
      <c r="V32" s="77">
        <f t="shared" si="5"/>
        <v>15336861</v>
      </c>
      <c r="W32" s="77">
        <f t="shared" si="5"/>
        <v>42652785</v>
      </c>
      <c r="X32" s="77">
        <f t="shared" si="5"/>
        <v>37085408</v>
      </c>
      <c r="Y32" s="77">
        <f t="shared" si="5"/>
        <v>5567377</v>
      </c>
      <c r="Z32" s="212">
        <f>+IF(X32&lt;&gt;0,+(Y32/X32)*100,0)</f>
        <v>15.012311580878388</v>
      </c>
      <c r="AA32" s="79">
        <f>SUM(AA28:AA31)</f>
        <v>37085408</v>
      </c>
    </row>
    <row r="33" spans="1:27" ht="13.5">
      <c r="A33" s="237" t="s">
        <v>51</v>
      </c>
      <c r="B33" s="136" t="s">
        <v>137</v>
      </c>
      <c r="C33" s="155">
        <v>141880</v>
      </c>
      <c r="D33" s="155"/>
      <c r="E33" s="156"/>
      <c r="F33" s="60">
        <v>2641722</v>
      </c>
      <c r="G33" s="60"/>
      <c r="H33" s="60"/>
      <c r="I33" s="60">
        <v>51839</v>
      </c>
      <c r="J33" s="60">
        <v>51839</v>
      </c>
      <c r="K33" s="60">
        <v>1109654</v>
      </c>
      <c r="L33" s="60">
        <v>160981</v>
      </c>
      <c r="M33" s="60">
        <v>300000</v>
      </c>
      <c r="N33" s="60">
        <v>1570635</v>
      </c>
      <c r="O33" s="60">
        <v>368142</v>
      </c>
      <c r="P33" s="60">
        <v>26902</v>
      </c>
      <c r="Q33" s="60">
        <v>9678</v>
      </c>
      <c r="R33" s="60">
        <v>404722</v>
      </c>
      <c r="S33" s="60">
        <v>173155</v>
      </c>
      <c r="T33" s="60">
        <v>42750</v>
      </c>
      <c r="U33" s="60">
        <v>-77679</v>
      </c>
      <c r="V33" s="60">
        <v>138226</v>
      </c>
      <c r="W33" s="60">
        <v>2165422</v>
      </c>
      <c r="X33" s="60">
        <v>2641722</v>
      </c>
      <c r="Y33" s="60">
        <v>-476300</v>
      </c>
      <c r="Z33" s="140">
        <v>-18.03</v>
      </c>
      <c r="AA33" s="62">
        <v>2641722</v>
      </c>
    </row>
    <row r="34" spans="1:27" ht="13.5">
      <c r="A34" s="237" t="s">
        <v>52</v>
      </c>
      <c r="B34" s="136" t="s">
        <v>138</v>
      </c>
      <c r="C34" s="155">
        <v>8835537</v>
      </c>
      <c r="D34" s="155"/>
      <c r="E34" s="156">
        <v>16395000</v>
      </c>
      <c r="F34" s="60">
        <v>21355284</v>
      </c>
      <c r="G34" s="60"/>
      <c r="H34" s="60">
        <v>23736</v>
      </c>
      <c r="I34" s="60"/>
      <c r="J34" s="60">
        <v>23736</v>
      </c>
      <c r="K34" s="60">
        <v>2517450</v>
      </c>
      <c r="L34" s="60">
        <v>502858</v>
      </c>
      <c r="M34" s="60">
        <v>1646092</v>
      </c>
      <c r="N34" s="60">
        <v>4666400</v>
      </c>
      <c r="O34" s="60">
        <v>121432</v>
      </c>
      <c r="P34" s="60">
        <v>4212837</v>
      </c>
      <c r="Q34" s="60">
        <v>1372369</v>
      </c>
      <c r="R34" s="60">
        <v>5706638</v>
      </c>
      <c r="S34" s="60">
        <v>1806706</v>
      </c>
      <c r="T34" s="60">
        <v>1097266</v>
      </c>
      <c r="U34" s="60">
        <v>5034599</v>
      </c>
      <c r="V34" s="60">
        <v>7938571</v>
      </c>
      <c r="W34" s="60">
        <v>18335345</v>
      </c>
      <c r="X34" s="60">
        <v>21355284</v>
      </c>
      <c r="Y34" s="60">
        <v>-3019939</v>
      </c>
      <c r="Z34" s="140">
        <v>-14.14</v>
      </c>
      <c r="AA34" s="62">
        <v>21355284</v>
      </c>
    </row>
    <row r="35" spans="1:27" ht="13.5">
      <c r="A35" s="237" t="s">
        <v>53</v>
      </c>
      <c r="B35" s="136"/>
      <c r="C35" s="155">
        <v>216353</v>
      </c>
      <c r="D35" s="155"/>
      <c r="E35" s="156">
        <v>3740500</v>
      </c>
      <c r="F35" s="60">
        <v>7842849</v>
      </c>
      <c r="G35" s="60"/>
      <c r="H35" s="60">
        <v>14332</v>
      </c>
      <c r="I35" s="60">
        <v>3733</v>
      </c>
      <c r="J35" s="60">
        <v>18065</v>
      </c>
      <c r="K35" s="60">
        <v>48184</v>
      </c>
      <c r="L35" s="60">
        <v>186799</v>
      </c>
      <c r="M35" s="60">
        <v>192823</v>
      </c>
      <c r="N35" s="60">
        <v>427806</v>
      </c>
      <c r="O35" s="60">
        <v>542607</v>
      </c>
      <c r="P35" s="60">
        <v>-250360</v>
      </c>
      <c r="Q35" s="60">
        <v>71804</v>
      </c>
      <c r="R35" s="60">
        <v>364051</v>
      </c>
      <c r="S35" s="60">
        <v>68973</v>
      </c>
      <c r="T35" s="60">
        <v>173765</v>
      </c>
      <c r="U35" s="60">
        <v>3566516</v>
      </c>
      <c r="V35" s="60">
        <v>3809254</v>
      </c>
      <c r="W35" s="60">
        <v>4619176</v>
      </c>
      <c r="X35" s="60">
        <v>7842849</v>
      </c>
      <c r="Y35" s="60">
        <v>-3223673</v>
      </c>
      <c r="Z35" s="140">
        <v>-41.1</v>
      </c>
      <c r="AA35" s="62">
        <v>7842849</v>
      </c>
    </row>
    <row r="36" spans="1:27" ht="13.5">
      <c r="A36" s="238" t="s">
        <v>139</v>
      </c>
      <c r="B36" s="149"/>
      <c r="C36" s="222">
        <f aca="true" t="shared" si="6" ref="C36:Y36">SUM(C32:C35)</f>
        <v>40758367</v>
      </c>
      <c r="D36" s="222">
        <f>SUM(D32:D35)</f>
        <v>0</v>
      </c>
      <c r="E36" s="218">
        <f t="shared" si="6"/>
        <v>52161018</v>
      </c>
      <c r="F36" s="220">
        <f t="shared" si="6"/>
        <v>68925263</v>
      </c>
      <c r="G36" s="220">
        <f t="shared" si="6"/>
        <v>28925</v>
      </c>
      <c r="H36" s="220">
        <f t="shared" si="6"/>
        <v>3655783</v>
      </c>
      <c r="I36" s="220">
        <f t="shared" si="6"/>
        <v>4503448</v>
      </c>
      <c r="J36" s="220">
        <f t="shared" si="6"/>
        <v>8188156</v>
      </c>
      <c r="K36" s="220">
        <f t="shared" si="6"/>
        <v>6243855</v>
      </c>
      <c r="L36" s="220">
        <f t="shared" si="6"/>
        <v>4241160</v>
      </c>
      <c r="M36" s="220">
        <f t="shared" si="6"/>
        <v>9432166</v>
      </c>
      <c r="N36" s="220">
        <f t="shared" si="6"/>
        <v>19917181</v>
      </c>
      <c r="O36" s="220">
        <f t="shared" si="6"/>
        <v>3773252</v>
      </c>
      <c r="P36" s="220">
        <f t="shared" si="6"/>
        <v>6568597</v>
      </c>
      <c r="Q36" s="220">
        <f t="shared" si="6"/>
        <v>2102630</v>
      </c>
      <c r="R36" s="220">
        <f t="shared" si="6"/>
        <v>12444479</v>
      </c>
      <c r="S36" s="220">
        <f t="shared" si="6"/>
        <v>4607289</v>
      </c>
      <c r="T36" s="220">
        <f t="shared" si="6"/>
        <v>7628336</v>
      </c>
      <c r="U36" s="220">
        <f t="shared" si="6"/>
        <v>14987287</v>
      </c>
      <c r="V36" s="220">
        <f t="shared" si="6"/>
        <v>27222912</v>
      </c>
      <c r="W36" s="220">
        <f t="shared" si="6"/>
        <v>67772728</v>
      </c>
      <c r="X36" s="220">
        <f t="shared" si="6"/>
        <v>68925263</v>
      </c>
      <c r="Y36" s="220">
        <f t="shared" si="6"/>
        <v>-1152535</v>
      </c>
      <c r="Z36" s="221">
        <f>+IF(X36&lt;&gt;0,+(Y36/X36)*100,0)</f>
        <v>-1.6721517624096696</v>
      </c>
      <c r="AA36" s="239">
        <f>SUM(AA32:AA35)</f>
        <v>68925263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31686636</v>
      </c>
      <c r="D6" s="155"/>
      <c r="E6" s="59">
        <v>-7038358</v>
      </c>
      <c r="F6" s="60">
        <v>41924041</v>
      </c>
      <c r="G6" s="60">
        <v>35454313</v>
      </c>
      <c r="H6" s="60">
        <v>23213942</v>
      </c>
      <c r="I6" s="60">
        <v>19938063</v>
      </c>
      <c r="J6" s="60">
        <v>19938063</v>
      </c>
      <c r="K6" s="60">
        <v>14222978</v>
      </c>
      <c r="L6" s="60">
        <v>30451837</v>
      </c>
      <c r="M6" s="60">
        <v>7032444</v>
      </c>
      <c r="N6" s="60">
        <v>7032444</v>
      </c>
      <c r="O6" s="60">
        <v>11117761</v>
      </c>
      <c r="P6" s="60">
        <v>17111626</v>
      </c>
      <c r="Q6" s="60">
        <v>17784443</v>
      </c>
      <c r="R6" s="60">
        <v>17784443</v>
      </c>
      <c r="S6" s="60">
        <v>7674562</v>
      </c>
      <c r="T6" s="60">
        <v>11220</v>
      </c>
      <c r="U6" s="60">
        <v>18152984</v>
      </c>
      <c r="V6" s="60">
        <v>18152984</v>
      </c>
      <c r="W6" s="60">
        <v>18152984</v>
      </c>
      <c r="X6" s="60">
        <v>41924041</v>
      </c>
      <c r="Y6" s="60">
        <v>-23771057</v>
      </c>
      <c r="Z6" s="140">
        <v>-56.7</v>
      </c>
      <c r="AA6" s="62">
        <v>41924041</v>
      </c>
    </row>
    <row r="7" spans="1:27" ht="13.5">
      <c r="A7" s="249" t="s">
        <v>144</v>
      </c>
      <c r="B7" s="182"/>
      <c r="C7" s="155">
        <v>10521854</v>
      </c>
      <c r="D7" s="155"/>
      <c r="E7" s="59">
        <v>35000000</v>
      </c>
      <c r="F7" s="60">
        <v>35000000</v>
      </c>
      <c r="G7" s="60">
        <v>34942955</v>
      </c>
      <c r="H7" s="60">
        <v>50224375</v>
      </c>
      <c r="I7" s="60">
        <v>50376490</v>
      </c>
      <c r="J7" s="60">
        <v>50376490</v>
      </c>
      <c r="K7" s="60">
        <v>60381800</v>
      </c>
      <c r="L7" s="60">
        <v>45264430</v>
      </c>
      <c r="M7" s="60">
        <v>45326148</v>
      </c>
      <c r="N7" s="60">
        <v>45326148</v>
      </c>
      <c r="O7" s="60">
        <v>35388432</v>
      </c>
      <c r="P7" s="60">
        <v>20349680</v>
      </c>
      <c r="Q7" s="60">
        <v>50108321</v>
      </c>
      <c r="R7" s="60">
        <v>50108321</v>
      </c>
      <c r="S7" s="60">
        <v>60197260</v>
      </c>
      <c r="T7" s="60">
        <v>50103497</v>
      </c>
      <c r="U7" s="60">
        <v>25308287</v>
      </c>
      <c r="V7" s="60">
        <v>25308287</v>
      </c>
      <c r="W7" s="60">
        <v>25308287</v>
      </c>
      <c r="X7" s="60">
        <v>35000000</v>
      </c>
      <c r="Y7" s="60">
        <v>-9691713</v>
      </c>
      <c r="Z7" s="140">
        <v>-27.69</v>
      </c>
      <c r="AA7" s="62">
        <v>35000000</v>
      </c>
    </row>
    <row r="8" spans="1:27" ht="13.5">
      <c r="A8" s="249" t="s">
        <v>145</v>
      </c>
      <c r="B8" s="182"/>
      <c r="C8" s="155">
        <v>41320091</v>
      </c>
      <c r="D8" s="155"/>
      <c r="E8" s="59">
        <v>31417924</v>
      </c>
      <c r="F8" s="60">
        <v>41041173</v>
      </c>
      <c r="G8" s="60">
        <v>173405851</v>
      </c>
      <c r="H8" s="60">
        <v>163186019</v>
      </c>
      <c r="I8" s="60">
        <v>144081091</v>
      </c>
      <c r="J8" s="60">
        <v>144081091</v>
      </c>
      <c r="K8" s="60">
        <v>127548523</v>
      </c>
      <c r="L8" s="60">
        <v>114411410</v>
      </c>
      <c r="M8" s="60">
        <v>100440148</v>
      </c>
      <c r="N8" s="60">
        <v>100440148</v>
      </c>
      <c r="O8" s="60">
        <v>92129274</v>
      </c>
      <c r="P8" s="60">
        <v>81055420</v>
      </c>
      <c r="Q8" s="60">
        <v>64363188</v>
      </c>
      <c r="R8" s="60">
        <v>64363188</v>
      </c>
      <c r="S8" s="60">
        <v>56954390</v>
      </c>
      <c r="T8" s="60">
        <v>48376065</v>
      </c>
      <c r="U8" s="60">
        <v>32555954</v>
      </c>
      <c r="V8" s="60">
        <v>32555954</v>
      </c>
      <c r="W8" s="60">
        <v>32555954</v>
      </c>
      <c r="X8" s="60">
        <v>41041173</v>
      </c>
      <c r="Y8" s="60">
        <v>-8485219</v>
      </c>
      <c r="Z8" s="140">
        <v>-20.67</v>
      </c>
      <c r="AA8" s="62">
        <v>41041173</v>
      </c>
    </row>
    <row r="9" spans="1:27" ht="13.5">
      <c r="A9" s="249" t="s">
        <v>146</v>
      </c>
      <c r="B9" s="182"/>
      <c r="C9" s="155">
        <v>5694737</v>
      </c>
      <c r="D9" s="155"/>
      <c r="E9" s="59">
        <v>2314656</v>
      </c>
      <c r="F9" s="60">
        <v>3020936</v>
      </c>
      <c r="G9" s="60">
        <v>2087980</v>
      </c>
      <c r="H9" s="60">
        <v>4425716</v>
      </c>
      <c r="I9" s="60">
        <v>5691075</v>
      </c>
      <c r="J9" s="60">
        <v>5691075</v>
      </c>
      <c r="K9" s="60">
        <v>4958090</v>
      </c>
      <c r="L9" s="60">
        <v>5468776</v>
      </c>
      <c r="M9" s="60">
        <v>7235378</v>
      </c>
      <c r="N9" s="60">
        <v>7235378</v>
      </c>
      <c r="O9" s="60">
        <v>8512923</v>
      </c>
      <c r="P9" s="60">
        <v>7430105</v>
      </c>
      <c r="Q9" s="60">
        <v>5518737</v>
      </c>
      <c r="R9" s="60">
        <v>5518737</v>
      </c>
      <c r="S9" s="60">
        <v>5841764</v>
      </c>
      <c r="T9" s="60">
        <v>13729248</v>
      </c>
      <c r="U9" s="60">
        <v>11773150</v>
      </c>
      <c r="V9" s="60">
        <v>11773150</v>
      </c>
      <c r="W9" s="60">
        <v>11773150</v>
      </c>
      <c r="X9" s="60">
        <v>3020936</v>
      </c>
      <c r="Y9" s="60">
        <v>8752214</v>
      </c>
      <c r="Z9" s="140">
        <v>289.72</v>
      </c>
      <c r="AA9" s="62">
        <v>3020936</v>
      </c>
    </row>
    <row r="10" spans="1:27" ht="13.5">
      <c r="A10" s="249" t="s">
        <v>147</v>
      </c>
      <c r="B10" s="182"/>
      <c r="C10" s="155">
        <v>76465</v>
      </c>
      <c r="D10" s="155"/>
      <c r="E10" s="59">
        <v>79110</v>
      </c>
      <c r="F10" s="60">
        <v>75269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75269</v>
      </c>
      <c r="Y10" s="159">
        <v>-75269</v>
      </c>
      <c r="Z10" s="141">
        <v>-100</v>
      </c>
      <c r="AA10" s="225">
        <v>75269</v>
      </c>
    </row>
    <row r="11" spans="1:27" ht="13.5">
      <c r="A11" s="249" t="s">
        <v>148</v>
      </c>
      <c r="B11" s="182"/>
      <c r="C11" s="155">
        <v>2877078</v>
      </c>
      <c r="D11" s="155"/>
      <c r="E11" s="59">
        <v>2414604</v>
      </c>
      <c r="F11" s="60">
        <v>2964603</v>
      </c>
      <c r="G11" s="60">
        <v>1902332</v>
      </c>
      <c r="H11" s="60">
        <v>2845694</v>
      </c>
      <c r="I11" s="60">
        <v>2836552</v>
      </c>
      <c r="J11" s="60">
        <v>2836552</v>
      </c>
      <c r="K11" s="60">
        <v>3434238</v>
      </c>
      <c r="L11" s="60">
        <v>3210548</v>
      </c>
      <c r="M11" s="60">
        <v>3494779</v>
      </c>
      <c r="N11" s="60">
        <v>3494779</v>
      </c>
      <c r="O11" s="60">
        <v>3590869</v>
      </c>
      <c r="P11" s="60">
        <v>3540724</v>
      </c>
      <c r="Q11" s="60">
        <v>3505037</v>
      </c>
      <c r="R11" s="60">
        <v>3505037</v>
      </c>
      <c r="S11" s="60">
        <v>2870133</v>
      </c>
      <c r="T11" s="60">
        <v>2119539</v>
      </c>
      <c r="U11" s="60">
        <v>2862112</v>
      </c>
      <c r="V11" s="60">
        <v>2862112</v>
      </c>
      <c r="W11" s="60">
        <v>2862112</v>
      </c>
      <c r="X11" s="60">
        <v>2964603</v>
      </c>
      <c r="Y11" s="60">
        <v>-102491</v>
      </c>
      <c r="Z11" s="140">
        <v>-3.46</v>
      </c>
      <c r="AA11" s="62">
        <v>2964603</v>
      </c>
    </row>
    <row r="12" spans="1:27" ht="13.5">
      <c r="A12" s="250" t="s">
        <v>56</v>
      </c>
      <c r="B12" s="251"/>
      <c r="C12" s="168">
        <f aca="true" t="shared" si="0" ref="C12:Y12">SUM(C6:C11)</f>
        <v>92176861</v>
      </c>
      <c r="D12" s="168">
        <f>SUM(D6:D11)</f>
        <v>0</v>
      </c>
      <c r="E12" s="72">
        <f t="shared" si="0"/>
        <v>64187936</v>
      </c>
      <c r="F12" s="73">
        <f t="shared" si="0"/>
        <v>124026022</v>
      </c>
      <c r="G12" s="73">
        <f t="shared" si="0"/>
        <v>247793431</v>
      </c>
      <c r="H12" s="73">
        <f t="shared" si="0"/>
        <v>243895746</v>
      </c>
      <c r="I12" s="73">
        <f t="shared" si="0"/>
        <v>222923271</v>
      </c>
      <c r="J12" s="73">
        <f t="shared" si="0"/>
        <v>222923271</v>
      </c>
      <c r="K12" s="73">
        <f t="shared" si="0"/>
        <v>210545629</v>
      </c>
      <c r="L12" s="73">
        <f t="shared" si="0"/>
        <v>198807001</v>
      </c>
      <c r="M12" s="73">
        <f t="shared" si="0"/>
        <v>163528897</v>
      </c>
      <c r="N12" s="73">
        <f t="shared" si="0"/>
        <v>163528897</v>
      </c>
      <c r="O12" s="73">
        <f t="shared" si="0"/>
        <v>150739259</v>
      </c>
      <c r="P12" s="73">
        <f t="shared" si="0"/>
        <v>129487555</v>
      </c>
      <c r="Q12" s="73">
        <f t="shared" si="0"/>
        <v>141279726</v>
      </c>
      <c r="R12" s="73">
        <f t="shared" si="0"/>
        <v>141279726</v>
      </c>
      <c r="S12" s="73">
        <f t="shared" si="0"/>
        <v>133538109</v>
      </c>
      <c r="T12" s="73">
        <f t="shared" si="0"/>
        <v>114339569</v>
      </c>
      <c r="U12" s="73">
        <f t="shared" si="0"/>
        <v>90652487</v>
      </c>
      <c r="V12" s="73">
        <f t="shared" si="0"/>
        <v>90652487</v>
      </c>
      <c r="W12" s="73">
        <f t="shared" si="0"/>
        <v>90652487</v>
      </c>
      <c r="X12" s="73">
        <f t="shared" si="0"/>
        <v>124026022</v>
      </c>
      <c r="Y12" s="73">
        <f t="shared" si="0"/>
        <v>-33373535</v>
      </c>
      <c r="Z12" s="170">
        <f>+IF(X12&lt;&gt;0,+(Y12/X12)*100,0)</f>
        <v>-26.908494251311225</v>
      </c>
      <c r="AA12" s="74">
        <f>SUM(AA6:AA11)</f>
        <v>124026022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135222</v>
      </c>
      <c r="D15" s="155"/>
      <c r="E15" s="59">
        <v>132576</v>
      </c>
      <c r="F15" s="60">
        <v>59953</v>
      </c>
      <c r="G15" s="60">
        <v>289367</v>
      </c>
      <c r="H15" s="60">
        <v>211686</v>
      </c>
      <c r="I15" s="60">
        <v>211686</v>
      </c>
      <c r="J15" s="60">
        <v>211686</v>
      </c>
      <c r="K15" s="60">
        <v>211686</v>
      </c>
      <c r="L15" s="60">
        <v>211686</v>
      </c>
      <c r="M15" s="60">
        <v>211686</v>
      </c>
      <c r="N15" s="60">
        <v>211686</v>
      </c>
      <c r="O15" s="60">
        <v>211686</v>
      </c>
      <c r="P15" s="60">
        <v>211686</v>
      </c>
      <c r="Q15" s="60">
        <v>211686</v>
      </c>
      <c r="R15" s="60">
        <v>211686</v>
      </c>
      <c r="S15" s="60">
        <v>211686</v>
      </c>
      <c r="T15" s="60">
        <v>211686</v>
      </c>
      <c r="U15" s="60">
        <v>63633</v>
      </c>
      <c r="V15" s="60">
        <v>63633</v>
      </c>
      <c r="W15" s="60">
        <v>63633</v>
      </c>
      <c r="X15" s="60">
        <v>59953</v>
      </c>
      <c r="Y15" s="60">
        <v>3680</v>
      </c>
      <c r="Z15" s="140">
        <v>6.14</v>
      </c>
      <c r="AA15" s="62">
        <v>59953</v>
      </c>
    </row>
    <row r="16" spans="1:27" ht="13.5">
      <c r="A16" s="249" t="s">
        <v>151</v>
      </c>
      <c r="B16" s="182"/>
      <c r="C16" s="155">
        <v>4577513</v>
      </c>
      <c r="D16" s="155"/>
      <c r="E16" s="59">
        <v>4892367</v>
      </c>
      <c r="F16" s="60">
        <v>4968294</v>
      </c>
      <c r="G16" s="159"/>
      <c r="H16" s="159"/>
      <c r="I16" s="159"/>
      <c r="J16" s="60"/>
      <c r="K16" s="159">
        <v>5132753</v>
      </c>
      <c r="L16" s="159">
        <v>5132753</v>
      </c>
      <c r="M16" s="60">
        <v>5132753</v>
      </c>
      <c r="N16" s="159">
        <v>5132753</v>
      </c>
      <c r="O16" s="159">
        <v>5132753</v>
      </c>
      <c r="P16" s="159">
        <v>5132753</v>
      </c>
      <c r="Q16" s="60">
        <v>5132753</v>
      </c>
      <c r="R16" s="159">
        <v>5132753</v>
      </c>
      <c r="S16" s="159">
        <v>5132753</v>
      </c>
      <c r="T16" s="60">
        <v>5132753</v>
      </c>
      <c r="U16" s="159">
        <v>5336604</v>
      </c>
      <c r="V16" s="159">
        <v>5336604</v>
      </c>
      <c r="W16" s="159">
        <v>5336604</v>
      </c>
      <c r="X16" s="60">
        <v>4968294</v>
      </c>
      <c r="Y16" s="159">
        <v>368310</v>
      </c>
      <c r="Z16" s="141">
        <v>7.41</v>
      </c>
      <c r="AA16" s="225">
        <v>4968294</v>
      </c>
    </row>
    <row r="17" spans="1:27" ht="13.5">
      <c r="A17" s="249" t="s">
        <v>152</v>
      </c>
      <c r="B17" s="182"/>
      <c r="C17" s="155">
        <v>90393059</v>
      </c>
      <c r="D17" s="155"/>
      <c r="E17" s="59">
        <v>97086749</v>
      </c>
      <c r="F17" s="60">
        <v>90224952</v>
      </c>
      <c r="G17" s="60">
        <v>94524958</v>
      </c>
      <c r="H17" s="60">
        <v>90393060</v>
      </c>
      <c r="I17" s="60">
        <v>90393060</v>
      </c>
      <c r="J17" s="60">
        <v>90393060</v>
      </c>
      <c r="K17" s="60">
        <v>90393060</v>
      </c>
      <c r="L17" s="60">
        <v>90393060</v>
      </c>
      <c r="M17" s="60">
        <v>90393060</v>
      </c>
      <c r="N17" s="60">
        <v>90393060</v>
      </c>
      <c r="O17" s="60">
        <v>90393060</v>
      </c>
      <c r="P17" s="60">
        <v>90393060</v>
      </c>
      <c r="Q17" s="60">
        <v>90393060</v>
      </c>
      <c r="R17" s="60">
        <v>90393060</v>
      </c>
      <c r="S17" s="60">
        <v>90393060</v>
      </c>
      <c r="T17" s="60">
        <v>90393060</v>
      </c>
      <c r="U17" s="60">
        <v>90393060</v>
      </c>
      <c r="V17" s="60">
        <v>90393060</v>
      </c>
      <c r="W17" s="60">
        <v>90393060</v>
      </c>
      <c r="X17" s="60">
        <v>90224952</v>
      </c>
      <c r="Y17" s="60">
        <v>168108</v>
      </c>
      <c r="Z17" s="140">
        <v>0.19</v>
      </c>
      <c r="AA17" s="62">
        <v>90224952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120169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620930246</v>
      </c>
      <c r="D19" s="155"/>
      <c r="E19" s="59">
        <v>614859283</v>
      </c>
      <c r="F19" s="60">
        <v>669111254</v>
      </c>
      <c r="G19" s="60">
        <v>567837459</v>
      </c>
      <c r="H19" s="60">
        <v>621227752</v>
      </c>
      <c r="I19" s="60">
        <v>624021857</v>
      </c>
      <c r="J19" s="60">
        <v>624021857</v>
      </c>
      <c r="K19" s="60">
        <v>628541394</v>
      </c>
      <c r="L19" s="60">
        <v>631073214</v>
      </c>
      <c r="M19" s="60">
        <v>638796037</v>
      </c>
      <c r="N19" s="60">
        <v>638796037</v>
      </c>
      <c r="O19" s="60">
        <v>641018102</v>
      </c>
      <c r="P19" s="60">
        <v>645877357</v>
      </c>
      <c r="Q19" s="60">
        <v>646270645</v>
      </c>
      <c r="R19" s="60">
        <v>646270645</v>
      </c>
      <c r="S19" s="60">
        <v>649168593</v>
      </c>
      <c r="T19" s="60">
        <v>655087588</v>
      </c>
      <c r="U19" s="60">
        <v>668239061</v>
      </c>
      <c r="V19" s="60">
        <v>668239061</v>
      </c>
      <c r="W19" s="60">
        <v>668239061</v>
      </c>
      <c r="X19" s="60">
        <v>669111254</v>
      </c>
      <c r="Y19" s="60">
        <v>-872193</v>
      </c>
      <c r="Z19" s="140">
        <v>-0.13</v>
      </c>
      <c r="AA19" s="62">
        <v>669111254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4108085</v>
      </c>
      <c r="D22" s="155"/>
      <c r="E22" s="59">
        <v>4182473</v>
      </c>
      <c r="F22" s="60">
        <v>3925171</v>
      </c>
      <c r="G22" s="60">
        <v>4505457</v>
      </c>
      <c r="H22" s="60">
        <v>4010888</v>
      </c>
      <c r="I22" s="60">
        <v>3962290</v>
      </c>
      <c r="J22" s="60">
        <v>3962290</v>
      </c>
      <c r="K22" s="60">
        <v>3913692</v>
      </c>
      <c r="L22" s="60">
        <v>3865093</v>
      </c>
      <c r="M22" s="60">
        <v>3816495</v>
      </c>
      <c r="N22" s="60">
        <v>3816495</v>
      </c>
      <c r="O22" s="60">
        <v>3767896</v>
      </c>
      <c r="P22" s="60">
        <v>3719298</v>
      </c>
      <c r="Q22" s="60">
        <v>3670700</v>
      </c>
      <c r="R22" s="60">
        <v>3670700</v>
      </c>
      <c r="S22" s="60">
        <v>3622101</v>
      </c>
      <c r="T22" s="60">
        <v>3573503</v>
      </c>
      <c r="U22" s="60">
        <v>3504904</v>
      </c>
      <c r="V22" s="60">
        <v>3504904</v>
      </c>
      <c r="W22" s="60">
        <v>3504904</v>
      </c>
      <c r="X22" s="60">
        <v>3925171</v>
      </c>
      <c r="Y22" s="60">
        <v>-420267</v>
      </c>
      <c r="Z22" s="140">
        <v>-10.71</v>
      </c>
      <c r="AA22" s="62">
        <v>3925171</v>
      </c>
    </row>
    <row r="23" spans="1:27" ht="13.5">
      <c r="A23" s="249" t="s">
        <v>158</v>
      </c>
      <c r="B23" s="182"/>
      <c r="C23" s="155">
        <v>16512</v>
      </c>
      <c r="D23" s="155"/>
      <c r="E23" s="59"/>
      <c r="F23" s="60">
        <v>16512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16512</v>
      </c>
      <c r="Y23" s="159">
        <v>-16512</v>
      </c>
      <c r="Z23" s="141">
        <v>-100</v>
      </c>
      <c r="AA23" s="225">
        <v>16512</v>
      </c>
    </row>
    <row r="24" spans="1:27" ht="13.5">
      <c r="A24" s="250" t="s">
        <v>57</v>
      </c>
      <c r="B24" s="253"/>
      <c r="C24" s="168">
        <f aca="true" t="shared" si="1" ref="C24:Y24">SUM(C15:C23)</f>
        <v>720160637</v>
      </c>
      <c r="D24" s="168">
        <f>SUM(D15:D23)</f>
        <v>0</v>
      </c>
      <c r="E24" s="76">
        <f t="shared" si="1"/>
        <v>721153448</v>
      </c>
      <c r="F24" s="77">
        <f t="shared" si="1"/>
        <v>768306136</v>
      </c>
      <c r="G24" s="77">
        <f t="shared" si="1"/>
        <v>667277410</v>
      </c>
      <c r="H24" s="77">
        <f t="shared" si="1"/>
        <v>715843386</v>
      </c>
      <c r="I24" s="77">
        <f t="shared" si="1"/>
        <v>718588893</v>
      </c>
      <c r="J24" s="77">
        <f t="shared" si="1"/>
        <v>718588893</v>
      </c>
      <c r="K24" s="77">
        <f t="shared" si="1"/>
        <v>728192585</v>
      </c>
      <c r="L24" s="77">
        <f t="shared" si="1"/>
        <v>730675806</v>
      </c>
      <c r="M24" s="77">
        <f t="shared" si="1"/>
        <v>738350031</v>
      </c>
      <c r="N24" s="77">
        <f t="shared" si="1"/>
        <v>738350031</v>
      </c>
      <c r="O24" s="77">
        <f t="shared" si="1"/>
        <v>740523497</v>
      </c>
      <c r="P24" s="77">
        <f t="shared" si="1"/>
        <v>745334154</v>
      </c>
      <c r="Q24" s="77">
        <f t="shared" si="1"/>
        <v>745678844</v>
      </c>
      <c r="R24" s="77">
        <f t="shared" si="1"/>
        <v>745678844</v>
      </c>
      <c r="S24" s="77">
        <f t="shared" si="1"/>
        <v>748528193</v>
      </c>
      <c r="T24" s="77">
        <f t="shared" si="1"/>
        <v>754398590</v>
      </c>
      <c r="U24" s="77">
        <f t="shared" si="1"/>
        <v>767537262</v>
      </c>
      <c r="V24" s="77">
        <f t="shared" si="1"/>
        <v>767537262</v>
      </c>
      <c r="W24" s="77">
        <f t="shared" si="1"/>
        <v>767537262</v>
      </c>
      <c r="X24" s="77">
        <f t="shared" si="1"/>
        <v>768306136</v>
      </c>
      <c r="Y24" s="77">
        <f t="shared" si="1"/>
        <v>-768874</v>
      </c>
      <c r="Z24" s="212">
        <f>+IF(X24&lt;&gt;0,+(Y24/X24)*100,0)</f>
        <v>-0.10007391116293259</v>
      </c>
      <c r="AA24" s="79">
        <f>SUM(AA15:AA23)</f>
        <v>768306136</v>
      </c>
    </row>
    <row r="25" spans="1:27" ht="13.5">
      <c r="A25" s="250" t="s">
        <v>159</v>
      </c>
      <c r="B25" s="251"/>
      <c r="C25" s="168">
        <f aca="true" t="shared" si="2" ref="C25:Y25">+C12+C24</f>
        <v>812337498</v>
      </c>
      <c r="D25" s="168">
        <f>+D12+D24</f>
        <v>0</v>
      </c>
      <c r="E25" s="72">
        <f t="shared" si="2"/>
        <v>785341384</v>
      </c>
      <c r="F25" s="73">
        <f t="shared" si="2"/>
        <v>892332158</v>
      </c>
      <c r="G25" s="73">
        <f t="shared" si="2"/>
        <v>915070841</v>
      </c>
      <c r="H25" s="73">
        <f t="shared" si="2"/>
        <v>959739132</v>
      </c>
      <c r="I25" s="73">
        <f t="shared" si="2"/>
        <v>941512164</v>
      </c>
      <c r="J25" s="73">
        <f t="shared" si="2"/>
        <v>941512164</v>
      </c>
      <c r="K25" s="73">
        <f t="shared" si="2"/>
        <v>938738214</v>
      </c>
      <c r="L25" s="73">
        <f t="shared" si="2"/>
        <v>929482807</v>
      </c>
      <c r="M25" s="73">
        <f t="shared" si="2"/>
        <v>901878928</v>
      </c>
      <c r="N25" s="73">
        <f t="shared" si="2"/>
        <v>901878928</v>
      </c>
      <c r="O25" s="73">
        <f t="shared" si="2"/>
        <v>891262756</v>
      </c>
      <c r="P25" s="73">
        <f t="shared" si="2"/>
        <v>874821709</v>
      </c>
      <c r="Q25" s="73">
        <f t="shared" si="2"/>
        <v>886958570</v>
      </c>
      <c r="R25" s="73">
        <f t="shared" si="2"/>
        <v>886958570</v>
      </c>
      <c r="S25" s="73">
        <f t="shared" si="2"/>
        <v>882066302</v>
      </c>
      <c r="T25" s="73">
        <f t="shared" si="2"/>
        <v>868738159</v>
      </c>
      <c r="U25" s="73">
        <f t="shared" si="2"/>
        <v>858189749</v>
      </c>
      <c r="V25" s="73">
        <f t="shared" si="2"/>
        <v>858189749</v>
      </c>
      <c r="W25" s="73">
        <f t="shared" si="2"/>
        <v>858189749</v>
      </c>
      <c r="X25" s="73">
        <f t="shared" si="2"/>
        <v>892332158</v>
      </c>
      <c r="Y25" s="73">
        <f t="shared" si="2"/>
        <v>-34142409</v>
      </c>
      <c r="Z25" s="170">
        <f>+IF(X25&lt;&gt;0,+(Y25/X25)*100,0)</f>
        <v>-3.82619954844214</v>
      </c>
      <c r="AA25" s="74">
        <f>+AA12+AA24</f>
        <v>892332158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5884243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11168842</v>
      </c>
      <c r="D30" s="155"/>
      <c r="E30" s="59">
        <v>12795275</v>
      </c>
      <c r="F30" s="60">
        <v>12795275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12795275</v>
      </c>
      <c r="Y30" s="60">
        <v>-12795275</v>
      </c>
      <c r="Z30" s="140">
        <v>-100</v>
      </c>
      <c r="AA30" s="62">
        <v>12795275</v>
      </c>
    </row>
    <row r="31" spans="1:27" ht="13.5">
      <c r="A31" s="249" t="s">
        <v>163</v>
      </c>
      <c r="B31" s="182"/>
      <c r="C31" s="155">
        <v>5225285</v>
      </c>
      <c r="D31" s="155"/>
      <c r="E31" s="59">
        <v>4790947</v>
      </c>
      <c r="F31" s="60">
        <v>5225285</v>
      </c>
      <c r="G31" s="60">
        <v>5297999</v>
      </c>
      <c r="H31" s="60">
        <v>5258902</v>
      </c>
      <c r="I31" s="60">
        <v>5384775</v>
      </c>
      <c r="J31" s="60">
        <v>5384775</v>
      </c>
      <c r="K31" s="60">
        <v>5376381</v>
      </c>
      <c r="L31" s="60">
        <v>5382521</v>
      </c>
      <c r="M31" s="60">
        <v>5454640</v>
      </c>
      <c r="N31" s="60">
        <v>5454640</v>
      </c>
      <c r="O31" s="60">
        <v>5443914</v>
      </c>
      <c r="P31" s="60">
        <v>5432336</v>
      </c>
      <c r="Q31" s="60">
        <v>5491178</v>
      </c>
      <c r="R31" s="60">
        <v>5491178</v>
      </c>
      <c r="S31" s="60">
        <v>5488398</v>
      </c>
      <c r="T31" s="60">
        <v>5492139</v>
      </c>
      <c r="U31" s="60">
        <v>5534048</v>
      </c>
      <c r="V31" s="60">
        <v>5534048</v>
      </c>
      <c r="W31" s="60">
        <v>5534048</v>
      </c>
      <c r="X31" s="60">
        <v>5225285</v>
      </c>
      <c r="Y31" s="60">
        <v>308763</v>
      </c>
      <c r="Z31" s="140">
        <v>5.91</v>
      </c>
      <c r="AA31" s="62">
        <v>5225285</v>
      </c>
    </row>
    <row r="32" spans="1:27" ht="13.5">
      <c r="A32" s="249" t="s">
        <v>164</v>
      </c>
      <c r="B32" s="182"/>
      <c r="C32" s="155">
        <v>55599197</v>
      </c>
      <c r="D32" s="155"/>
      <c r="E32" s="59">
        <v>46892646</v>
      </c>
      <c r="F32" s="60">
        <v>50946572</v>
      </c>
      <c r="G32" s="60">
        <v>20031788</v>
      </c>
      <c r="H32" s="60">
        <v>49588877</v>
      </c>
      <c r="I32" s="60">
        <v>35250239</v>
      </c>
      <c r="J32" s="60">
        <v>35250239</v>
      </c>
      <c r="K32" s="60">
        <v>38788316</v>
      </c>
      <c r="L32" s="60">
        <v>32684394</v>
      </c>
      <c r="M32" s="60">
        <v>20326817</v>
      </c>
      <c r="N32" s="60">
        <v>20326817</v>
      </c>
      <c r="O32" s="60">
        <v>14647143</v>
      </c>
      <c r="P32" s="60">
        <v>5381867</v>
      </c>
      <c r="Q32" s="60">
        <v>27429873</v>
      </c>
      <c r="R32" s="60">
        <v>27429873</v>
      </c>
      <c r="S32" s="60">
        <v>24248040</v>
      </c>
      <c r="T32" s="60">
        <v>14103107</v>
      </c>
      <c r="U32" s="60">
        <v>9943952</v>
      </c>
      <c r="V32" s="60">
        <v>9943952</v>
      </c>
      <c r="W32" s="60">
        <v>9943952</v>
      </c>
      <c r="X32" s="60">
        <v>50946572</v>
      </c>
      <c r="Y32" s="60">
        <v>-41002620</v>
      </c>
      <c r="Z32" s="140">
        <v>-80.48</v>
      </c>
      <c r="AA32" s="62">
        <v>50946572</v>
      </c>
    </row>
    <row r="33" spans="1:27" ht="13.5">
      <c r="A33" s="249" t="s">
        <v>165</v>
      </c>
      <c r="B33" s="182"/>
      <c r="C33" s="155">
        <v>23953462</v>
      </c>
      <c r="D33" s="155"/>
      <c r="E33" s="59">
        <v>1600000</v>
      </c>
      <c r="F33" s="60">
        <v>10556373</v>
      </c>
      <c r="G33" s="60">
        <v>12461092</v>
      </c>
      <c r="H33" s="60">
        <v>11190808</v>
      </c>
      <c r="I33" s="60">
        <v>11195133</v>
      </c>
      <c r="J33" s="60">
        <v>11195133</v>
      </c>
      <c r="K33" s="60">
        <v>11333307</v>
      </c>
      <c r="L33" s="60">
        <v>13368856</v>
      </c>
      <c r="M33" s="60">
        <v>13213287</v>
      </c>
      <c r="N33" s="60">
        <v>13213287</v>
      </c>
      <c r="O33" s="60">
        <v>13157228</v>
      </c>
      <c r="P33" s="60">
        <v>13216749</v>
      </c>
      <c r="Q33" s="60">
        <v>13200576</v>
      </c>
      <c r="R33" s="60">
        <v>13200576</v>
      </c>
      <c r="S33" s="60">
        <v>13093194</v>
      </c>
      <c r="T33" s="60">
        <v>13148315</v>
      </c>
      <c r="U33" s="60">
        <v>13247930</v>
      </c>
      <c r="V33" s="60">
        <v>13247930</v>
      </c>
      <c r="W33" s="60">
        <v>13247930</v>
      </c>
      <c r="X33" s="60">
        <v>10556373</v>
      </c>
      <c r="Y33" s="60">
        <v>2691557</v>
      </c>
      <c r="Z33" s="140">
        <v>25.5</v>
      </c>
      <c r="AA33" s="62">
        <v>10556373</v>
      </c>
    </row>
    <row r="34" spans="1:27" ht="13.5">
      <c r="A34" s="250" t="s">
        <v>58</v>
      </c>
      <c r="B34" s="251"/>
      <c r="C34" s="168">
        <f aca="true" t="shared" si="3" ref="C34:Y34">SUM(C29:C33)</f>
        <v>95946786</v>
      </c>
      <c r="D34" s="168">
        <f>SUM(D29:D33)</f>
        <v>0</v>
      </c>
      <c r="E34" s="72">
        <f t="shared" si="3"/>
        <v>66078868</v>
      </c>
      <c r="F34" s="73">
        <f t="shared" si="3"/>
        <v>79523505</v>
      </c>
      <c r="G34" s="73">
        <f t="shared" si="3"/>
        <v>37790879</v>
      </c>
      <c r="H34" s="73">
        <f t="shared" si="3"/>
        <v>66038587</v>
      </c>
      <c r="I34" s="73">
        <f t="shared" si="3"/>
        <v>51830147</v>
      </c>
      <c r="J34" s="73">
        <f t="shared" si="3"/>
        <v>51830147</v>
      </c>
      <c r="K34" s="73">
        <f t="shared" si="3"/>
        <v>55498004</v>
      </c>
      <c r="L34" s="73">
        <f t="shared" si="3"/>
        <v>51435771</v>
      </c>
      <c r="M34" s="73">
        <f t="shared" si="3"/>
        <v>38994744</v>
      </c>
      <c r="N34" s="73">
        <f t="shared" si="3"/>
        <v>38994744</v>
      </c>
      <c r="O34" s="73">
        <f t="shared" si="3"/>
        <v>33248285</v>
      </c>
      <c r="P34" s="73">
        <f t="shared" si="3"/>
        <v>24030952</v>
      </c>
      <c r="Q34" s="73">
        <f t="shared" si="3"/>
        <v>46121627</v>
      </c>
      <c r="R34" s="73">
        <f t="shared" si="3"/>
        <v>46121627</v>
      </c>
      <c r="S34" s="73">
        <f t="shared" si="3"/>
        <v>42829632</v>
      </c>
      <c r="T34" s="73">
        <f t="shared" si="3"/>
        <v>38627804</v>
      </c>
      <c r="U34" s="73">
        <f t="shared" si="3"/>
        <v>28725930</v>
      </c>
      <c r="V34" s="73">
        <f t="shared" si="3"/>
        <v>28725930</v>
      </c>
      <c r="W34" s="73">
        <f t="shared" si="3"/>
        <v>28725930</v>
      </c>
      <c r="X34" s="73">
        <f t="shared" si="3"/>
        <v>79523505</v>
      </c>
      <c r="Y34" s="73">
        <f t="shared" si="3"/>
        <v>-50797575</v>
      </c>
      <c r="Z34" s="170">
        <f>+IF(X34&lt;&gt;0,+(Y34/X34)*100,0)</f>
        <v>-63.87743472826053</v>
      </c>
      <c r="AA34" s="74">
        <f>SUM(AA29:AA33)</f>
        <v>79523505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116606737</v>
      </c>
      <c r="D37" s="155"/>
      <c r="E37" s="59">
        <v>116919510</v>
      </c>
      <c r="F37" s="60">
        <v>120281138</v>
      </c>
      <c r="G37" s="60">
        <v>127775579</v>
      </c>
      <c r="H37" s="60">
        <v>127775579</v>
      </c>
      <c r="I37" s="60">
        <v>127775579</v>
      </c>
      <c r="J37" s="60">
        <v>127775579</v>
      </c>
      <c r="K37" s="60">
        <v>127775579</v>
      </c>
      <c r="L37" s="60">
        <v>127193199</v>
      </c>
      <c r="M37" s="60">
        <v>122517912</v>
      </c>
      <c r="N37" s="60">
        <v>122517912</v>
      </c>
      <c r="O37" s="60">
        <v>122517912</v>
      </c>
      <c r="P37" s="60">
        <v>122517912</v>
      </c>
      <c r="Q37" s="60">
        <v>122517912</v>
      </c>
      <c r="R37" s="60">
        <v>122517912</v>
      </c>
      <c r="S37" s="60">
        <v>122517912</v>
      </c>
      <c r="T37" s="60">
        <v>121890472</v>
      </c>
      <c r="U37" s="60">
        <v>133301003</v>
      </c>
      <c r="V37" s="60">
        <v>133301003</v>
      </c>
      <c r="W37" s="60">
        <v>133301003</v>
      </c>
      <c r="X37" s="60">
        <v>120281138</v>
      </c>
      <c r="Y37" s="60">
        <v>13019865</v>
      </c>
      <c r="Z37" s="140">
        <v>10.82</v>
      </c>
      <c r="AA37" s="62">
        <v>120281138</v>
      </c>
    </row>
    <row r="38" spans="1:27" ht="13.5">
      <c r="A38" s="249" t="s">
        <v>165</v>
      </c>
      <c r="B38" s="182"/>
      <c r="C38" s="155">
        <v>60962635</v>
      </c>
      <c r="D38" s="155"/>
      <c r="E38" s="59">
        <v>77103259</v>
      </c>
      <c r="F38" s="60">
        <v>84916097</v>
      </c>
      <c r="G38" s="60">
        <v>73919924</v>
      </c>
      <c r="H38" s="60">
        <v>72947652</v>
      </c>
      <c r="I38" s="60">
        <v>73579388</v>
      </c>
      <c r="J38" s="60">
        <v>73579388</v>
      </c>
      <c r="K38" s="60">
        <v>74212629</v>
      </c>
      <c r="L38" s="60">
        <v>74912033</v>
      </c>
      <c r="M38" s="60">
        <v>75463673</v>
      </c>
      <c r="N38" s="60">
        <v>75463673</v>
      </c>
      <c r="O38" s="60">
        <v>75433441</v>
      </c>
      <c r="P38" s="60">
        <v>76273756</v>
      </c>
      <c r="Q38" s="60">
        <v>76976124</v>
      </c>
      <c r="R38" s="60">
        <v>76976124</v>
      </c>
      <c r="S38" s="60">
        <v>77812384</v>
      </c>
      <c r="T38" s="60">
        <v>78494768</v>
      </c>
      <c r="U38" s="60">
        <v>79220264</v>
      </c>
      <c r="V38" s="60">
        <v>79220264</v>
      </c>
      <c r="W38" s="60">
        <v>79220264</v>
      </c>
      <c r="X38" s="60">
        <v>84916097</v>
      </c>
      <c r="Y38" s="60">
        <v>-5695833</v>
      </c>
      <c r="Z38" s="140">
        <v>-6.71</v>
      </c>
      <c r="AA38" s="62">
        <v>84916097</v>
      </c>
    </row>
    <row r="39" spans="1:27" ht="13.5">
      <c r="A39" s="250" t="s">
        <v>59</v>
      </c>
      <c r="B39" s="253"/>
      <c r="C39" s="168">
        <f aca="true" t="shared" si="4" ref="C39:Y39">SUM(C37:C38)</f>
        <v>177569372</v>
      </c>
      <c r="D39" s="168">
        <f>SUM(D37:D38)</f>
        <v>0</v>
      </c>
      <c r="E39" s="76">
        <f t="shared" si="4"/>
        <v>194022769</v>
      </c>
      <c r="F39" s="77">
        <f t="shared" si="4"/>
        <v>205197235</v>
      </c>
      <c r="G39" s="77">
        <f t="shared" si="4"/>
        <v>201695503</v>
      </c>
      <c r="H39" s="77">
        <f t="shared" si="4"/>
        <v>200723231</v>
      </c>
      <c r="I39" s="77">
        <f t="shared" si="4"/>
        <v>201354967</v>
      </c>
      <c r="J39" s="77">
        <f t="shared" si="4"/>
        <v>201354967</v>
      </c>
      <c r="K39" s="77">
        <f t="shared" si="4"/>
        <v>201988208</v>
      </c>
      <c r="L39" s="77">
        <f t="shared" si="4"/>
        <v>202105232</v>
      </c>
      <c r="M39" s="77">
        <f t="shared" si="4"/>
        <v>197981585</v>
      </c>
      <c r="N39" s="77">
        <f t="shared" si="4"/>
        <v>197981585</v>
      </c>
      <c r="O39" s="77">
        <f t="shared" si="4"/>
        <v>197951353</v>
      </c>
      <c r="P39" s="77">
        <f t="shared" si="4"/>
        <v>198791668</v>
      </c>
      <c r="Q39" s="77">
        <f t="shared" si="4"/>
        <v>199494036</v>
      </c>
      <c r="R39" s="77">
        <f t="shared" si="4"/>
        <v>199494036</v>
      </c>
      <c r="S39" s="77">
        <f t="shared" si="4"/>
        <v>200330296</v>
      </c>
      <c r="T39" s="77">
        <f t="shared" si="4"/>
        <v>200385240</v>
      </c>
      <c r="U39" s="77">
        <f t="shared" si="4"/>
        <v>212521267</v>
      </c>
      <c r="V39" s="77">
        <f t="shared" si="4"/>
        <v>212521267</v>
      </c>
      <c r="W39" s="77">
        <f t="shared" si="4"/>
        <v>212521267</v>
      </c>
      <c r="X39" s="77">
        <f t="shared" si="4"/>
        <v>205197235</v>
      </c>
      <c r="Y39" s="77">
        <f t="shared" si="4"/>
        <v>7324032</v>
      </c>
      <c r="Z39" s="212">
        <f>+IF(X39&lt;&gt;0,+(Y39/X39)*100,0)</f>
        <v>3.569264468890139</v>
      </c>
      <c r="AA39" s="79">
        <f>SUM(AA37:AA38)</f>
        <v>205197235</v>
      </c>
    </row>
    <row r="40" spans="1:27" ht="13.5">
      <c r="A40" s="250" t="s">
        <v>167</v>
      </c>
      <c r="B40" s="251"/>
      <c r="C40" s="168">
        <f aca="true" t="shared" si="5" ref="C40:Y40">+C34+C39</f>
        <v>273516158</v>
      </c>
      <c r="D40" s="168">
        <f>+D34+D39</f>
        <v>0</v>
      </c>
      <c r="E40" s="72">
        <f t="shared" si="5"/>
        <v>260101637</v>
      </c>
      <c r="F40" s="73">
        <f t="shared" si="5"/>
        <v>284720740</v>
      </c>
      <c r="G40" s="73">
        <f t="shared" si="5"/>
        <v>239486382</v>
      </c>
      <c r="H40" s="73">
        <f t="shared" si="5"/>
        <v>266761818</v>
      </c>
      <c r="I40" s="73">
        <f t="shared" si="5"/>
        <v>253185114</v>
      </c>
      <c r="J40" s="73">
        <f t="shared" si="5"/>
        <v>253185114</v>
      </c>
      <c r="K40" s="73">
        <f t="shared" si="5"/>
        <v>257486212</v>
      </c>
      <c r="L40" s="73">
        <f t="shared" si="5"/>
        <v>253541003</v>
      </c>
      <c r="M40" s="73">
        <f t="shared" si="5"/>
        <v>236976329</v>
      </c>
      <c r="N40" s="73">
        <f t="shared" si="5"/>
        <v>236976329</v>
      </c>
      <c r="O40" s="73">
        <f t="shared" si="5"/>
        <v>231199638</v>
      </c>
      <c r="P40" s="73">
        <f t="shared" si="5"/>
        <v>222822620</v>
      </c>
      <c r="Q40" s="73">
        <f t="shared" si="5"/>
        <v>245615663</v>
      </c>
      <c r="R40" s="73">
        <f t="shared" si="5"/>
        <v>245615663</v>
      </c>
      <c r="S40" s="73">
        <f t="shared" si="5"/>
        <v>243159928</v>
      </c>
      <c r="T40" s="73">
        <f t="shared" si="5"/>
        <v>239013044</v>
      </c>
      <c r="U40" s="73">
        <f t="shared" si="5"/>
        <v>241247197</v>
      </c>
      <c r="V40" s="73">
        <f t="shared" si="5"/>
        <v>241247197</v>
      </c>
      <c r="W40" s="73">
        <f t="shared" si="5"/>
        <v>241247197</v>
      </c>
      <c r="X40" s="73">
        <f t="shared" si="5"/>
        <v>284720740</v>
      </c>
      <c r="Y40" s="73">
        <f t="shared" si="5"/>
        <v>-43473543</v>
      </c>
      <c r="Z40" s="170">
        <f>+IF(X40&lt;&gt;0,+(Y40/X40)*100,0)</f>
        <v>-15.268836053179689</v>
      </c>
      <c r="AA40" s="74">
        <f>+AA34+AA39</f>
        <v>284720740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538821340</v>
      </c>
      <c r="D42" s="257">
        <f>+D25-D40</f>
        <v>0</v>
      </c>
      <c r="E42" s="258">
        <f t="shared" si="6"/>
        <v>525239747</v>
      </c>
      <c r="F42" s="259">
        <f t="shared" si="6"/>
        <v>607611418</v>
      </c>
      <c r="G42" s="259">
        <f t="shared" si="6"/>
        <v>675584459</v>
      </c>
      <c r="H42" s="259">
        <f t="shared" si="6"/>
        <v>692977314</v>
      </c>
      <c r="I42" s="259">
        <f t="shared" si="6"/>
        <v>688327050</v>
      </c>
      <c r="J42" s="259">
        <f t="shared" si="6"/>
        <v>688327050</v>
      </c>
      <c r="K42" s="259">
        <f t="shared" si="6"/>
        <v>681252002</v>
      </c>
      <c r="L42" s="259">
        <f t="shared" si="6"/>
        <v>675941804</v>
      </c>
      <c r="M42" s="259">
        <f t="shared" si="6"/>
        <v>664902599</v>
      </c>
      <c r="N42" s="259">
        <f t="shared" si="6"/>
        <v>664902599</v>
      </c>
      <c r="O42" s="259">
        <f t="shared" si="6"/>
        <v>660063118</v>
      </c>
      <c r="P42" s="259">
        <f t="shared" si="6"/>
        <v>651999089</v>
      </c>
      <c r="Q42" s="259">
        <f t="shared" si="6"/>
        <v>641342907</v>
      </c>
      <c r="R42" s="259">
        <f t="shared" si="6"/>
        <v>641342907</v>
      </c>
      <c r="S42" s="259">
        <f t="shared" si="6"/>
        <v>638906374</v>
      </c>
      <c r="T42" s="259">
        <f t="shared" si="6"/>
        <v>629725115</v>
      </c>
      <c r="U42" s="259">
        <f t="shared" si="6"/>
        <v>616942552</v>
      </c>
      <c r="V42" s="259">
        <f t="shared" si="6"/>
        <v>616942552</v>
      </c>
      <c r="W42" s="259">
        <f t="shared" si="6"/>
        <v>616942552</v>
      </c>
      <c r="X42" s="259">
        <f t="shared" si="6"/>
        <v>607611418</v>
      </c>
      <c r="Y42" s="259">
        <f t="shared" si="6"/>
        <v>9331134</v>
      </c>
      <c r="Z42" s="260">
        <f>+IF(X42&lt;&gt;0,+(Y42/X42)*100,0)</f>
        <v>1.5357074807307192</v>
      </c>
      <c r="AA42" s="261">
        <f>+AA25-AA40</f>
        <v>607611418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533821339</v>
      </c>
      <c r="D45" s="155"/>
      <c r="E45" s="59">
        <v>523239747</v>
      </c>
      <c r="F45" s="60">
        <v>600611419</v>
      </c>
      <c r="G45" s="60">
        <v>675584456</v>
      </c>
      <c r="H45" s="60">
        <v>687977317</v>
      </c>
      <c r="I45" s="60">
        <v>683327050</v>
      </c>
      <c r="J45" s="60">
        <v>683327050</v>
      </c>
      <c r="K45" s="60">
        <v>676252003</v>
      </c>
      <c r="L45" s="60">
        <v>670941804</v>
      </c>
      <c r="M45" s="60">
        <v>659902599</v>
      </c>
      <c r="N45" s="60">
        <v>659902599</v>
      </c>
      <c r="O45" s="60">
        <v>655063119</v>
      </c>
      <c r="P45" s="60">
        <v>646999088</v>
      </c>
      <c r="Q45" s="60">
        <v>636342906</v>
      </c>
      <c r="R45" s="60">
        <v>636342906</v>
      </c>
      <c r="S45" s="60">
        <v>633906373</v>
      </c>
      <c r="T45" s="60">
        <v>624725114</v>
      </c>
      <c r="U45" s="60">
        <v>611942553</v>
      </c>
      <c r="V45" s="60">
        <v>611942553</v>
      </c>
      <c r="W45" s="60">
        <v>611942553</v>
      </c>
      <c r="X45" s="60">
        <v>600611419</v>
      </c>
      <c r="Y45" s="60">
        <v>11331134</v>
      </c>
      <c r="Z45" s="139">
        <v>1.89</v>
      </c>
      <c r="AA45" s="62">
        <v>600611419</v>
      </c>
    </row>
    <row r="46" spans="1:27" ht="13.5">
      <c r="A46" s="249" t="s">
        <v>171</v>
      </c>
      <c r="B46" s="182"/>
      <c r="C46" s="155">
        <v>5000000</v>
      </c>
      <c r="D46" s="155"/>
      <c r="E46" s="59">
        <v>2000000</v>
      </c>
      <c r="F46" s="60">
        <v>7000000</v>
      </c>
      <c r="G46" s="60"/>
      <c r="H46" s="60">
        <v>5000000</v>
      </c>
      <c r="I46" s="60">
        <v>5000000</v>
      </c>
      <c r="J46" s="60">
        <v>5000000</v>
      </c>
      <c r="K46" s="60">
        <v>5000000</v>
      </c>
      <c r="L46" s="60">
        <v>5000000</v>
      </c>
      <c r="M46" s="60">
        <v>5000000</v>
      </c>
      <c r="N46" s="60">
        <v>5000000</v>
      </c>
      <c r="O46" s="60">
        <v>5000000</v>
      </c>
      <c r="P46" s="60">
        <v>5000000</v>
      </c>
      <c r="Q46" s="60">
        <v>5000000</v>
      </c>
      <c r="R46" s="60">
        <v>5000000</v>
      </c>
      <c r="S46" s="60">
        <v>5000000</v>
      </c>
      <c r="T46" s="60">
        <v>5000000</v>
      </c>
      <c r="U46" s="60">
        <v>5000000</v>
      </c>
      <c r="V46" s="60">
        <v>5000000</v>
      </c>
      <c r="W46" s="60">
        <v>5000000</v>
      </c>
      <c r="X46" s="60">
        <v>7000000</v>
      </c>
      <c r="Y46" s="60">
        <v>-2000000</v>
      </c>
      <c r="Z46" s="139">
        <v>-28.57</v>
      </c>
      <c r="AA46" s="62">
        <v>7000000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538821339</v>
      </c>
      <c r="D48" s="217">
        <f>SUM(D45:D47)</f>
        <v>0</v>
      </c>
      <c r="E48" s="264">
        <f t="shared" si="7"/>
        <v>525239747</v>
      </c>
      <c r="F48" s="219">
        <f t="shared" si="7"/>
        <v>607611419</v>
      </c>
      <c r="G48" s="219">
        <f t="shared" si="7"/>
        <v>675584456</v>
      </c>
      <c r="H48" s="219">
        <f t="shared" si="7"/>
        <v>692977317</v>
      </c>
      <c r="I48" s="219">
        <f t="shared" si="7"/>
        <v>688327050</v>
      </c>
      <c r="J48" s="219">
        <f t="shared" si="7"/>
        <v>688327050</v>
      </c>
      <c r="K48" s="219">
        <f t="shared" si="7"/>
        <v>681252003</v>
      </c>
      <c r="L48" s="219">
        <f t="shared" si="7"/>
        <v>675941804</v>
      </c>
      <c r="M48" s="219">
        <f t="shared" si="7"/>
        <v>664902599</v>
      </c>
      <c r="N48" s="219">
        <f t="shared" si="7"/>
        <v>664902599</v>
      </c>
      <c r="O48" s="219">
        <f t="shared" si="7"/>
        <v>660063119</v>
      </c>
      <c r="P48" s="219">
        <f t="shared" si="7"/>
        <v>651999088</v>
      </c>
      <c r="Q48" s="219">
        <f t="shared" si="7"/>
        <v>641342906</v>
      </c>
      <c r="R48" s="219">
        <f t="shared" si="7"/>
        <v>641342906</v>
      </c>
      <c r="S48" s="219">
        <f t="shared" si="7"/>
        <v>638906373</v>
      </c>
      <c r="T48" s="219">
        <f t="shared" si="7"/>
        <v>629725114</v>
      </c>
      <c r="U48" s="219">
        <f t="shared" si="7"/>
        <v>616942553</v>
      </c>
      <c r="V48" s="219">
        <f t="shared" si="7"/>
        <v>616942553</v>
      </c>
      <c r="W48" s="219">
        <f t="shared" si="7"/>
        <v>616942553</v>
      </c>
      <c r="X48" s="219">
        <f t="shared" si="7"/>
        <v>607611419</v>
      </c>
      <c r="Y48" s="219">
        <f t="shared" si="7"/>
        <v>9331134</v>
      </c>
      <c r="Z48" s="265">
        <f>+IF(X48&lt;&gt;0,+(Y48/X48)*100,0)</f>
        <v>1.5357074782032691</v>
      </c>
      <c r="AA48" s="232">
        <f>SUM(AA45:AA47)</f>
        <v>607611419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274693037</v>
      </c>
      <c r="D6" s="155"/>
      <c r="E6" s="59">
        <v>285392578</v>
      </c>
      <c r="F6" s="60">
        <v>302002666</v>
      </c>
      <c r="G6" s="60">
        <v>30159563</v>
      </c>
      <c r="H6" s="60">
        <v>30878958</v>
      </c>
      <c r="I6" s="60">
        <v>32663251</v>
      </c>
      <c r="J6" s="60">
        <v>93701772</v>
      </c>
      <c r="K6" s="60">
        <v>31737780</v>
      </c>
      <c r="L6" s="60">
        <v>27194571</v>
      </c>
      <c r="M6" s="60">
        <v>28754165</v>
      </c>
      <c r="N6" s="60">
        <v>87686516</v>
      </c>
      <c r="O6" s="60">
        <v>25315023</v>
      </c>
      <c r="P6" s="60">
        <v>32857866</v>
      </c>
      <c r="Q6" s="60">
        <v>31050160</v>
      </c>
      <c r="R6" s="60">
        <v>89223049</v>
      </c>
      <c r="S6" s="60">
        <v>24486051</v>
      </c>
      <c r="T6" s="60">
        <v>24960951</v>
      </c>
      <c r="U6" s="60">
        <v>27878518</v>
      </c>
      <c r="V6" s="60">
        <v>77325520</v>
      </c>
      <c r="W6" s="60">
        <v>347936857</v>
      </c>
      <c r="X6" s="60">
        <v>302002666</v>
      </c>
      <c r="Y6" s="60">
        <v>45934191</v>
      </c>
      <c r="Z6" s="140">
        <v>15.21</v>
      </c>
      <c r="AA6" s="62">
        <v>302002666</v>
      </c>
    </row>
    <row r="7" spans="1:27" ht="13.5">
      <c r="A7" s="249" t="s">
        <v>178</v>
      </c>
      <c r="B7" s="182"/>
      <c r="C7" s="155">
        <v>62459236</v>
      </c>
      <c r="D7" s="155"/>
      <c r="E7" s="59">
        <v>102051500</v>
      </c>
      <c r="F7" s="60">
        <v>106108499</v>
      </c>
      <c r="G7" s="60">
        <v>23349780</v>
      </c>
      <c r="H7" s="60">
        <v>12346700</v>
      </c>
      <c r="I7" s="60"/>
      <c r="J7" s="60">
        <v>35696480</v>
      </c>
      <c r="K7" s="60">
        <v>12567356</v>
      </c>
      <c r="L7" s="60">
        <v>14308519</v>
      </c>
      <c r="M7" s="60">
        <v>551445</v>
      </c>
      <c r="N7" s="60">
        <v>27427320</v>
      </c>
      <c r="O7" s="60"/>
      <c r="P7" s="60">
        <v>14157967</v>
      </c>
      <c r="Q7" s="60">
        <v>21706206</v>
      </c>
      <c r="R7" s="60">
        <v>35864173</v>
      </c>
      <c r="S7" s="60"/>
      <c r="T7" s="60"/>
      <c r="U7" s="60"/>
      <c r="V7" s="60"/>
      <c r="W7" s="60">
        <v>98987973</v>
      </c>
      <c r="X7" s="60">
        <v>106108499</v>
      </c>
      <c r="Y7" s="60">
        <v>-7120526</v>
      </c>
      <c r="Z7" s="140">
        <v>-6.71</v>
      </c>
      <c r="AA7" s="62">
        <v>106108499</v>
      </c>
    </row>
    <row r="8" spans="1:27" ht="13.5">
      <c r="A8" s="249" t="s">
        <v>179</v>
      </c>
      <c r="B8" s="182"/>
      <c r="C8" s="155">
        <v>22857500</v>
      </c>
      <c r="D8" s="155"/>
      <c r="E8" s="59">
        <v>36446580</v>
      </c>
      <c r="F8" s="60">
        <v>42214855</v>
      </c>
      <c r="G8" s="60">
        <v>2000000</v>
      </c>
      <c r="H8" s="60"/>
      <c r="I8" s="60"/>
      <c r="J8" s="60">
        <v>2000000</v>
      </c>
      <c r="K8" s="60"/>
      <c r="L8" s="60"/>
      <c r="M8" s="60"/>
      <c r="N8" s="60"/>
      <c r="O8" s="60">
        <v>7795000</v>
      </c>
      <c r="P8" s="60"/>
      <c r="Q8" s="60">
        <v>5050000</v>
      </c>
      <c r="R8" s="60">
        <v>12845000</v>
      </c>
      <c r="S8" s="60"/>
      <c r="T8" s="60"/>
      <c r="U8" s="60"/>
      <c r="V8" s="60"/>
      <c r="W8" s="60">
        <v>14845000</v>
      </c>
      <c r="X8" s="60">
        <v>42214855</v>
      </c>
      <c r="Y8" s="60">
        <v>-27369855</v>
      </c>
      <c r="Z8" s="140">
        <v>-64.83</v>
      </c>
      <c r="AA8" s="62">
        <v>42214855</v>
      </c>
    </row>
    <row r="9" spans="1:27" ht="13.5">
      <c r="A9" s="249" t="s">
        <v>180</v>
      </c>
      <c r="B9" s="182"/>
      <c r="C9" s="155">
        <v>6382797</v>
      </c>
      <c r="D9" s="155"/>
      <c r="E9" s="59">
        <v>1770000</v>
      </c>
      <c r="F9" s="60">
        <v>2305113</v>
      </c>
      <c r="G9" s="60">
        <v>2573</v>
      </c>
      <c r="H9" s="60">
        <v>271058</v>
      </c>
      <c r="I9" s="60">
        <v>153031</v>
      </c>
      <c r="J9" s="60">
        <v>426662</v>
      </c>
      <c r="K9" s="60">
        <v>284751</v>
      </c>
      <c r="L9" s="60">
        <v>103925</v>
      </c>
      <c r="M9" s="60">
        <v>65527</v>
      </c>
      <c r="N9" s="60">
        <v>454203</v>
      </c>
      <c r="O9" s="60">
        <v>485034</v>
      </c>
      <c r="P9" s="60">
        <v>381783</v>
      </c>
      <c r="Q9" s="60">
        <v>96053</v>
      </c>
      <c r="R9" s="60">
        <v>962870</v>
      </c>
      <c r="S9" s="60">
        <v>496482</v>
      </c>
      <c r="T9" s="60">
        <v>176660</v>
      </c>
      <c r="U9" s="60">
        <v>913767</v>
      </c>
      <c r="V9" s="60">
        <v>1586909</v>
      </c>
      <c r="W9" s="60">
        <v>3430644</v>
      </c>
      <c r="X9" s="60">
        <v>2305113</v>
      </c>
      <c r="Y9" s="60">
        <v>1125531</v>
      </c>
      <c r="Z9" s="140">
        <v>48.83</v>
      </c>
      <c r="AA9" s="62">
        <v>2305113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-255857308</v>
      </c>
      <c r="D12" s="155"/>
      <c r="E12" s="59">
        <v>-350318783</v>
      </c>
      <c r="F12" s="60">
        <v>-339195893</v>
      </c>
      <c r="G12" s="60">
        <v>-48430096</v>
      </c>
      <c r="H12" s="60">
        <v>-35721087</v>
      </c>
      <c r="I12" s="60">
        <v>-32885753</v>
      </c>
      <c r="J12" s="60">
        <v>-117036936</v>
      </c>
      <c r="K12" s="60">
        <v>-28206779</v>
      </c>
      <c r="L12" s="60">
        <v>-32051058</v>
      </c>
      <c r="M12" s="60">
        <v>-36451367</v>
      </c>
      <c r="N12" s="60">
        <v>-96709204</v>
      </c>
      <c r="O12" s="60">
        <v>-29585094</v>
      </c>
      <c r="P12" s="60">
        <v>-34873506</v>
      </c>
      <c r="Q12" s="60">
        <v>-32217605</v>
      </c>
      <c r="R12" s="60">
        <v>-96676205</v>
      </c>
      <c r="S12" s="60">
        <v>-28925672</v>
      </c>
      <c r="T12" s="60">
        <v>-33806801</v>
      </c>
      <c r="U12" s="60">
        <v>-27865565</v>
      </c>
      <c r="V12" s="60">
        <v>-90598038</v>
      </c>
      <c r="W12" s="60">
        <v>-401020383</v>
      </c>
      <c r="X12" s="60">
        <v>-339195893</v>
      </c>
      <c r="Y12" s="60">
        <v>-61824490</v>
      </c>
      <c r="Z12" s="140">
        <v>18.23</v>
      </c>
      <c r="AA12" s="62">
        <v>-339195893</v>
      </c>
    </row>
    <row r="13" spans="1:27" ht="13.5">
      <c r="A13" s="249" t="s">
        <v>40</v>
      </c>
      <c r="B13" s="182"/>
      <c r="C13" s="155">
        <v>-13864033</v>
      </c>
      <c r="D13" s="155"/>
      <c r="E13" s="59">
        <v>-13844980</v>
      </c>
      <c r="F13" s="60">
        <v>-13927225</v>
      </c>
      <c r="G13" s="60">
        <v>-1483902</v>
      </c>
      <c r="H13" s="60"/>
      <c r="I13" s="60"/>
      <c r="J13" s="60">
        <v>-1483902</v>
      </c>
      <c r="K13" s="60"/>
      <c r="L13" s="60">
        <v>-808202</v>
      </c>
      <c r="M13" s="60">
        <v>-6203827</v>
      </c>
      <c r="N13" s="60">
        <v>-7012029</v>
      </c>
      <c r="O13" s="60"/>
      <c r="P13" s="60"/>
      <c r="Q13" s="60"/>
      <c r="R13" s="60"/>
      <c r="S13" s="60"/>
      <c r="T13" s="60">
        <v>-763141</v>
      </c>
      <c r="U13" s="60">
        <v>-3320560</v>
      </c>
      <c r="V13" s="60">
        <v>-4083701</v>
      </c>
      <c r="W13" s="60">
        <v>-12579632</v>
      </c>
      <c r="X13" s="60">
        <v>-13927225</v>
      </c>
      <c r="Y13" s="60">
        <v>1347593</v>
      </c>
      <c r="Z13" s="140">
        <v>-9.68</v>
      </c>
      <c r="AA13" s="62">
        <v>-13927225</v>
      </c>
    </row>
    <row r="14" spans="1:27" ht="13.5">
      <c r="A14" s="249" t="s">
        <v>42</v>
      </c>
      <c r="B14" s="182"/>
      <c r="C14" s="155">
        <v>-45468594</v>
      </c>
      <c r="D14" s="155"/>
      <c r="E14" s="59">
        <v>-2577400</v>
      </c>
      <c r="F14" s="60">
        <v>-2677783</v>
      </c>
      <c r="G14" s="60">
        <v>-43900</v>
      </c>
      <c r="H14" s="60">
        <v>-662281</v>
      </c>
      <c r="I14" s="60">
        <v>-17815</v>
      </c>
      <c r="J14" s="60">
        <v>-723996</v>
      </c>
      <c r="K14" s="60">
        <v>-28821</v>
      </c>
      <c r="L14" s="60">
        <v>-607465</v>
      </c>
      <c r="M14" s="60">
        <v>-78141</v>
      </c>
      <c r="N14" s="60">
        <v>-714427</v>
      </c>
      <c r="O14" s="60">
        <v>-30049</v>
      </c>
      <c r="P14" s="60">
        <v>-208950</v>
      </c>
      <c r="Q14" s="60">
        <v>-24000</v>
      </c>
      <c r="R14" s="60">
        <v>-262999</v>
      </c>
      <c r="S14" s="60">
        <v>-83684</v>
      </c>
      <c r="T14" s="60">
        <v>-656941</v>
      </c>
      <c r="U14" s="60">
        <v>-641</v>
      </c>
      <c r="V14" s="60">
        <v>-741266</v>
      </c>
      <c r="W14" s="60">
        <v>-2442688</v>
      </c>
      <c r="X14" s="60">
        <v>-2677783</v>
      </c>
      <c r="Y14" s="60">
        <v>235095</v>
      </c>
      <c r="Z14" s="140">
        <v>-8.78</v>
      </c>
      <c r="AA14" s="62">
        <v>-2677783</v>
      </c>
    </row>
    <row r="15" spans="1:27" ht="13.5">
      <c r="A15" s="250" t="s">
        <v>184</v>
      </c>
      <c r="B15" s="251"/>
      <c r="C15" s="168">
        <f aca="true" t="shared" si="0" ref="C15:Y15">SUM(C6:C14)</f>
        <v>51202635</v>
      </c>
      <c r="D15" s="168">
        <f>SUM(D6:D14)</f>
        <v>0</v>
      </c>
      <c r="E15" s="72">
        <f t="shared" si="0"/>
        <v>58919495</v>
      </c>
      <c r="F15" s="73">
        <f t="shared" si="0"/>
        <v>96830232</v>
      </c>
      <c r="G15" s="73">
        <f t="shared" si="0"/>
        <v>5554018</v>
      </c>
      <c r="H15" s="73">
        <f t="shared" si="0"/>
        <v>7113348</v>
      </c>
      <c r="I15" s="73">
        <f t="shared" si="0"/>
        <v>-87286</v>
      </c>
      <c r="J15" s="73">
        <f t="shared" si="0"/>
        <v>12580080</v>
      </c>
      <c r="K15" s="73">
        <f t="shared" si="0"/>
        <v>16354287</v>
      </c>
      <c r="L15" s="73">
        <f t="shared" si="0"/>
        <v>8140290</v>
      </c>
      <c r="M15" s="73">
        <f t="shared" si="0"/>
        <v>-13362198</v>
      </c>
      <c r="N15" s="73">
        <f t="shared" si="0"/>
        <v>11132379</v>
      </c>
      <c r="O15" s="73">
        <f t="shared" si="0"/>
        <v>3979914</v>
      </c>
      <c r="P15" s="73">
        <f t="shared" si="0"/>
        <v>12315160</v>
      </c>
      <c r="Q15" s="73">
        <f t="shared" si="0"/>
        <v>25660814</v>
      </c>
      <c r="R15" s="73">
        <f t="shared" si="0"/>
        <v>41955888</v>
      </c>
      <c r="S15" s="73">
        <f t="shared" si="0"/>
        <v>-4026823</v>
      </c>
      <c r="T15" s="73">
        <f t="shared" si="0"/>
        <v>-10089272</v>
      </c>
      <c r="U15" s="73">
        <f t="shared" si="0"/>
        <v>-2394481</v>
      </c>
      <c r="V15" s="73">
        <f t="shared" si="0"/>
        <v>-16510576</v>
      </c>
      <c r="W15" s="73">
        <f t="shared" si="0"/>
        <v>49157771</v>
      </c>
      <c r="X15" s="73">
        <f t="shared" si="0"/>
        <v>96830232</v>
      </c>
      <c r="Y15" s="73">
        <f t="shared" si="0"/>
        <v>-47672461</v>
      </c>
      <c r="Z15" s="170">
        <f>+IF(X15&lt;&gt;0,+(Y15/X15)*100,0)</f>
        <v>-49.23303395575878</v>
      </c>
      <c r="AA15" s="74">
        <f>SUM(AA6:AA14)</f>
        <v>96830232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77681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-302476</v>
      </c>
      <c r="D22" s="155"/>
      <c r="E22" s="59"/>
      <c r="F22" s="60">
        <v>-390781</v>
      </c>
      <c r="G22" s="60"/>
      <c r="H22" s="60">
        <v>-14855136</v>
      </c>
      <c r="I22" s="60"/>
      <c r="J22" s="60">
        <v>-14855136</v>
      </c>
      <c r="K22" s="60">
        <v>-14867849</v>
      </c>
      <c r="L22" s="60">
        <v>15216442</v>
      </c>
      <c r="M22" s="60"/>
      <c r="N22" s="60">
        <v>348593</v>
      </c>
      <c r="O22" s="60">
        <v>10128219</v>
      </c>
      <c r="P22" s="60">
        <v>15420535</v>
      </c>
      <c r="Q22" s="60">
        <v>-29670531</v>
      </c>
      <c r="R22" s="60">
        <v>-4121777</v>
      </c>
      <c r="S22" s="60">
        <v>-9860685</v>
      </c>
      <c r="T22" s="60">
        <v>10186212</v>
      </c>
      <c r="U22" s="60">
        <v>25378846</v>
      </c>
      <c r="V22" s="60">
        <v>25704373</v>
      </c>
      <c r="W22" s="60">
        <v>7076053</v>
      </c>
      <c r="X22" s="60">
        <v>-390781</v>
      </c>
      <c r="Y22" s="60">
        <v>7466834</v>
      </c>
      <c r="Z22" s="140">
        <v>-1910.75</v>
      </c>
      <c r="AA22" s="62">
        <v>-390781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-40758372</v>
      </c>
      <c r="D24" s="155"/>
      <c r="E24" s="59">
        <v>-50335382</v>
      </c>
      <c r="F24" s="60">
        <v>-65637627</v>
      </c>
      <c r="G24" s="60">
        <v>-28925</v>
      </c>
      <c r="H24" s="60">
        <v>-3655782</v>
      </c>
      <c r="I24" s="60">
        <v>-4503447</v>
      </c>
      <c r="J24" s="60">
        <v>-8188154</v>
      </c>
      <c r="K24" s="60">
        <v>-6243854</v>
      </c>
      <c r="L24" s="60">
        <v>-4241161</v>
      </c>
      <c r="M24" s="60">
        <v>-9432165</v>
      </c>
      <c r="N24" s="60">
        <v>-19917180</v>
      </c>
      <c r="O24" s="60">
        <v>-3773253</v>
      </c>
      <c r="P24" s="60">
        <v>-6568598</v>
      </c>
      <c r="Q24" s="60">
        <v>-2102630</v>
      </c>
      <c r="R24" s="60">
        <v>-12444481</v>
      </c>
      <c r="S24" s="60">
        <v>-4607290</v>
      </c>
      <c r="T24" s="60">
        <v>-7628336</v>
      </c>
      <c r="U24" s="60">
        <v>-14987289</v>
      </c>
      <c r="V24" s="60">
        <v>-27222915</v>
      </c>
      <c r="W24" s="60">
        <v>-67772730</v>
      </c>
      <c r="X24" s="60">
        <v>-65637627</v>
      </c>
      <c r="Y24" s="60">
        <v>-2135103</v>
      </c>
      <c r="Z24" s="140">
        <v>3.25</v>
      </c>
      <c r="AA24" s="62">
        <v>-65637627</v>
      </c>
    </row>
    <row r="25" spans="1:27" ht="13.5">
      <c r="A25" s="250" t="s">
        <v>191</v>
      </c>
      <c r="B25" s="251"/>
      <c r="C25" s="168">
        <f aca="true" t="shared" si="1" ref="C25:Y25">SUM(C19:C24)</f>
        <v>-40983167</v>
      </c>
      <c r="D25" s="168">
        <f>SUM(D19:D24)</f>
        <v>0</v>
      </c>
      <c r="E25" s="72">
        <f t="shared" si="1"/>
        <v>-50335382</v>
      </c>
      <c r="F25" s="73">
        <f t="shared" si="1"/>
        <v>-66028408</v>
      </c>
      <c r="G25" s="73">
        <f t="shared" si="1"/>
        <v>-28925</v>
      </c>
      <c r="H25" s="73">
        <f t="shared" si="1"/>
        <v>-18510918</v>
      </c>
      <c r="I25" s="73">
        <f t="shared" si="1"/>
        <v>-4503447</v>
      </c>
      <c r="J25" s="73">
        <f t="shared" si="1"/>
        <v>-23043290</v>
      </c>
      <c r="K25" s="73">
        <f t="shared" si="1"/>
        <v>-21111703</v>
      </c>
      <c r="L25" s="73">
        <f t="shared" si="1"/>
        <v>10975281</v>
      </c>
      <c r="M25" s="73">
        <f t="shared" si="1"/>
        <v>-9432165</v>
      </c>
      <c r="N25" s="73">
        <f t="shared" si="1"/>
        <v>-19568587</v>
      </c>
      <c r="O25" s="73">
        <f t="shared" si="1"/>
        <v>6354966</v>
      </c>
      <c r="P25" s="73">
        <f t="shared" si="1"/>
        <v>8851937</v>
      </c>
      <c r="Q25" s="73">
        <f t="shared" si="1"/>
        <v>-31773161</v>
      </c>
      <c r="R25" s="73">
        <f t="shared" si="1"/>
        <v>-16566258</v>
      </c>
      <c r="S25" s="73">
        <f t="shared" si="1"/>
        <v>-14467975</v>
      </c>
      <c r="T25" s="73">
        <f t="shared" si="1"/>
        <v>2557876</v>
      </c>
      <c r="U25" s="73">
        <f t="shared" si="1"/>
        <v>10391557</v>
      </c>
      <c r="V25" s="73">
        <f t="shared" si="1"/>
        <v>-1518542</v>
      </c>
      <c r="W25" s="73">
        <f t="shared" si="1"/>
        <v>-60696677</v>
      </c>
      <c r="X25" s="73">
        <f t="shared" si="1"/>
        <v>-66028408</v>
      </c>
      <c r="Y25" s="73">
        <f t="shared" si="1"/>
        <v>5331731</v>
      </c>
      <c r="Z25" s="170">
        <f>+IF(X25&lt;&gt;0,+(Y25/X25)*100,0)</f>
        <v>-8.074904668305798</v>
      </c>
      <c r="AA25" s="74">
        <f>SUM(AA19:AA24)</f>
        <v>-66028408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13795354</v>
      </c>
      <c r="D30" s="155"/>
      <c r="E30" s="59">
        <v>12000000</v>
      </c>
      <c r="F30" s="60">
        <v>16395000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16400000</v>
      </c>
      <c r="V30" s="60">
        <v>16400000</v>
      </c>
      <c r="W30" s="60">
        <v>16400000</v>
      </c>
      <c r="X30" s="60">
        <v>16395000</v>
      </c>
      <c r="Y30" s="60">
        <v>5000</v>
      </c>
      <c r="Z30" s="140">
        <v>0.03</v>
      </c>
      <c r="AA30" s="62">
        <v>16395000</v>
      </c>
    </row>
    <row r="31" spans="1:27" ht="13.5">
      <c r="A31" s="249" t="s">
        <v>195</v>
      </c>
      <c r="B31" s="182"/>
      <c r="C31" s="155">
        <v>748340</v>
      </c>
      <c r="D31" s="155"/>
      <c r="E31" s="59">
        <v>314000</v>
      </c>
      <c r="F31" s="60">
        <v>314000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314000</v>
      </c>
      <c r="Y31" s="60">
        <v>-314000</v>
      </c>
      <c r="Z31" s="140">
        <v>-100</v>
      </c>
      <c r="AA31" s="62">
        <v>314000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-11174604</v>
      </c>
      <c r="D33" s="155"/>
      <c r="E33" s="59">
        <v>-12795275</v>
      </c>
      <c r="F33" s="60">
        <v>-12795275</v>
      </c>
      <c r="G33" s="60">
        <v>-963125</v>
      </c>
      <c r="H33" s="60"/>
      <c r="I33" s="60"/>
      <c r="J33" s="60">
        <v>-963125</v>
      </c>
      <c r="K33" s="60"/>
      <c r="L33" s="60">
        <v>-582380</v>
      </c>
      <c r="M33" s="60">
        <v>-3509827</v>
      </c>
      <c r="N33" s="60">
        <v>-4092207</v>
      </c>
      <c r="O33" s="60"/>
      <c r="P33" s="60"/>
      <c r="Q33" s="60"/>
      <c r="R33" s="60"/>
      <c r="S33" s="60"/>
      <c r="T33" s="60">
        <v>-627440</v>
      </c>
      <c r="U33" s="60">
        <v>-2451619</v>
      </c>
      <c r="V33" s="60">
        <v>-3079059</v>
      </c>
      <c r="W33" s="60">
        <v>-8134391</v>
      </c>
      <c r="X33" s="60">
        <v>-12795275</v>
      </c>
      <c r="Y33" s="60">
        <v>4660884</v>
      </c>
      <c r="Z33" s="140">
        <v>-36.43</v>
      </c>
      <c r="AA33" s="62">
        <v>-12795275</v>
      </c>
    </row>
    <row r="34" spans="1:27" ht="13.5">
      <c r="A34" s="250" t="s">
        <v>197</v>
      </c>
      <c r="B34" s="251"/>
      <c r="C34" s="168">
        <f aca="true" t="shared" si="2" ref="C34:Y34">SUM(C29:C33)</f>
        <v>3369090</v>
      </c>
      <c r="D34" s="168">
        <f>SUM(D29:D33)</f>
        <v>0</v>
      </c>
      <c r="E34" s="72">
        <f t="shared" si="2"/>
        <v>-481275</v>
      </c>
      <c r="F34" s="73">
        <f t="shared" si="2"/>
        <v>3913725</v>
      </c>
      <c r="G34" s="73">
        <f t="shared" si="2"/>
        <v>-963125</v>
      </c>
      <c r="H34" s="73">
        <f t="shared" si="2"/>
        <v>0</v>
      </c>
      <c r="I34" s="73">
        <f t="shared" si="2"/>
        <v>0</v>
      </c>
      <c r="J34" s="73">
        <f t="shared" si="2"/>
        <v>-963125</v>
      </c>
      <c r="K34" s="73">
        <f t="shared" si="2"/>
        <v>0</v>
      </c>
      <c r="L34" s="73">
        <f t="shared" si="2"/>
        <v>-582380</v>
      </c>
      <c r="M34" s="73">
        <f t="shared" si="2"/>
        <v>-3509827</v>
      </c>
      <c r="N34" s="73">
        <f t="shared" si="2"/>
        <v>-4092207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-627440</v>
      </c>
      <c r="U34" s="73">
        <f t="shared" si="2"/>
        <v>13948381</v>
      </c>
      <c r="V34" s="73">
        <f t="shared" si="2"/>
        <v>13320941</v>
      </c>
      <c r="W34" s="73">
        <f t="shared" si="2"/>
        <v>8265609</v>
      </c>
      <c r="X34" s="73">
        <f t="shared" si="2"/>
        <v>3913725</v>
      </c>
      <c r="Y34" s="73">
        <f t="shared" si="2"/>
        <v>4351884</v>
      </c>
      <c r="Z34" s="170">
        <f>+IF(X34&lt;&gt;0,+(Y34/X34)*100,0)</f>
        <v>111.19544679301687</v>
      </c>
      <c r="AA34" s="74">
        <f>SUM(AA29:AA33)</f>
        <v>3913725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13588558</v>
      </c>
      <c r="D36" s="153">
        <f>+D15+D25+D34</f>
        <v>0</v>
      </c>
      <c r="E36" s="99">
        <f t="shared" si="3"/>
        <v>8102838</v>
      </c>
      <c r="F36" s="100">
        <f t="shared" si="3"/>
        <v>34715549</v>
      </c>
      <c r="G36" s="100">
        <f t="shared" si="3"/>
        <v>4561968</v>
      </c>
      <c r="H36" s="100">
        <f t="shared" si="3"/>
        <v>-11397570</v>
      </c>
      <c r="I36" s="100">
        <f t="shared" si="3"/>
        <v>-4590733</v>
      </c>
      <c r="J36" s="100">
        <f t="shared" si="3"/>
        <v>-11426335</v>
      </c>
      <c r="K36" s="100">
        <f t="shared" si="3"/>
        <v>-4757416</v>
      </c>
      <c r="L36" s="100">
        <f t="shared" si="3"/>
        <v>18533191</v>
      </c>
      <c r="M36" s="100">
        <f t="shared" si="3"/>
        <v>-26304190</v>
      </c>
      <c r="N36" s="100">
        <f t="shared" si="3"/>
        <v>-12528415</v>
      </c>
      <c r="O36" s="100">
        <f t="shared" si="3"/>
        <v>10334880</v>
      </c>
      <c r="P36" s="100">
        <f t="shared" si="3"/>
        <v>21167097</v>
      </c>
      <c r="Q36" s="100">
        <f t="shared" si="3"/>
        <v>-6112347</v>
      </c>
      <c r="R36" s="100">
        <f t="shared" si="3"/>
        <v>25389630</v>
      </c>
      <c r="S36" s="100">
        <f t="shared" si="3"/>
        <v>-18494798</v>
      </c>
      <c r="T36" s="100">
        <f t="shared" si="3"/>
        <v>-8158836</v>
      </c>
      <c r="U36" s="100">
        <f t="shared" si="3"/>
        <v>21945457</v>
      </c>
      <c r="V36" s="100">
        <f t="shared" si="3"/>
        <v>-4708177</v>
      </c>
      <c r="W36" s="100">
        <f t="shared" si="3"/>
        <v>-3273297</v>
      </c>
      <c r="X36" s="100">
        <f t="shared" si="3"/>
        <v>34715549</v>
      </c>
      <c r="Y36" s="100">
        <f t="shared" si="3"/>
        <v>-37988846</v>
      </c>
      <c r="Z36" s="137">
        <f>+IF(X36&lt;&gt;0,+(Y36/X36)*100,0)</f>
        <v>-109.4289074904159</v>
      </c>
      <c r="AA36" s="102">
        <f>+AA15+AA25+AA34</f>
        <v>34715549</v>
      </c>
    </row>
    <row r="37" spans="1:27" ht="13.5">
      <c r="A37" s="249" t="s">
        <v>199</v>
      </c>
      <c r="B37" s="182"/>
      <c r="C37" s="153">
        <v>28619934</v>
      </c>
      <c r="D37" s="153"/>
      <c r="E37" s="99">
        <v>19858804</v>
      </c>
      <c r="F37" s="100">
        <v>42208490</v>
      </c>
      <c r="G37" s="100">
        <v>31782478</v>
      </c>
      <c r="H37" s="100">
        <v>36344446</v>
      </c>
      <c r="I37" s="100">
        <v>24946876</v>
      </c>
      <c r="J37" s="100">
        <v>31782478</v>
      </c>
      <c r="K37" s="100">
        <v>20356143</v>
      </c>
      <c r="L37" s="100">
        <v>15598727</v>
      </c>
      <c r="M37" s="100">
        <v>34131918</v>
      </c>
      <c r="N37" s="100">
        <v>20356143</v>
      </c>
      <c r="O37" s="100">
        <v>7827728</v>
      </c>
      <c r="P37" s="100">
        <v>18162608</v>
      </c>
      <c r="Q37" s="100">
        <v>39329705</v>
      </c>
      <c r="R37" s="100">
        <v>7827728</v>
      </c>
      <c r="S37" s="100">
        <v>33217358</v>
      </c>
      <c r="T37" s="100">
        <v>14722560</v>
      </c>
      <c r="U37" s="100">
        <v>6563724</v>
      </c>
      <c r="V37" s="100">
        <v>33217358</v>
      </c>
      <c r="W37" s="100">
        <v>31782478</v>
      </c>
      <c r="X37" s="100">
        <v>42208490</v>
      </c>
      <c r="Y37" s="100">
        <v>-10426012</v>
      </c>
      <c r="Z37" s="137">
        <v>-24.7</v>
      </c>
      <c r="AA37" s="102">
        <v>42208490</v>
      </c>
    </row>
    <row r="38" spans="1:27" ht="13.5">
      <c r="A38" s="269" t="s">
        <v>200</v>
      </c>
      <c r="B38" s="256"/>
      <c r="C38" s="257">
        <v>42208490</v>
      </c>
      <c r="D38" s="257"/>
      <c r="E38" s="258">
        <v>27961642</v>
      </c>
      <c r="F38" s="259">
        <v>76924038</v>
      </c>
      <c r="G38" s="259">
        <v>36344446</v>
      </c>
      <c r="H38" s="259">
        <v>24946876</v>
      </c>
      <c r="I38" s="259">
        <v>20356143</v>
      </c>
      <c r="J38" s="259">
        <v>20356143</v>
      </c>
      <c r="K38" s="259">
        <v>15598727</v>
      </c>
      <c r="L38" s="259">
        <v>34131918</v>
      </c>
      <c r="M38" s="259">
        <v>7827728</v>
      </c>
      <c r="N38" s="259">
        <v>7827728</v>
      </c>
      <c r="O38" s="259">
        <v>18162608</v>
      </c>
      <c r="P38" s="259">
        <v>39329705</v>
      </c>
      <c r="Q38" s="259">
        <v>33217358</v>
      </c>
      <c r="R38" s="259">
        <v>18162608</v>
      </c>
      <c r="S38" s="259">
        <v>14722560</v>
      </c>
      <c r="T38" s="259">
        <v>6563724</v>
      </c>
      <c r="U38" s="259">
        <v>28509181</v>
      </c>
      <c r="V38" s="259">
        <v>28509181</v>
      </c>
      <c r="W38" s="259">
        <v>28509181</v>
      </c>
      <c r="X38" s="259">
        <v>76924038</v>
      </c>
      <c r="Y38" s="259">
        <v>-48414857</v>
      </c>
      <c r="Z38" s="260">
        <v>-62.94</v>
      </c>
      <c r="AA38" s="261">
        <v>76924038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28242818</v>
      </c>
      <c r="D5" s="200">
        <f t="shared" si="0"/>
        <v>0</v>
      </c>
      <c r="E5" s="106">
        <f t="shared" si="0"/>
        <v>32040027</v>
      </c>
      <c r="F5" s="106">
        <f t="shared" si="0"/>
        <v>35304280</v>
      </c>
      <c r="G5" s="106">
        <f t="shared" si="0"/>
        <v>28925</v>
      </c>
      <c r="H5" s="106">
        <f t="shared" si="0"/>
        <v>214508</v>
      </c>
      <c r="I5" s="106">
        <f t="shared" si="0"/>
        <v>2859808</v>
      </c>
      <c r="J5" s="106">
        <f t="shared" si="0"/>
        <v>3103241</v>
      </c>
      <c r="K5" s="106">
        <f t="shared" si="0"/>
        <v>3188676</v>
      </c>
      <c r="L5" s="106">
        <f t="shared" si="0"/>
        <v>2534209</v>
      </c>
      <c r="M5" s="106">
        <f t="shared" si="0"/>
        <v>5522362</v>
      </c>
      <c r="N5" s="106">
        <f t="shared" si="0"/>
        <v>11245247</v>
      </c>
      <c r="O5" s="106">
        <f t="shared" si="0"/>
        <v>1025046</v>
      </c>
      <c r="P5" s="106">
        <f t="shared" si="0"/>
        <v>4880581</v>
      </c>
      <c r="Q5" s="106">
        <f t="shared" si="0"/>
        <v>536444</v>
      </c>
      <c r="R5" s="106">
        <f t="shared" si="0"/>
        <v>6442071</v>
      </c>
      <c r="S5" s="106">
        <f t="shared" si="0"/>
        <v>2620804</v>
      </c>
      <c r="T5" s="106">
        <f t="shared" si="0"/>
        <v>7255964</v>
      </c>
      <c r="U5" s="106">
        <f t="shared" si="0"/>
        <v>7261375</v>
      </c>
      <c r="V5" s="106">
        <f t="shared" si="0"/>
        <v>17138143</v>
      </c>
      <c r="W5" s="106">
        <f t="shared" si="0"/>
        <v>37928702</v>
      </c>
      <c r="X5" s="106">
        <f t="shared" si="0"/>
        <v>35304280</v>
      </c>
      <c r="Y5" s="106">
        <f t="shared" si="0"/>
        <v>2624422</v>
      </c>
      <c r="Z5" s="201">
        <f>+IF(X5&lt;&gt;0,+(Y5/X5)*100,0)</f>
        <v>7.433721917002697</v>
      </c>
      <c r="AA5" s="199">
        <f>SUM(AA11:AA18)</f>
        <v>35304280</v>
      </c>
    </row>
    <row r="6" spans="1:27" ht="13.5">
      <c r="A6" s="291" t="s">
        <v>204</v>
      </c>
      <c r="B6" s="142"/>
      <c r="C6" s="62">
        <v>2177618</v>
      </c>
      <c r="D6" s="156"/>
      <c r="E6" s="60"/>
      <c r="F6" s="60">
        <v>4334368</v>
      </c>
      <c r="G6" s="60"/>
      <c r="H6" s="60"/>
      <c r="I6" s="60"/>
      <c r="J6" s="60"/>
      <c r="K6" s="60"/>
      <c r="L6" s="60"/>
      <c r="M6" s="60"/>
      <c r="N6" s="60"/>
      <c r="O6" s="60">
        <v>158938</v>
      </c>
      <c r="P6" s="60">
        <v>1567657</v>
      </c>
      <c r="Q6" s="60"/>
      <c r="R6" s="60">
        <v>1726595</v>
      </c>
      <c r="S6" s="60">
        <v>425424</v>
      </c>
      <c r="T6" s="60">
        <v>1465134</v>
      </c>
      <c r="U6" s="60">
        <v>693271</v>
      </c>
      <c r="V6" s="60">
        <v>2583829</v>
      </c>
      <c r="W6" s="60">
        <v>4310424</v>
      </c>
      <c r="X6" s="60">
        <v>4334368</v>
      </c>
      <c r="Y6" s="60">
        <v>-23944</v>
      </c>
      <c r="Z6" s="140">
        <v>-0.55</v>
      </c>
      <c r="AA6" s="155">
        <v>4334368</v>
      </c>
    </row>
    <row r="7" spans="1:27" ht="13.5">
      <c r="A7" s="291" t="s">
        <v>205</v>
      </c>
      <c r="B7" s="142"/>
      <c r="C7" s="62">
        <v>2736110</v>
      </c>
      <c r="D7" s="156"/>
      <c r="E7" s="60"/>
      <c r="F7" s="60">
        <v>223393</v>
      </c>
      <c r="G7" s="60"/>
      <c r="H7" s="60">
        <v>11982</v>
      </c>
      <c r="I7" s="60"/>
      <c r="J7" s="60">
        <v>11982</v>
      </c>
      <c r="K7" s="60"/>
      <c r="L7" s="60"/>
      <c r="M7" s="60">
        <v>5448</v>
      </c>
      <c r="N7" s="60">
        <v>5448</v>
      </c>
      <c r="O7" s="60">
        <v>106248</v>
      </c>
      <c r="P7" s="60"/>
      <c r="Q7" s="60"/>
      <c r="R7" s="60">
        <v>106248</v>
      </c>
      <c r="S7" s="60"/>
      <c r="T7" s="60"/>
      <c r="U7" s="60">
        <v>27635</v>
      </c>
      <c r="V7" s="60">
        <v>27635</v>
      </c>
      <c r="W7" s="60">
        <v>151313</v>
      </c>
      <c r="X7" s="60">
        <v>223393</v>
      </c>
      <c r="Y7" s="60">
        <v>-72080</v>
      </c>
      <c r="Z7" s="140">
        <v>-32.27</v>
      </c>
      <c r="AA7" s="155">
        <v>223393</v>
      </c>
    </row>
    <row r="8" spans="1:27" ht="13.5">
      <c r="A8" s="291" t="s">
        <v>206</v>
      </c>
      <c r="B8" s="142"/>
      <c r="C8" s="62">
        <v>7633858</v>
      </c>
      <c r="D8" s="156"/>
      <c r="E8" s="60">
        <v>9174562</v>
      </c>
      <c r="F8" s="60">
        <v>5801596</v>
      </c>
      <c r="G8" s="60">
        <v>5785</v>
      </c>
      <c r="H8" s="60">
        <v>188194</v>
      </c>
      <c r="I8" s="60">
        <v>67101</v>
      </c>
      <c r="J8" s="60">
        <v>261080</v>
      </c>
      <c r="K8" s="60">
        <v>138492</v>
      </c>
      <c r="L8" s="60">
        <v>379101</v>
      </c>
      <c r="M8" s="60">
        <v>516187</v>
      </c>
      <c r="N8" s="60">
        <v>1033780</v>
      </c>
      <c r="O8" s="60">
        <v>316978</v>
      </c>
      <c r="P8" s="60"/>
      <c r="Q8" s="60">
        <v>273521</v>
      </c>
      <c r="R8" s="60">
        <v>590499</v>
      </c>
      <c r="S8" s="60">
        <v>649858</v>
      </c>
      <c r="T8" s="60">
        <v>1963031</v>
      </c>
      <c r="U8" s="60">
        <v>1364616</v>
      </c>
      <c r="V8" s="60">
        <v>3977505</v>
      </c>
      <c r="W8" s="60">
        <v>5862864</v>
      </c>
      <c r="X8" s="60">
        <v>5801596</v>
      </c>
      <c r="Y8" s="60">
        <v>61268</v>
      </c>
      <c r="Z8" s="140">
        <v>1.06</v>
      </c>
      <c r="AA8" s="155">
        <v>5801596</v>
      </c>
    </row>
    <row r="9" spans="1:27" ht="13.5">
      <c r="A9" s="291" t="s">
        <v>207</v>
      </c>
      <c r="B9" s="142"/>
      <c r="C9" s="62">
        <v>4260921</v>
      </c>
      <c r="D9" s="156"/>
      <c r="E9" s="60">
        <v>4385965</v>
      </c>
      <c r="F9" s="60">
        <v>580000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>
        <v>201421</v>
      </c>
      <c r="V9" s="60">
        <v>201421</v>
      </c>
      <c r="W9" s="60">
        <v>201421</v>
      </c>
      <c r="X9" s="60">
        <v>580000</v>
      </c>
      <c r="Y9" s="60">
        <v>-378579</v>
      </c>
      <c r="Z9" s="140">
        <v>-65.27</v>
      </c>
      <c r="AA9" s="155">
        <v>580000</v>
      </c>
    </row>
    <row r="10" spans="1:27" ht="13.5">
      <c r="A10" s="291" t="s">
        <v>208</v>
      </c>
      <c r="B10" s="142"/>
      <c r="C10" s="62">
        <v>10028081</v>
      </c>
      <c r="D10" s="156"/>
      <c r="E10" s="60">
        <v>12900000</v>
      </c>
      <c r="F10" s="60">
        <v>12561404</v>
      </c>
      <c r="G10" s="60">
        <v>23140</v>
      </c>
      <c r="H10" s="60"/>
      <c r="I10" s="60">
        <v>2788974</v>
      </c>
      <c r="J10" s="60">
        <v>2812114</v>
      </c>
      <c r="K10" s="60">
        <v>641125</v>
      </c>
      <c r="L10" s="60">
        <v>1811145</v>
      </c>
      <c r="M10" s="60">
        <v>3448422</v>
      </c>
      <c r="N10" s="60">
        <v>5900692</v>
      </c>
      <c r="O10" s="60">
        <v>461346</v>
      </c>
      <c r="P10" s="60">
        <v>3006976</v>
      </c>
      <c r="Q10" s="60">
        <v>148713</v>
      </c>
      <c r="R10" s="60">
        <v>3617035</v>
      </c>
      <c r="S10" s="60">
        <v>1463868</v>
      </c>
      <c r="T10" s="60">
        <v>2380967</v>
      </c>
      <c r="U10" s="60">
        <v>2215883</v>
      </c>
      <c r="V10" s="60">
        <v>6060718</v>
      </c>
      <c r="W10" s="60">
        <v>18390559</v>
      </c>
      <c r="X10" s="60">
        <v>12561404</v>
      </c>
      <c r="Y10" s="60">
        <v>5829155</v>
      </c>
      <c r="Z10" s="140">
        <v>46.41</v>
      </c>
      <c r="AA10" s="155">
        <v>12561404</v>
      </c>
    </row>
    <row r="11" spans="1:27" ht="13.5">
      <c r="A11" s="292" t="s">
        <v>209</v>
      </c>
      <c r="B11" s="142"/>
      <c r="C11" s="293">
        <f aca="true" t="shared" si="1" ref="C11:Y11">SUM(C6:C10)</f>
        <v>26836588</v>
      </c>
      <c r="D11" s="294">
        <f t="shared" si="1"/>
        <v>0</v>
      </c>
      <c r="E11" s="295">
        <f t="shared" si="1"/>
        <v>26460527</v>
      </c>
      <c r="F11" s="295">
        <f t="shared" si="1"/>
        <v>23500761</v>
      </c>
      <c r="G11" s="295">
        <f t="shared" si="1"/>
        <v>28925</v>
      </c>
      <c r="H11" s="295">
        <f t="shared" si="1"/>
        <v>200176</v>
      </c>
      <c r="I11" s="295">
        <f t="shared" si="1"/>
        <v>2856075</v>
      </c>
      <c r="J11" s="295">
        <f t="shared" si="1"/>
        <v>3085176</v>
      </c>
      <c r="K11" s="295">
        <f t="shared" si="1"/>
        <v>779617</v>
      </c>
      <c r="L11" s="295">
        <f t="shared" si="1"/>
        <v>2190246</v>
      </c>
      <c r="M11" s="295">
        <f t="shared" si="1"/>
        <v>3970057</v>
      </c>
      <c r="N11" s="295">
        <f t="shared" si="1"/>
        <v>6939920</v>
      </c>
      <c r="O11" s="295">
        <f t="shared" si="1"/>
        <v>1043510</v>
      </c>
      <c r="P11" s="295">
        <f t="shared" si="1"/>
        <v>4574633</v>
      </c>
      <c r="Q11" s="295">
        <f t="shared" si="1"/>
        <v>422234</v>
      </c>
      <c r="R11" s="295">
        <f t="shared" si="1"/>
        <v>6040377</v>
      </c>
      <c r="S11" s="295">
        <f t="shared" si="1"/>
        <v>2539150</v>
      </c>
      <c r="T11" s="295">
        <f t="shared" si="1"/>
        <v>5809132</v>
      </c>
      <c r="U11" s="295">
        <f t="shared" si="1"/>
        <v>4502826</v>
      </c>
      <c r="V11" s="295">
        <f t="shared" si="1"/>
        <v>12851108</v>
      </c>
      <c r="W11" s="295">
        <f t="shared" si="1"/>
        <v>28916581</v>
      </c>
      <c r="X11" s="295">
        <f t="shared" si="1"/>
        <v>23500761</v>
      </c>
      <c r="Y11" s="295">
        <f t="shared" si="1"/>
        <v>5415820</v>
      </c>
      <c r="Z11" s="296">
        <f>+IF(X11&lt;&gt;0,+(Y11/X11)*100,0)</f>
        <v>23.045296277852447</v>
      </c>
      <c r="AA11" s="297">
        <f>SUM(AA6:AA10)</f>
        <v>23500761</v>
      </c>
    </row>
    <row r="12" spans="1:27" ht="13.5">
      <c r="A12" s="298" t="s">
        <v>210</v>
      </c>
      <c r="B12" s="136"/>
      <c r="C12" s="62">
        <v>556523</v>
      </c>
      <c r="D12" s="156"/>
      <c r="E12" s="60">
        <v>1300000</v>
      </c>
      <c r="F12" s="60">
        <v>1454373</v>
      </c>
      <c r="G12" s="60"/>
      <c r="H12" s="60"/>
      <c r="I12" s="60"/>
      <c r="J12" s="60"/>
      <c r="K12" s="60"/>
      <c r="L12" s="60"/>
      <c r="M12" s="60">
        <v>77650</v>
      </c>
      <c r="N12" s="60">
        <v>77650</v>
      </c>
      <c r="O12" s="60"/>
      <c r="P12" s="60"/>
      <c r="Q12" s="60">
        <v>9678</v>
      </c>
      <c r="R12" s="60">
        <v>9678</v>
      </c>
      <c r="S12" s="60"/>
      <c r="T12" s="60">
        <v>802244</v>
      </c>
      <c r="U12" s="60">
        <v>17910</v>
      </c>
      <c r="V12" s="60">
        <v>820154</v>
      </c>
      <c r="W12" s="60">
        <v>907482</v>
      </c>
      <c r="X12" s="60">
        <v>1454373</v>
      </c>
      <c r="Y12" s="60">
        <v>-546891</v>
      </c>
      <c r="Z12" s="140">
        <v>-37.6</v>
      </c>
      <c r="AA12" s="155">
        <v>1454373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849707</v>
      </c>
      <c r="D15" s="156"/>
      <c r="E15" s="60">
        <v>4279500</v>
      </c>
      <c r="F15" s="60">
        <v>10349146</v>
      </c>
      <c r="G15" s="60"/>
      <c r="H15" s="60">
        <v>14332</v>
      </c>
      <c r="I15" s="60">
        <v>3733</v>
      </c>
      <c r="J15" s="60">
        <v>18065</v>
      </c>
      <c r="K15" s="60">
        <v>2409059</v>
      </c>
      <c r="L15" s="60">
        <v>343963</v>
      </c>
      <c r="M15" s="60">
        <v>1474655</v>
      </c>
      <c r="N15" s="60">
        <v>4227677</v>
      </c>
      <c r="O15" s="60">
        <v>-18464</v>
      </c>
      <c r="P15" s="60">
        <v>305948</v>
      </c>
      <c r="Q15" s="60">
        <v>104532</v>
      </c>
      <c r="R15" s="60">
        <v>392016</v>
      </c>
      <c r="S15" s="60">
        <v>81654</v>
      </c>
      <c r="T15" s="60">
        <v>644588</v>
      </c>
      <c r="U15" s="60">
        <v>2740639</v>
      </c>
      <c r="V15" s="60">
        <v>3466881</v>
      </c>
      <c r="W15" s="60">
        <v>8104639</v>
      </c>
      <c r="X15" s="60">
        <v>10349146</v>
      </c>
      <c r="Y15" s="60">
        <v>-2244507</v>
      </c>
      <c r="Z15" s="140">
        <v>-21.69</v>
      </c>
      <c r="AA15" s="155">
        <v>10349146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12515553</v>
      </c>
      <c r="D20" s="154">
        <f t="shared" si="2"/>
        <v>0</v>
      </c>
      <c r="E20" s="100">
        <f t="shared" si="2"/>
        <v>20120991</v>
      </c>
      <c r="F20" s="100">
        <f t="shared" si="2"/>
        <v>33620983</v>
      </c>
      <c r="G20" s="100">
        <f t="shared" si="2"/>
        <v>0</v>
      </c>
      <c r="H20" s="100">
        <f t="shared" si="2"/>
        <v>3441275</v>
      </c>
      <c r="I20" s="100">
        <f t="shared" si="2"/>
        <v>1643640</v>
      </c>
      <c r="J20" s="100">
        <f t="shared" si="2"/>
        <v>5084915</v>
      </c>
      <c r="K20" s="100">
        <f t="shared" si="2"/>
        <v>3055179</v>
      </c>
      <c r="L20" s="100">
        <f t="shared" si="2"/>
        <v>1706951</v>
      </c>
      <c r="M20" s="100">
        <f t="shared" si="2"/>
        <v>3909804</v>
      </c>
      <c r="N20" s="100">
        <f t="shared" si="2"/>
        <v>8671934</v>
      </c>
      <c r="O20" s="100">
        <f t="shared" si="2"/>
        <v>2748206</v>
      </c>
      <c r="P20" s="100">
        <f t="shared" si="2"/>
        <v>1688016</v>
      </c>
      <c r="Q20" s="100">
        <f t="shared" si="2"/>
        <v>1566187</v>
      </c>
      <c r="R20" s="100">
        <f t="shared" si="2"/>
        <v>6002409</v>
      </c>
      <c r="S20" s="100">
        <f t="shared" si="2"/>
        <v>1986485</v>
      </c>
      <c r="T20" s="100">
        <f t="shared" si="2"/>
        <v>372372</v>
      </c>
      <c r="U20" s="100">
        <f t="shared" si="2"/>
        <v>7725913</v>
      </c>
      <c r="V20" s="100">
        <f t="shared" si="2"/>
        <v>10084770</v>
      </c>
      <c r="W20" s="100">
        <f t="shared" si="2"/>
        <v>29844028</v>
      </c>
      <c r="X20" s="100">
        <f t="shared" si="2"/>
        <v>33620983</v>
      </c>
      <c r="Y20" s="100">
        <f t="shared" si="2"/>
        <v>-3776955</v>
      </c>
      <c r="Z20" s="137">
        <f>+IF(X20&lt;&gt;0,+(Y20/X20)*100,0)</f>
        <v>-11.233921982590456</v>
      </c>
      <c r="AA20" s="153">
        <f>SUM(AA26:AA33)</f>
        <v>33620983</v>
      </c>
    </row>
    <row r="21" spans="1:27" ht="13.5">
      <c r="A21" s="291" t="s">
        <v>204</v>
      </c>
      <c r="B21" s="142"/>
      <c r="C21" s="62">
        <v>10456789</v>
      </c>
      <c r="D21" s="156"/>
      <c r="E21" s="60">
        <v>2000000</v>
      </c>
      <c r="F21" s="60">
        <v>2300000</v>
      </c>
      <c r="G21" s="60"/>
      <c r="H21" s="60"/>
      <c r="I21" s="60"/>
      <c r="J21" s="60"/>
      <c r="K21" s="60"/>
      <c r="L21" s="60"/>
      <c r="M21" s="60"/>
      <c r="N21" s="60"/>
      <c r="O21" s="60">
        <v>101240</v>
      </c>
      <c r="P21" s="60"/>
      <c r="Q21" s="60"/>
      <c r="R21" s="60">
        <v>101240</v>
      </c>
      <c r="S21" s="60">
        <v>1825084</v>
      </c>
      <c r="T21" s="60">
        <v>143400</v>
      </c>
      <c r="U21" s="60">
        <v>82519</v>
      </c>
      <c r="V21" s="60">
        <v>2051003</v>
      </c>
      <c r="W21" s="60">
        <v>2152243</v>
      </c>
      <c r="X21" s="60">
        <v>2300000</v>
      </c>
      <c r="Y21" s="60">
        <v>-147757</v>
      </c>
      <c r="Z21" s="140">
        <v>-6.42</v>
      </c>
      <c r="AA21" s="155">
        <v>2300000</v>
      </c>
    </row>
    <row r="22" spans="1:27" ht="13.5">
      <c r="A22" s="291" t="s">
        <v>205</v>
      </c>
      <c r="B22" s="142"/>
      <c r="C22" s="62">
        <v>219298</v>
      </c>
      <c r="D22" s="156"/>
      <c r="E22" s="60">
        <v>350000</v>
      </c>
      <c r="F22" s="60">
        <v>4019138</v>
      </c>
      <c r="G22" s="60"/>
      <c r="H22" s="60"/>
      <c r="I22" s="60"/>
      <c r="J22" s="60"/>
      <c r="K22" s="60">
        <v>156575</v>
      </c>
      <c r="L22" s="60">
        <v>170214</v>
      </c>
      <c r="M22" s="60">
        <v>293838</v>
      </c>
      <c r="N22" s="60">
        <v>620627</v>
      </c>
      <c r="O22" s="60">
        <v>-29600</v>
      </c>
      <c r="P22" s="60">
        <v>202035</v>
      </c>
      <c r="Q22" s="60"/>
      <c r="R22" s="60">
        <v>172435</v>
      </c>
      <c r="S22" s="60"/>
      <c r="T22" s="60">
        <v>196812</v>
      </c>
      <c r="U22" s="60">
        <v>930557</v>
      </c>
      <c r="V22" s="60">
        <v>1127369</v>
      </c>
      <c r="W22" s="60">
        <v>1920431</v>
      </c>
      <c r="X22" s="60">
        <v>4019138</v>
      </c>
      <c r="Y22" s="60">
        <v>-2098707</v>
      </c>
      <c r="Z22" s="140">
        <v>-52.22</v>
      </c>
      <c r="AA22" s="155">
        <v>4019138</v>
      </c>
    </row>
    <row r="23" spans="1:27" ht="13.5">
      <c r="A23" s="291" t="s">
        <v>206</v>
      </c>
      <c r="B23" s="142"/>
      <c r="C23" s="62"/>
      <c r="D23" s="156"/>
      <c r="E23" s="60"/>
      <c r="F23" s="60">
        <v>860866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860866</v>
      </c>
      <c r="V23" s="60">
        <v>860866</v>
      </c>
      <c r="W23" s="60">
        <v>860866</v>
      </c>
      <c r="X23" s="60">
        <v>860866</v>
      </c>
      <c r="Y23" s="60"/>
      <c r="Z23" s="140"/>
      <c r="AA23" s="155">
        <v>860866</v>
      </c>
    </row>
    <row r="24" spans="1:27" ht="13.5">
      <c r="A24" s="291" t="s">
        <v>207</v>
      </c>
      <c r="B24" s="142"/>
      <c r="C24" s="62">
        <v>1697586</v>
      </c>
      <c r="D24" s="156"/>
      <c r="E24" s="60">
        <v>600000</v>
      </c>
      <c r="F24" s="60">
        <v>18623418</v>
      </c>
      <c r="G24" s="60"/>
      <c r="H24" s="60">
        <v>3429521</v>
      </c>
      <c r="I24" s="60">
        <v>1591801</v>
      </c>
      <c r="J24" s="60">
        <v>5021322</v>
      </c>
      <c r="K24" s="60">
        <v>1788950</v>
      </c>
      <c r="L24" s="60">
        <v>1365166</v>
      </c>
      <c r="M24" s="60">
        <v>3315966</v>
      </c>
      <c r="N24" s="60">
        <v>6470082</v>
      </c>
      <c r="O24" s="60">
        <v>2308424</v>
      </c>
      <c r="P24" s="60">
        <v>1459079</v>
      </c>
      <c r="Q24" s="60">
        <v>1566187</v>
      </c>
      <c r="R24" s="60">
        <v>5333690</v>
      </c>
      <c r="S24" s="60"/>
      <c r="T24" s="60"/>
      <c r="U24" s="60">
        <v>1330878</v>
      </c>
      <c r="V24" s="60">
        <v>1330878</v>
      </c>
      <c r="W24" s="60">
        <v>18155972</v>
      </c>
      <c r="X24" s="60">
        <v>18623418</v>
      </c>
      <c r="Y24" s="60">
        <v>-467446</v>
      </c>
      <c r="Z24" s="140">
        <v>-2.51</v>
      </c>
      <c r="AA24" s="155">
        <v>18623418</v>
      </c>
    </row>
    <row r="25" spans="1:27" ht="13.5">
      <c r="A25" s="291" t="s">
        <v>208</v>
      </c>
      <c r="B25" s="142"/>
      <c r="C25" s="62"/>
      <c r="D25" s="156"/>
      <c r="E25" s="60">
        <v>300000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12373673</v>
      </c>
      <c r="D26" s="294">
        <f t="shared" si="3"/>
        <v>0</v>
      </c>
      <c r="E26" s="295">
        <f t="shared" si="3"/>
        <v>3250000</v>
      </c>
      <c r="F26" s="295">
        <f t="shared" si="3"/>
        <v>25803422</v>
      </c>
      <c r="G26" s="295">
        <f t="shared" si="3"/>
        <v>0</v>
      </c>
      <c r="H26" s="295">
        <f t="shared" si="3"/>
        <v>3429521</v>
      </c>
      <c r="I26" s="295">
        <f t="shared" si="3"/>
        <v>1591801</v>
      </c>
      <c r="J26" s="295">
        <f t="shared" si="3"/>
        <v>5021322</v>
      </c>
      <c r="K26" s="295">
        <f t="shared" si="3"/>
        <v>1945525</v>
      </c>
      <c r="L26" s="295">
        <f t="shared" si="3"/>
        <v>1535380</v>
      </c>
      <c r="M26" s="295">
        <f t="shared" si="3"/>
        <v>3609804</v>
      </c>
      <c r="N26" s="295">
        <f t="shared" si="3"/>
        <v>7090709</v>
      </c>
      <c r="O26" s="295">
        <f t="shared" si="3"/>
        <v>2380064</v>
      </c>
      <c r="P26" s="295">
        <f t="shared" si="3"/>
        <v>1661114</v>
      </c>
      <c r="Q26" s="295">
        <f t="shared" si="3"/>
        <v>1566187</v>
      </c>
      <c r="R26" s="295">
        <f t="shared" si="3"/>
        <v>5607365</v>
      </c>
      <c r="S26" s="295">
        <f t="shared" si="3"/>
        <v>1825084</v>
      </c>
      <c r="T26" s="295">
        <f t="shared" si="3"/>
        <v>340212</v>
      </c>
      <c r="U26" s="295">
        <f t="shared" si="3"/>
        <v>3204820</v>
      </c>
      <c r="V26" s="295">
        <f t="shared" si="3"/>
        <v>5370116</v>
      </c>
      <c r="W26" s="295">
        <f t="shared" si="3"/>
        <v>23089512</v>
      </c>
      <c r="X26" s="295">
        <f t="shared" si="3"/>
        <v>25803422</v>
      </c>
      <c r="Y26" s="295">
        <f t="shared" si="3"/>
        <v>-2713910</v>
      </c>
      <c r="Z26" s="296">
        <f>+IF(X26&lt;&gt;0,+(Y26/X26)*100,0)</f>
        <v>-10.517635994171625</v>
      </c>
      <c r="AA26" s="297">
        <f>SUM(AA21:AA25)</f>
        <v>25803422</v>
      </c>
    </row>
    <row r="27" spans="1:27" ht="13.5">
      <c r="A27" s="298" t="s">
        <v>210</v>
      </c>
      <c r="B27" s="147"/>
      <c r="C27" s="62">
        <v>141880</v>
      </c>
      <c r="D27" s="156"/>
      <c r="E27" s="60"/>
      <c r="F27" s="60">
        <v>2682561</v>
      </c>
      <c r="G27" s="60"/>
      <c r="H27" s="60"/>
      <c r="I27" s="60">
        <v>51839</v>
      </c>
      <c r="J27" s="60">
        <v>51839</v>
      </c>
      <c r="K27" s="60">
        <v>1109654</v>
      </c>
      <c r="L27" s="60">
        <v>160981</v>
      </c>
      <c r="M27" s="60">
        <v>300000</v>
      </c>
      <c r="N27" s="60">
        <v>1570635</v>
      </c>
      <c r="O27" s="60">
        <v>368142</v>
      </c>
      <c r="P27" s="60">
        <v>26902</v>
      </c>
      <c r="Q27" s="60"/>
      <c r="R27" s="60">
        <v>395044</v>
      </c>
      <c r="S27" s="60">
        <v>173155</v>
      </c>
      <c r="T27" s="60">
        <v>42750</v>
      </c>
      <c r="U27" s="60">
        <v>79850</v>
      </c>
      <c r="V27" s="60">
        <v>295755</v>
      </c>
      <c r="W27" s="60">
        <v>2313273</v>
      </c>
      <c r="X27" s="60">
        <v>2682561</v>
      </c>
      <c r="Y27" s="60">
        <v>-369288</v>
      </c>
      <c r="Z27" s="140">
        <v>-13.77</v>
      </c>
      <c r="AA27" s="155">
        <v>2682561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16870991</v>
      </c>
      <c r="F30" s="60">
        <v>5135000</v>
      </c>
      <c r="G30" s="60"/>
      <c r="H30" s="60">
        <v>11754</v>
      </c>
      <c r="I30" s="60"/>
      <c r="J30" s="60">
        <v>11754</v>
      </c>
      <c r="K30" s="60"/>
      <c r="L30" s="60">
        <v>10590</v>
      </c>
      <c r="M30" s="60"/>
      <c r="N30" s="60">
        <v>10590</v>
      </c>
      <c r="O30" s="60"/>
      <c r="P30" s="60"/>
      <c r="Q30" s="60"/>
      <c r="R30" s="60"/>
      <c r="S30" s="60">
        <v>-11754</v>
      </c>
      <c r="T30" s="60">
        <v>-10590</v>
      </c>
      <c r="U30" s="60">
        <v>4441243</v>
      </c>
      <c r="V30" s="60">
        <v>4418899</v>
      </c>
      <c r="W30" s="60">
        <v>4441243</v>
      </c>
      <c r="X30" s="60">
        <v>5135000</v>
      </c>
      <c r="Y30" s="60">
        <v>-693757</v>
      </c>
      <c r="Z30" s="140">
        <v>-13.51</v>
      </c>
      <c r="AA30" s="155">
        <v>5135000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12634407</v>
      </c>
      <c r="D36" s="156">
        <f t="shared" si="4"/>
        <v>0</v>
      </c>
      <c r="E36" s="60">
        <f t="shared" si="4"/>
        <v>2000000</v>
      </c>
      <c r="F36" s="60">
        <f t="shared" si="4"/>
        <v>6634368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260178</v>
      </c>
      <c r="P36" s="60">
        <f t="shared" si="4"/>
        <v>1567657</v>
      </c>
      <c r="Q36" s="60">
        <f t="shared" si="4"/>
        <v>0</v>
      </c>
      <c r="R36" s="60">
        <f t="shared" si="4"/>
        <v>1827835</v>
      </c>
      <c r="S36" s="60">
        <f t="shared" si="4"/>
        <v>2250508</v>
      </c>
      <c r="T36" s="60">
        <f t="shared" si="4"/>
        <v>1608534</v>
      </c>
      <c r="U36" s="60">
        <f t="shared" si="4"/>
        <v>775790</v>
      </c>
      <c r="V36" s="60">
        <f t="shared" si="4"/>
        <v>4634832</v>
      </c>
      <c r="W36" s="60">
        <f t="shared" si="4"/>
        <v>6462667</v>
      </c>
      <c r="X36" s="60">
        <f t="shared" si="4"/>
        <v>6634368</v>
      </c>
      <c r="Y36" s="60">
        <f t="shared" si="4"/>
        <v>-171701</v>
      </c>
      <c r="Z36" s="140">
        <f aca="true" t="shared" si="5" ref="Z36:Z49">+IF(X36&lt;&gt;0,+(Y36/X36)*100,0)</f>
        <v>-2.588053602091412</v>
      </c>
      <c r="AA36" s="155">
        <f>AA6+AA21</f>
        <v>6634368</v>
      </c>
    </row>
    <row r="37" spans="1:27" ht="13.5">
      <c r="A37" s="291" t="s">
        <v>205</v>
      </c>
      <c r="B37" s="142"/>
      <c r="C37" s="62">
        <f t="shared" si="4"/>
        <v>2955408</v>
      </c>
      <c r="D37" s="156">
        <f t="shared" si="4"/>
        <v>0</v>
      </c>
      <c r="E37" s="60">
        <f t="shared" si="4"/>
        <v>350000</v>
      </c>
      <c r="F37" s="60">
        <f t="shared" si="4"/>
        <v>4242531</v>
      </c>
      <c r="G37" s="60">
        <f t="shared" si="4"/>
        <v>0</v>
      </c>
      <c r="H37" s="60">
        <f t="shared" si="4"/>
        <v>11982</v>
      </c>
      <c r="I37" s="60">
        <f t="shared" si="4"/>
        <v>0</v>
      </c>
      <c r="J37" s="60">
        <f t="shared" si="4"/>
        <v>11982</v>
      </c>
      <c r="K37" s="60">
        <f t="shared" si="4"/>
        <v>156575</v>
      </c>
      <c r="L37" s="60">
        <f t="shared" si="4"/>
        <v>170214</v>
      </c>
      <c r="M37" s="60">
        <f t="shared" si="4"/>
        <v>299286</v>
      </c>
      <c r="N37" s="60">
        <f t="shared" si="4"/>
        <v>626075</v>
      </c>
      <c r="O37" s="60">
        <f t="shared" si="4"/>
        <v>76648</v>
      </c>
      <c r="P37" s="60">
        <f t="shared" si="4"/>
        <v>202035</v>
      </c>
      <c r="Q37" s="60">
        <f t="shared" si="4"/>
        <v>0</v>
      </c>
      <c r="R37" s="60">
        <f t="shared" si="4"/>
        <v>278683</v>
      </c>
      <c r="S37" s="60">
        <f t="shared" si="4"/>
        <v>0</v>
      </c>
      <c r="T37" s="60">
        <f t="shared" si="4"/>
        <v>196812</v>
      </c>
      <c r="U37" s="60">
        <f t="shared" si="4"/>
        <v>958192</v>
      </c>
      <c r="V37" s="60">
        <f t="shared" si="4"/>
        <v>1155004</v>
      </c>
      <c r="W37" s="60">
        <f t="shared" si="4"/>
        <v>2071744</v>
      </c>
      <c r="X37" s="60">
        <f t="shared" si="4"/>
        <v>4242531</v>
      </c>
      <c r="Y37" s="60">
        <f t="shared" si="4"/>
        <v>-2170787</v>
      </c>
      <c r="Z37" s="140">
        <f t="shared" si="5"/>
        <v>-51.16726312665718</v>
      </c>
      <c r="AA37" s="155">
        <f>AA7+AA22</f>
        <v>4242531</v>
      </c>
    </row>
    <row r="38" spans="1:27" ht="13.5">
      <c r="A38" s="291" t="s">
        <v>206</v>
      </c>
      <c r="B38" s="142"/>
      <c r="C38" s="62">
        <f t="shared" si="4"/>
        <v>7633858</v>
      </c>
      <c r="D38" s="156">
        <f t="shared" si="4"/>
        <v>0</v>
      </c>
      <c r="E38" s="60">
        <f t="shared" si="4"/>
        <v>9174562</v>
      </c>
      <c r="F38" s="60">
        <f t="shared" si="4"/>
        <v>6662462</v>
      </c>
      <c r="G38" s="60">
        <f t="shared" si="4"/>
        <v>5785</v>
      </c>
      <c r="H38" s="60">
        <f t="shared" si="4"/>
        <v>188194</v>
      </c>
      <c r="I38" s="60">
        <f t="shared" si="4"/>
        <v>67101</v>
      </c>
      <c r="J38" s="60">
        <f t="shared" si="4"/>
        <v>261080</v>
      </c>
      <c r="K38" s="60">
        <f t="shared" si="4"/>
        <v>138492</v>
      </c>
      <c r="L38" s="60">
        <f t="shared" si="4"/>
        <v>379101</v>
      </c>
      <c r="M38" s="60">
        <f t="shared" si="4"/>
        <v>516187</v>
      </c>
      <c r="N38" s="60">
        <f t="shared" si="4"/>
        <v>1033780</v>
      </c>
      <c r="O38" s="60">
        <f t="shared" si="4"/>
        <v>316978</v>
      </c>
      <c r="P38" s="60">
        <f t="shared" si="4"/>
        <v>0</v>
      </c>
      <c r="Q38" s="60">
        <f t="shared" si="4"/>
        <v>273521</v>
      </c>
      <c r="R38" s="60">
        <f t="shared" si="4"/>
        <v>590499</v>
      </c>
      <c r="S38" s="60">
        <f t="shared" si="4"/>
        <v>649858</v>
      </c>
      <c r="T38" s="60">
        <f t="shared" si="4"/>
        <v>1963031</v>
      </c>
      <c r="U38" s="60">
        <f t="shared" si="4"/>
        <v>2225482</v>
      </c>
      <c r="V38" s="60">
        <f t="shared" si="4"/>
        <v>4838371</v>
      </c>
      <c r="W38" s="60">
        <f t="shared" si="4"/>
        <v>6723730</v>
      </c>
      <c r="X38" s="60">
        <f t="shared" si="4"/>
        <v>6662462</v>
      </c>
      <c r="Y38" s="60">
        <f t="shared" si="4"/>
        <v>61268</v>
      </c>
      <c r="Z38" s="140">
        <f t="shared" si="5"/>
        <v>0.9195999917147745</v>
      </c>
      <c r="AA38" s="155">
        <f>AA8+AA23</f>
        <v>6662462</v>
      </c>
    </row>
    <row r="39" spans="1:27" ht="13.5">
      <c r="A39" s="291" t="s">
        <v>207</v>
      </c>
      <c r="B39" s="142"/>
      <c r="C39" s="62">
        <f t="shared" si="4"/>
        <v>5958507</v>
      </c>
      <c r="D39" s="156">
        <f t="shared" si="4"/>
        <v>0</v>
      </c>
      <c r="E39" s="60">
        <f t="shared" si="4"/>
        <v>4985965</v>
      </c>
      <c r="F39" s="60">
        <f t="shared" si="4"/>
        <v>19203418</v>
      </c>
      <c r="G39" s="60">
        <f t="shared" si="4"/>
        <v>0</v>
      </c>
      <c r="H39" s="60">
        <f t="shared" si="4"/>
        <v>3429521</v>
      </c>
      <c r="I39" s="60">
        <f t="shared" si="4"/>
        <v>1591801</v>
      </c>
      <c r="J39" s="60">
        <f t="shared" si="4"/>
        <v>5021322</v>
      </c>
      <c r="K39" s="60">
        <f t="shared" si="4"/>
        <v>1788950</v>
      </c>
      <c r="L39" s="60">
        <f t="shared" si="4"/>
        <v>1365166</v>
      </c>
      <c r="M39" s="60">
        <f t="shared" si="4"/>
        <v>3315966</v>
      </c>
      <c r="N39" s="60">
        <f t="shared" si="4"/>
        <v>6470082</v>
      </c>
      <c r="O39" s="60">
        <f t="shared" si="4"/>
        <v>2308424</v>
      </c>
      <c r="P39" s="60">
        <f t="shared" si="4"/>
        <v>1459079</v>
      </c>
      <c r="Q39" s="60">
        <f t="shared" si="4"/>
        <v>1566187</v>
      </c>
      <c r="R39" s="60">
        <f t="shared" si="4"/>
        <v>5333690</v>
      </c>
      <c r="S39" s="60">
        <f t="shared" si="4"/>
        <v>0</v>
      </c>
      <c r="T39" s="60">
        <f t="shared" si="4"/>
        <v>0</v>
      </c>
      <c r="U39" s="60">
        <f t="shared" si="4"/>
        <v>1532299</v>
      </c>
      <c r="V39" s="60">
        <f t="shared" si="4"/>
        <v>1532299</v>
      </c>
      <c r="W39" s="60">
        <f t="shared" si="4"/>
        <v>18357393</v>
      </c>
      <c r="X39" s="60">
        <f t="shared" si="4"/>
        <v>19203418</v>
      </c>
      <c r="Y39" s="60">
        <f t="shared" si="4"/>
        <v>-846025</v>
      </c>
      <c r="Z39" s="140">
        <f t="shared" si="5"/>
        <v>-4.40559592047624</v>
      </c>
      <c r="AA39" s="155">
        <f>AA9+AA24</f>
        <v>19203418</v>
      </c>
    </row>
    <row r="40" spans="1:27" ht="13.5">
      <c r="A40" s="291" t="s">
        <v>208</v>
      </c>
      <c r="B40" s="142"/>
      <c r="C40" s="62">
        <f t="shared" si="4"/>
        <v>10028081</v>
      </c>
      <c r="D40" s="156">
        <f t="shared" si="4"/>
        <v>0</v>
      </c>
      <c r="E40" s="60">
        <f t="shared" si="4"/>
        <v>13200000</v>
      </c>
      <c r="F40" s="60">
        <f t="shared" si="4"/>
        <v>12561404</v>
      </c>
      <c r="G40" s="60">
        <f t="shared" si="4"/>
        <v>23140</v>
      </c>
      <c r="H40" s="60">
        <f t="shared" si="4"/>
        <v>0</v>
      </c>
      <c r="I40" s="60">
        <f t="shared" si="4"/>
        <v>2788974</v>
      </c>
      <c r="J40" s="60">
        <f t="shared" si="4"/>
        <v>2812114</v>
      </c>
      <c r="K40" s="60">
        <f t="shared" si="4"/>
        <v>641125</v>
      </c>
      <c r="L40" s="60">
        <f t="shared" si="4"/>
        <v>1811145</v>
      </c>
      <c r="M40" s="60">
        <f t="shared" si="4"/>
        <v>3448422</v>
      </c>
      <c r="N40" s="60">
        <f t="shared" si="4"/>
        <v>5900692</v>
      </c>
      <c r="O40" s="60">
        <f t="shared" si="4"/>
        <v>461346</v>
      </c>
      <c r="P40" s="60">
        <f t="shared" si="4"/>
        <v>3006976</v>
      </c>
      <c r="Q40" s="60">
        <f t="shared" si="4"/>
        <v>148713</v>
      </c>
      <c r="R40" s="60">
        <f t="shared" si="4"/>
        <v>3617035</v>
      </c>
      <c r="S40" s="60">
        <f t="shared" si="4"/>
        <v>1463868</v>
      </c>
      <c r="T40" s="60">
        <f t="shared" si="4"/>
        <v>2380967</v>
      </c>
      <c r="U40" s="60">
        <f t="shared" si="4"/>
        <v>2215883</v>
      </c>
      <c r="V40" s="60">
        <f t="shared" si="4"/>
        <v>6060718</v>
      </c>
      <c r="W40" s="60">
        <f t="shared" si="4"/>
        <v>18390559</v>
      </c>
      <c r="X40" s="60">
        <f t="shared" si="4"/>
        <v>12561404</v>
      </c>
      <c r="Y40" s="60">
        <f t="shared" si="4"/>
        <v>5829155</v>
      </c>
      <c r="Z40" s="140">
        <f t="shared" si="5"/>
        <v>46.40528240314538</v>
      </c>
      <c r="AA40" s="155">
        <f>AA10+AA25</f>
        <v>12561404</v>
      </c>
    </row>
    <row r="41" spans="1:27" ht="13.5">
      <c r="A41" s="292" t="s">
        <v>209</v>
      </c>
      <c r="B41" s="142"/>
      <c r="C41" s="293">
        <f aca="true" t="shared" si="6" ref="C41:Y41">SUM(C36:C40)</f>
        <v>39210261</v>
      </c>
      <c r="D41" s="294">
        <f t="shared" si="6"/>
        <v>0</v>
      </c>
      <c r="E41" s="295">
        <f t="shared" si="6"/>
        <v>29710527</v>
      </c>
      <c r="F41" s="295">
        <f t="shared" si="6"/>
        <v>49304183</v>
      </c>
      <c r="G41" s="295">
        <f t="shared" si="6"/>
        <v>28925</v>
      </c>
      <c r="H41" s="295">
        <f t="shared" si="6"/>
        <v>3629697</v>
      </c>
      <c r="I41" s="295">
        <f t="shared" si="6"/>
        <v>4447876</v>
      </c>
      <c r="J41" s="295">
        <f t="shared" si="6"/>
        <v>8106498</v>
      </c>
      <c r="K41" s="295">
        <f t="shared" si="6"/>
        <v>2725142</v>
      </c>
      <c r="L41" s="295">
        <f t="shared" si="6"/>
        <v>3725626</v>
      </c>
      <c r="M41" s="295">
        <f t="shared" si="6"/>
        <v>7579861</v>
      </c>
      <c r="N41" s="295">
        <f t="shared" si="6"/>
        <v>14030629</v>
      </c>
      <c r="O41" s="295">
        <f t="shared" si="6"/>
        <v>3423574</v>
      </c>
      <c r="P41" s="295">
        <f t="shared" si="6"/>
        <v>6235747</v>
      </c>
      <c r="Q41" s="295">
        <f t="shared" si="6"/>
        <v>1988421</v>
      </c>
      <c r="R41" s="295">
        <f t="shared" si="6"/>
        <v>11647742</v>
      </c>
      <c r="S41" s="295">
        <f t="shared" si="6"/>
        <v>4364234</v>
      </c>
      <c r="T41" s="295">
        <f t="shared" si="6"/>
        <v>6149344</v>
      </c>
      <c r="U41" s="295">
        <f t="shared" si="6"/>
        <v>7707646</v>
      </c>
      <c r="V41" s="295">
        <f t="shared" si="6"/>
        <v>18221224</v>
      </c>
      <c r="W41" s="295">
        <f t="shared" si="6"/>
        <v>52006093</v>
      </c>
      <c r="X41" s="295">
        <f t="shared" si="6"/>
        <v>49304183</v>
      </c>
      <c r="Y41" s="295">
        <f t="shared" si="6"/>
        <v>2701910</v>
      </c>
      <c r="Z41" s="296">
        <f t="shared" si="5"/>
        <v>5.480082693997789</v>
      </c>
      <c r="AA41" s="297">
        <f>SUM(AA36:AA40)</f>
        <v>49304183</v>
      </c>
    </row>
    <row r="42" spans="1:27" ht="13.5">
      <c r="A42" s="298" t="s">
        <v>210</v>
      </c>
      <c r="B42" s="136"/>
      <c r="C42" s="95">
        <f aca="true" t="shared" si="7" ref="C42:Y48">C12+C27</f>
        <v>698403</v>
      </c>
      <c r="D42" s="129">
        <f t="shared" si="7"/>
        <v>0</v>
      </c>
      <c r="E42" s="54">
        <f t="shared" si="7"/>
        <v>1300000</v>
      </c>
      <c r="F42" s="54">
        <f t="shared" si="7"/>
        <v>4136934</v>
      </c>
      <c r="G42" s="54">
        <f t="shared" si="7"/>
        <v>0</v>
      </c>
      <c r="H42" s="54">
        <f t="shared" si="7"/>
        <v>0</v>
      </c>
      <c r="I42" s="54">
        <f t="shared" si="7"/>
        <v>51839</v>
      </c>
      <c r="J42" s="54">
        <f t="shared" si="7"/>
        <v>51839</v>
      </c>
      <c r="K42" s="54">
        <f t="shared" si="7"/>
        <v>1109654</v>
      </c>
      <c r="L42" s="54">
        <f t="shared" si="7"/>
        <v>160981</v>
      </c>
      <c r="M42" s="54">
        <f t="shared" si="7"/>
        <v>377650</v>
      </c>
      <c r="N42" s="54">
        <f t="shared" si="7"/>
        <v>1648285</v>
      </c>
      <c r="O42" s="54">
        <f t="shared" si="7"/>
        <v>368142</v>
      </c>
      <c r="P42" s="54">
        <f t="shared" si="7"/>
        <v>26902</v>
      </c>
      <c r="Q42" s="54">
        <f t="shared" si="7"/>
        <v>9678</v>
      </c>
      <c r="R42" s="54">
        <f t="shared" si="7"/>
        <v>404722</v>
      </c>
      <c r="S42" s="54">
        <f t="shared" si="7"/>
        <v>173155</v>
      </c>
      <c r="T42" s="54">
        <f t="shared" si="7"/>
        <v>844994</v>
      </c>
      <c r="U42" s="54">
        <f t="shared" si="7"/>
        <v>97760</v>
      </c>
      <c r="V42" s="54">
        <f t="shared" si="7"/>
        <v>1115909</v>
      </c>
      <c r="W42" s="54">
        <f t="shared" si="7"/>
        <v>3220755</v>
      </c>
      <c r="X42" s="54">
        <f t="shared" si="7"/>
        <v>4136934</v>
      </c>
      <c r="Y42" s="54">
        <f t="shared" si="7"/>
        <v>-916179</v>
      </c>
      <c r="Z42" s="184">
        <f t="shared" si="5"/>
        <v>-22.14632865789012</v>
      </c>
      <c r="AA42" s="130">
        <f aca="true" t="shared" si="8" ref="AA42:AA48">AA12+AA27</f>
        <v>4136934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849707</v>
      </c>
      <c r="D45" s="129">
        <f t="shared" si="7"/>
        <v>0</v>
      </c>
      <c r="E45" s="54">
        <f t="shared" si="7"/>
        <v>21150491</v>
      </c>
      <c r="F45" s="54">
        <f t="shared" si="7"/>
        <v>15484146</v>
      </c>
      <c r="G45" s="54">
        <f t="shared" si="7"/>
        <v>0</v>
      </c>
      <c r="H45" s="54">
        <f t="shared" si="7"/>
        <v>26086</v>
      </c>
      <c r="I45" s="54">
        <f t="shared" si="7"/>
        <v>3733</v>
      </c>
      <c r="J45" s="54">
        <f t="shared" si="7"/>
        <v>29819</v>
      </c>
      <c r="K45" s="54">
        <f t="shared" si="7"/>
        <v>2409059</v>
      </c>
      <c r="L45" s="54">
        <f t="shared" si="7"/>
        <v>354553</v>
      </c>
      <c r="M45" s="54">
        <f t="shared" si="7"/>
        <v>1474655</v>
      </c>
      <c r="N45" s="54">
        <f t="shared" si="7"/>
        <v>4238267</v>
      </c>
      <c r="O45" s="54">
        <f t="shared" si="7"/>
        <v>-18464</v>
      </c>
      <c r="P45" s="54">
        <f t="shared" si="7"/>
        <v>305948</v>
      </c>
      <c r="Q45" s="54">
        <f t="shared" si="7"/>
        <v>104532</v>
      </c>
      <c r="R45" s="54">
        <f t="shared" si="7"/>
        <v>392016</v>
      </c>
      <c r="S45" s="54">
        <f t="shared" si="7"/>
        <v>69900</v>
      </c>
      <c r="T45" s="54">
        <f t="shared" si="7"/>
        <v>633998</v>
      </c>
      <c r="U45" s="54">
        <f t="shared" si="7"/>
        <v>7181882</v>
      </c>
      <c r="V45" s="54">
        <f t="shared" si="7"/>
        <v>7885780</v>
      </c>
      <c r="W45" s="54">
        <f t="shared" si="7"/>
        <v>12545882</v>
      </c>
      <c r="X45" s="54">
        <f t="shared" si="7"/>
        <v>15484146</v>
      </c>
      <c r="Y45" s="54">
        <f t="shared" si="7"/>
        <v>-2938264</v>
      </c>
      <c r="Z45" s="184">
        <f t="shared" si="5"/>
        <v>-18.97595127299885</v>
      </c>
      <c r="AA45" s="130">
        <f t="shared" si="8"/>
        <v>15484146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40758371</v>
      </c>
      <c r="D49" s="218">
        <f t="shared" si="9"/>
        <v>0</v>
      </c>
      <c r="E49" s="220">
        <f t="shared" si="9"/>
        <v>52161018</v>
      </c>
      <c r="F49" s="220">
        <f t="shared" si="9"/>
        <v>68925263</v>
      </c>
      <c r="G49" s="220">
        <f t="shared" si="9"/>
        <v>28925</v>
      </c>
      <c r="H49" s="220">
        <f t="shared" si="9"/>
        <v>3655783</v>
      </c>
      <c r="I49" s="220">
        <f t="shared" si="9"/>
        <v>4503448</v>
      </c>
      <c r="J49" s="220">
        <f t="shared" si="9"/>
        <v>8188156</v>
      </c>
      <c r="K49" s="220">
        <f t="shared" si="9"/>
        <v>6243855</v>
      </c>
      <c r="L49" s="220">
        <f t="shared" si="9"/>
        <v>4241160</v>
      </c>
      <c r="M49" s="220">
        <f t="shared" si="9"/>
        <v>9432166</v>
      </c>
      <c r="N49" s="220">
        <f t="shared" si="9"/>
        <v>19917181</v>
      </c>
      <c r="O49" s="220">
        <f t="shared" si="9"/>
        <v>3773252</v>
      </c>
      <c r="P49" s="220">
        <f t="shared" si="9"/>
        <v>6568597</v>
      </c>
      <c r="Q49" s="220">
        <f t="shared" si="9"/>
        <v>2102631</v>
      </c>
      <c r="R49" s="220">
        <f t="shared" si="9"/>
        <v>12444480</v>
      </c>
      <c r="S49" s="220">
        <f t="shared" si="9"/>
        <v>4607289</v>
      </c>
      <c r="T49" s="220">
        <f t="shared" si="9"/>
        <v>7628336</v>
      </c>
      <c r="U49" s="220">
        <f t="shared" si="9"/>
        <v>14987288</v>
      </c>
      <c r="V49" s="220">
        <f t="shared" si="9"/>
        <v>27222913</v>
      </c>
      <c r="W49" s="220">
        <f t="shared" si="9"/>
        <v>67772730</v>
      </c>
      <c r="X49" s="220">
        <f t="shared" si="9"/>
        <v>68925263</v>
      </c>
      <c r="Y49" s="220">
        <f t="shared" si="9"/>
        <v>-1152533</v>
      </c>
      <c r="Z49" s="221">
        <f t="shared" si="5"/>
        <v>-1.6721488607159902</v>
      </c>
      <c r="AA49" s="222">
        <f>SUM(AA41:AA48)</f>
        <v>68925263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9413436</v>
      </c>
      <c r="D51" s="129">
        <f t="shared" si="10"/>
        <v>0</v>
      </c>
      <c r="E51" s="54">
        <f t="shared" si="10"/>
        <v>0</v>
      </c>
      <c r="F51" s="54">
        <f t="shared" si="10"/>
        <v>11103810</v>
      </c>
      <c r="G51" s="54">
        <f t="shared" si="10"/>
        <v>156300</v>
      </c>
      <c r="H51" s="54">
        <f t="shared" si="10"/>
        <v>504270</v>
      </c>
      <c r="I51" s="54">
        <f t="shared" si="10"/>
        <v>429751</v>
      </c>
      <c r="J51" s="54">
        <f t="shared" si="10"/>
        <v>1090321</v>
      </c>
      <c r="K51" s="54">
        <f t="shared" si="10"/>
        <v>453906</v>
      </c>
      <c r="L51" s="54">
        <f t="shared" si="10"/>
        <v>1054324</v>
      </c>
      <c r="M51" s="54">
        <f t="shared" si="10"/>
        <v>711517</v>
      </c>
      <c r="N51" s="54">
        <f t="shared" si="10"/>
        <v>2219747</v>
      </c>
      <c r="O51" s="54">
        <f t="shared" si="10"/>
        <v>760251</v>
      </c>
      <c r="P51" s="54">
        <f t="shared" si="10"/>
        <v>618947</v>
      </c>
      <c r="Q51" s="54">
        <f t="shared" si="10"/>
        <v>574549</v>
      </c>
      <c r="R51" s="54">
        <f t="shared" si="10"/>
        <v>1953747</v>
      </c>
      <c r="S51" s="54">
        <f t="shared" si="10"/>
        <v>780786</v>
      </c>
      <c r="T51" s="54">
        <f t="shared" si="10"/>
        <v>1465521</v>
      </c>
      <c r="U51" s="54">
        <f t="shared" si="10"/>
        <v>2340445</v>
      </c>
      <c r="V51" s="54">
        <f t="shared" si="10"/>
        <v>4586752</v>
      </c>
      <c r="W51" s="54">
        <f t="shared" si="10"/>
        <v>9850567</v>
      </c>
      <c r="X51" s="54">
        <f t="shared" si="10"/>
        <v>11103810</v>
      </c>
      <c r="Y51" s="54">
        <f t="shared" si="10"/>
        <v>-1253243</v>
      </c>
      <c r="Z51" s="184">
        <f>+IF(X51&lt;&gt;0,+(Y51/X51)*100,0)</f>
        <v>-11.286603427111954</v>
      </c>
      <c r="AA51" s="130">
        <f>SUM(AA57:AA61)</f>
        <v>11103810</v>
      </c>
    </row>
    <row r="52" spans="1:27" ht="13.5">
      <c r="A52" s="310" t="s">
        <v>204</v>
      </c>
      <c r="B52" s="142"/>
      <c r="C52" s="62">
        <v>1172826</v>
      </c>
      <c r="D52" s="156"/>
      <c r="E52" s="60"/>
      <c r="F52" s="60">
        <v>1744014</v>
      </c>
      <c r="G52" s="60">
        <v>14893</v>
      </c>
      <c r="H52" s="60">
        <v>40913</v>
      </c>
      <c r="I52" s="60">
        <v>206801</v>
      </c>
      <c r="J52" s="60">
        <v>262607</v>
      </c>
      <c r="K52" s="60">
        <v>34929</v>
      </c>
      <c r="L52" s="60">
        <v>71831</v>
      </c>
      <c r="M52" s="60">
        <v>67777</v>
      </c>
      <c r="N52" s="60">
        <v>174537</v>
      </c>
      <c r="O52" s="60">
        <v>213823</v>
      </c>
      <c r="P52" s="60">
        <v>34162</v>
      </c>
      <c r="Q52" s="60">
        <v>59573</v>
      </c>
      <c r="R52" s="60">
        <v>307558</v>
      </c>
      <c r="S52" s="60">
        <v>55421</v>
      </c>
      <c r="T52" s="60">
        <v>281840</v>
      </c>
      <c r="U52" s="60">
        <v>440215</v>
      </c>
      <c r="V52" s="60">
        <v>777476</v>
      </c>
      <c r="W52" s="60">
        <v>1522178</v>
      </c>
      <c r="X52" s="60">
        <v>1744014</v>
      </c>
      <c r="Y52" s="60">
        <v>-221836</v>
      </c>
      <c r="Z52" s="140">
        <v>-12.72</v>
      </c>
      <c r="AA52" s="155">
        <v>1744014</v>
      </c>
    </row>
    <row r="53" spans="1:27" ht="13.5">
      <c r="A53" s="310" t="s">
        <v>205</v>
      </c>
      <c r="B53" s="142"/>
      <c r="C53" s="62">
        <v>1539957</v>
      </c>
      <c r="D53" s="156"/>
      <c r="E53" s="60"/>
      <c r="F53" s="60">
        <v>2038332</v>
      </c>
      <c r="G53" s="60">
        <v>18736</v>
      </c>
      <c r="H53" s="60">
        <v>20705</v>
      </c>
      <c r="I53" s="60">
        <v>72558</v>
      </c>
      <c r="J53" s="60">
        <v>111999</v>
      </c>
      <c r="K53" s="60">
        <v>121268</v>
      </c>
      <c r="L53" s="60">
        <v>259053</v>
      </c>
      <c r="M53" s="60">
        <v>89009</v>
      </c>
      <c r="N53" s="60">
        <v>469330</v>
      </c>
      <c r="O53" s="60">
        <v>80053</v>
      </c>
      <c r="P53" s="60">
        <v>84890</v>
      </c>
      <c r="Q53" s="60">
        <v>69480</v>
      </c>
      <c r="R53" s="60">
        <v>234423</v>
      </c>
      <c r="S53" s="60">
        <v>9837</v>
      </c>
      <c r="T53" s="60">
        <v>238334</v>
      </c>
      <c r="U53" s="60">
        <v>857693</v>
      </c>
      <c r="V53" s="60">
        <v>1105864</v>
      </c>
      <c r="W53" s="60">
        <v>1921616</v>
      </c>
      <c r="X53" s="60">
        <v>2038332</v>
      </c>
      <c r="Y53" s="60">
        <v>-116716</v>
      </c>
      <c r="Z53" s="140">
        <v>-5.73</v>
      </c>
      <c r="AA53" s="155">
        <v>2038332</v>
      </c>
    </row>
    <row r="54" spans="1:27" ht="13.5">
      <c r="A54" s="310" t="s">
        <v>206</v>
      </c>
      <c r="B54" s="142"/>
      <c r="C54" s="62">
        <v>1165441</v>
      </c>
      <c r="D54" s="156"/>
      <c r="E54" s="60"/>
      <c r="F54" s="60">
        <v>580000</v>
      </c>
      <c r="G54" s="60">
        <v>43164</v>
      </c>
      <c r="H54" s="60">
        <v>15088</v>
      </c>
      <c r="I54" s="60">
        <v>1833</v>
      </c>
      <c r="J54" s="60">
        <v>60085</v>
      </c>
      <c r="K54" s="60">
        <v>8304</v>
      </c>
      <c r="L54" s="60">
        <v>38355</v>
      </c>
      <c r="M54" s="60">
        <v>13797</v>
      </c>
      <c r="N54" s="60">
        <v>60456</v>
      </c>
      <c r="O54" s="60">
        <v>15980</v>
      </c>
      <c r="P54" s="60">
        <v>966</v>
      </c>
      <c r="Q54" s="60">
        <v>8644</v>
      </c>
      <c r="R54" s="60">
        <v>25590</v>
      </c>
      <c r="S54" s="60">
        <v>2750</v>
      </c>
      <c r="T54" s="60">
        <v>23264</v>
      </c>
      <c r="U54" s="60">
        <v>131288</v>
      </c>
      <c r="V54" s="60">
        <v>157302</v>
      </c>
      <c r="W54" s="60">
        <v>303433</v>
      </c>
      <c r="X54" s="60">
        <v>580000</v>
      </c>
      <c r="Y54" s="60">
        <v>-276567</v>
      </c>
      <c r="Z54" s="140">
        <v>-47.68</v>
      </c>
      <c r="AA54" s="155">
        <v>580000</v>
      </c>
    </row>
    <row r="55" spans="1:27" ht="13.5">
      <c r="A55" s="310" t="s">
        <v>207</v>
      </c>
      <c r="B55" s="142"/>
      <c r="C55" s="62">
        <v>1256706</v>
      </c>
      <c r="D55" s="156"/>
      <c r="E55" s="60"/>
      <c r="F55" s="60">
        <v>989570</v>
      </c>
      <c r="G55" s="60">
        <v>8498</v>
      </c>
      <c r="H55" s="60">
        <v>41396</v>
      </c>
      <c r="I55" s="60">
        <v>24413</v>
      </c>
      <c r="J55" s="60">
        <v>74307</v>
      </c>
      <c r="K55" s="60">
        <v>51770</v>
      </c>
      <c r="L55" s="60">
        <v>85106</v>
      </c>
      <c r="M55" s="60">
        <v>39221</v>
      </c>
      <c r="N55" s="60">
        <v>176097</v>
      </c>
      <c r="O55" s="60">
        <v>94784</v>
      </c>
      <c r="P55" s="60">
        <v>76856</v>
      </c>
      <c r="Q55" s="60">
        <v>49730</v>
      </c>
      <c r="R55" s="60">
        <v>221370</v>
      </c>
      <c r="S55" s="60">
        <v>81227</v>
      </c>
      <c r="T55" s="60">
        <v>88454</v>
      </c>
      <c r="U55" s="60">
        <v>287727</v>
      </c>
      <c r="V55" s="60">
        <v>457408</v>
      </c>
      <c r="W55" s="60">
        <v>929182</v>
      </c>
      <c r="X55" s="60">
        <v>989570</v>
      </c>
      <c r="Y55" s="60">
        <v>-60388</v>
      </c>
      <c r="Z55" s="140">
        <v>-6.1</v>
      </c>
      <c r="AA55" s="155">
        <v>989570</v>
      </c>
    </row>
    <row r="56" spans="1:27" ht="13.5">
      <c r="A56" s="310" t="s">
        <v>208</v>
      </c>
      <c r="B56" s="142"/>
      <c r="C56" s="62">
        <v>623168</v>
      </c>
      <c r="D56" s="156"/>
      <c r="E56" s="60"/>
      <c r="F56" s="60">
        <v>690000</v>
      </c>
      <c r="G56" s="60"/>
      <c r="H56" s="60"/>
      <c r="I56" s="60"/>
      <c r="J56" s="60"/>
      <c r="K56" s="60"/>
      <c r="L56" s="60">
        <v>168540</v>
      </c>
      <c r="M56" s="60"/>
      <c r="N56" s="60">
        <v>168540</v>
      </c>
      <c r="O56" s="60"/>
      <c r="P56" s="60">
        <v>12500</v>
      </c>
      <c r="Q56" s="60"/>
      <c r="R56" s="60">
        <v>12500</v>
      </c>
      <c r="S56" s="60">
        <v>130630</v>
      </c>
      <c r="T56" s="60">
        <v>225430</v>
      </c>
      <c r="U56" s="60">
        <v>-14466</v>
      </c>
      <c r="V56" s="60">
        <v>341594</v>
      </c>
      <c r="W56" s="60">
        <v>522634</v>
      </c>
      <c r="X56" s="60">
        <v>690000</v>
      </c>
      <c r="Y56" s="60">
        <v>-167366</v>
      </c>
      <c r="Z56" s="140">
        <v>-24.26</v>
      </c>
      <c r="AA56" s="155">
        <v>690000</v>
      </c>
    </row>
    <row r="57" spans="1:27" ht="13.5">
      <c r="A57" s="138" t="s">
        <v>209</v>
      </c>
      <c r="B57" s="142"/>
      <c r="C57" s="293">
        <f aca="true" t="shared" si="11" ref="C57:Y57">SUM(C52:C56)</f>
        <v>5758098</v>
      </c>
      <c r="D57" s="294">
        <f t="shared" si="11"/>
        <v>0</v>
      </c>
      <c r="E57" s="295">
        <f t="shared" si="11"/>
        <v>0</v>
      </c>
      <c r="F57" s="295">
        <f t="shared" si="11"/>
        <v>6041916</v>
      </c>
      <c r="G57" s="295">
        <f t="shared" si="11"/>
        <v>85291</v>
      </c>
      <c r="H57" s="295">
        <f t="shared" si="11"/>
        <v>118102</v>
      </c>
      <c r="I57" s="295">
        <f t="shared" si="11"/>
        <v>305605</v>
      </c>
      <c r="J57" s="295">
        <f t="shared" si="11"/>
        <v>508998</v>
      </c>
      <c r="K57" s="295">
        <f t="shared" si="11"/>
        <v>216271</v>
      </c>
      <c r="L57" s="295">
        <f t="shared" si="11"/>
        <v>622885</v>
      </c>
      <c r="M57" s="295">
        <f t="shared" si="11"/>
        <v>209804</v>
      </c>
      <c r="N57" s="295">
        <f t="shared" si="11"/>
        <v>1048960</v>
      </c>
      <c r="O57" s="295">
        <f t="shared" si="11"/>
        <v>404640</v>
      </c>
      <c r="P57" s="295">
        <f t="shared" si="11"/>
        <v>209374</v>
      </c>
      <c r="Q57" s="295">
        <f t="shared" si="11"/>
        <v>187427</v>
      </c>
      <c r="R57" s="295">
        <f t="shared" si="11"/>
        <v>801441</v>
      </c>
      <c r="S57" s="295">
        <f t="shared" si="11"/>
        <v>279865</v>
      </c>
      <c r="T57" s="295">
        <f t="shared" si="11"/>
        <v>857322</v>
      </c>
      <c r="U57" s="295">
        <f t="shared" si="11"/>
        <v>1702457</v>
      </c>
      <c r="V57" s="295">
        <f t="shared" si="11"/>
        <v>2839644</v>
      </c>
      <c r="W57" s="295">
        <f t="shared" si="11"/>
        <v>5199043</v>
      </c>
      <c r="X57" s="295">
        <f t="shared" si="11"/>
        <v>6041916</v>
      </c>
      <c r="Y57" s="295">
        <f t="shared" si="11"/>
        <v>-842873</v>
      </c>
      <c r="Z57" s="296">
        <f>+IF(X57&lt;&gt;0,+(Y57/X57)*100,0)</f>
        <v>-13.950425659674845</v>
      </c>
      <c r="AA57" s="297">
        <f>SUM(AA52:AA56)</f>
        <v>6041916</v>
      </c>
    </row>
    <row r="58" spans="1:27" ht="13.5">
      <c r="A58" s="311" t="s">
        <v>210</v>
      </c>
      <c r="B58" s="136"/>
      <c r="C58" s="62">
        <v>813816</v>
      </c>
      <c r="D58" s="156"/>
      <c r="E58" s="60"/>
      <c r="F58" s="60">
        <v>1633828</v>
      </c>
      <c r="G58" s="60">
        <v>32713</v>
      </c>
      <c r="H58" s="60">
        <v>37121</v>
      </c>
      <c r="I58" s="60">
        <v>21172</v>
      </c>
      <c r="J58" s="60">
        <v>91006</v>
      </c>
      <c r="K58" s="60">
        <v>53096</v>
      </c>
      <c r="L58" s="60">
        <v>187808</v>
      </c>
      <c r="M58" s="60">
        <v>216820</v>
      </c>
      <c r="N58" s="60">
        <v>457724</v>
      </c>
      <c r="O58" s="60">
        <v>151673</v>
      </c>
      <c r="P58" s="60">
        <v>210727</v>
      </c>
      <c r="Q58" s="60">
        <v>161794</v>
      </c>
      <c r="R58" s="60">
        <v>524194</v>
      </c>
      <c r="S58" s="60">
        <v>162714</v>
      </c>
      <c r="T58" s="60">
        <v>188345</v>
      </c>
      <c r="U58" s="60">
        <v>190881</v>
      </c>
      <c r="V58" s="60">
        <v>541940</v>
      </c>
      <c r="W58" s="60">
        <v>1614864</v>
      </c>
      <c r="X58" s="60">
        <v>1633828</v>
      </c>
      <c r="Y58" s="60">
        <v>-18964</v>
      </c>
      <c r="Z58" s="140">
        <v>-1.16</v>
      </c>
      <c r="AA58" s="155">
        <v>1633828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2841522</v>
      </c>
      <c r="D61" s="156"/>
      <c r="E61" s="60"/>
      <c r="F61" s="60">
        <v>3428066</v>
      </c>
      <c r="G61" s="60">
        <v>38296</v>
      </c>
      <c r="H61" s="60">
        <v>349047</v>
      </c>
      <c r="I61" s="60">
        <v>102974</v>
      </c>
      <c r="J61" s="60">
        <v>490317</v>
      </c>
      <c r="K61" s="60">
        <v>184539</v>
      </c>
      <c r="L61" s="60">
        <v>243631</v>
      </c>
      <c r="M61" s="60">
        <v>284893</v>
      </c>
      <c r="N61" s="60">
        <v>713063</v>
      </c>
      <c r="O61" s="60">
        <v>203938</v>
      </c>
      <c r="P61" s="60">
        <v>198846</v>
      </c>
      <c r="Q61" s="60">
        <v>225328</v>
      </c>
      <c r="R61" s="60">
        <v>628112</v>
      </c>
      <c r="S61" s="60">
        <v>338207</v>
      </c>
      <c r="T61" s="60">
        <v>419854</v>
      </c>
      <c r="U61" s="60">
        <v>447107</v>
      </c>
      <c r="V61" s="60">
        <v>1205168</v>
      </c>
      <c r="W61" s="60">
        <v>3036660</v>
      </c>
      <c r="X61" s="60">
        <v>3428066</v>
      </c>
      <c r="Y61" s="60">
        <v>-391406</v>
      </c>
      <c r="Z61" s="140">
        <v>-11.42</v>
      </c>
      <c r="AA61" s="155">
        <v>3428066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9413435</v>
      </c>
      <c r="D68" s="156">
        <v>11103810</v>
      </c>
      <c r="E68" s="60">
        <v>11946080</v>
      </c>
      <c r="F68" s="60">
        <v>11103810</v>
      </c>
      <c r="G68" s="60">
        <v>156300</v>
      </c>
      <c r="H68" s="60">
        <v>504270</v>
      </c>
      <c r="I68" s="60">
        <v>429750</v>
      </c>
      <c r="J68" s="60">
        <v>1090320</v>
      </c>
      <c r="K68" s="60">
        <v>453908</v>
      </c>
      <c r="L68" s="60">
        <v>1054327</v>
      </c>
      <c r="M68" s="60">
        <v>711521</v>
      </c>
      <c r="N68" s="60">
        <v>2219756</v>
      </c>
      <c r="O68" s="60">
        <v>760252</v>
      </c>
      <c r="P68" s="60">
        <v>618948</v>
      </c>
      <c r="Q68" s="60">
        <v>574551</v>
      </c>
      <c r="R68" s="60">
        <v>1953751</v>
      </c>
      <c r="S68" s="60">
        <v>780786</v>
      </c>
      <c r="T68" s="60">
        <v>1465521</v>
      </c>
      <c r="U68" s="60">
        <v>2340447</v>
      </c>
      <c r="V68" s="60">
        <v>4586754</v>
      </c>
      <c r="W68" s="60">
        <v>9850581</v>
      </c>
      <c r="X68" s="60">
        <v>11103810</v>
      </c>
      <c r="Y68" s="60">
        <v>-1253229</v>
      </c>
      <c r="Z68" s="140">
        <v>-11.29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9413435</v>
      </c>
      <c r="D69" s="218">
        <f t="shared" si="12"/>
        <v>11103810</v>
      </c>
      <c r="E69" s="220">
        <f t="shared" si="12"/>
        <v>11946080</v>
      </c>
      <c r="F69" s="220">
        <f t="shared" si="12"/>
        <v>11103810</v>
      </c>
      <c r="G69" s="220">
        <f t="shared" si="12"/>
        <v>156300</v>
      </c>
      <c r="H69" s="220">
        <f t="shared" si="12"/>
        <v>504270</v>
      </c>
      <c r="I69" s="220">
        <f t="shared" si="12"/>
        <v>429750</v>
      </c>
      <c r="J69" s="220">
        <f t="shared" si="12"/>
        <v>1090320</v>
      </c>
      <c r="K69" s="220">
        <f t="shared" si="12"/>
        <v>453908</v>
      </c>
      <c r="L69" s="220">
        <f t="shared" si="12"/>
        <v>1054327</v>
      </c>
      <c r="M69" s="220">
        <f t="shared" si="12"/>
        <v>711521</v>
      </c>
      <c r="N69" s="220">
        <f t="shared" si="12"/>
        <v>2219756</v>
      </c>
      <c r="O69" s="220">
        <f t="shared" si="12"/>
        <v>760252</v>
      </c>
      <c r="P69" s="220">
        <f t="shared" si="12"/>
        <v>618948</v>
      </c>
      <c r="Q69" s="220">
        <f t="shared" si="12"/>
        <v>574551</v>
      </c>
      <c r="R69" s="220">
        <f t="shared" si="12"/>
        <v>1953751</v>
      </c>
      <c r="S69" s="220">
        <f t="shared" si="12"/>
        <v>780786</v>
      </c>
      <c r="T69" s="220">
        <f t="shared" si="12"/>
        <v>1465521</v>
      </c>
      <c r="U69" s="220">
        <f t="shared" si="12"/>
        <v>2340447</v>
      </c>
      <c r="V69" s="220">
        <f t="shared" si="12"/>
        <v>4586754</v>
      </c>
      <c r="W69" s="220">
        <f t="shared" si="12"/>
        <v>9850581</v>
      </c>
      <c r="X69" s="220">
        <f t="shared" si="12"/>
        <v>11103810</v>
      </c>
      <c r="Y69" s="220">
        <f t="shared" si="12"/>
        <v>-1253229</v>
      </c>
      <c r="Z69" s="221">
        <f>+IF(X69&lt;&gt;0,+(Y69/X69)*100,0)</f>
        <v>-11.286477344262916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26836588</v>
      </c>
      <c r="D5" s="357">
        <f t="shared" si="0"/>
        <v>0</v>
      </c>
      <c r="E5" s="356">
        <f t="shared" si="0"/>
        <v>26460527</v>
      </c>
      <c r="F5" s="358">
        <f t="shared" si="0"/>
        <v>23500761</v>
      </c>
      <c r="G5" s="358">
        <f t="shared" si="0"/>
        <v>28925</v>
      </c>
      <c r="H5" s="356">
        <f t="shared" si="0"/>
        <v>200176</v>
      </c>
      <c r="I5" s="356">
        <f t="shared" si="0"/>
        <v>2856075</v>
      </c>
      <c r="J5" s="358">
        <f t="shared" si="0"/>
        <v>3085176</v>
      </c>
      <c r="K5" s="358">
        <f t="shared" si="0"/>
        <v>779617</v>
      </c>
      <c r="L5" s="356">
        <f t="shared" si="0"/>
        <v>2190246</v>
      </c>
      <c r="M5" s="356">
        <f t="shared" si="0"/>
        <v>3970057</v>
      </c>
      <c r="N5" s="358">
        <f t="shared" si="0"/>
        <v>6939920</v>
      </c>
      <c r="O5" s="358">
        <f t="shared" si="0"/>
        <v>1043510</v>
      </c>
      <c r="P5" s="356">
        <f t="shared" si="0"/>
        <v>4574633</v>
      </c>
      <c r="Q5" s="356">
        <f t="shared" si="0"/>
        <v>422234</v>
      </c>
      <c r="R5" s="358">
        <f t="shared" si="0"/>
        <v>6040377</v>
      </c>
      <c r="S5" s="358">
        <f t="shared" si="0"/>
        <v>2539150</v>
      </c>
      <c r="T5" s="356">
        <f t="shared" si="0"/>
        <v>5809132</v>
      </c>
      <c r="U5" s="356">
        <f t="shared" si="0"/>
        <v>4502826</v>
      </c>
      <c r="V5" s="358">
        <f t="shared" si="0"/>
        <v>12851108</v>
      </c>
      <c r="W5" s="358">
        <f t="shared" si="0"/>
        <v>28916581</v>
      </c>
      <c r="X5" s="356">
        <f t="shared" si="0"/>
        <v>23500761</v>
      </c>
      <c r="Y5" s="358">
        <f t="shared" si="0"/>
        <v>5415820</v>
      </c>
      <c r="Z5" s="359">
        <f>+IF(X5&lt;&gt;0,+(Y5/X5)*100,0)</f>
        <v>23.045296277852447</v>
      </c>
      <c r="AA5" s="360">
        <f>+AA6+AA8+AA11+AA13+AA15</f>
        <v>23500761</v>
      </c>
    </row>
    <row r="6" spans="1:27" ht="13.5">
      <c r="A6" s="361" t="s">
        <v>204</v>
      </c>
      <c r="B6" s="142"/>
      <c r="C6" s="60">
        <f>+C7</f>
        <v>2177618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4334368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158938</v>
      </c>
      <c r="P6" s="60">
        <f t="shared" si="1"/>
        <v>1567657</v>
      </c>
      <c r="Q6" s="60">
        <f t="shared" si="1"/>
        <v>0</v>
      </c>
      <c r="R6" s="59">
        <f t="shared" si="1"/>
        <v>1726595</v>
      </c>
      <c r="S6" s="59">
        <f t="shared" si="1"/>
        <v>425424</v>
      </c>
      <c r="T6" s="60">
        <f t="shared" si="1"/>
        <v>1465134</v>
      </c>
      <c r="U6" s="60">
        <f t="shared" si="1"/>
        <v>693271</v>
      </c>
      <c r="V6" s="59">
        <f t="shared" si="1"/>
        <v>2583829</v>
      </c>
      <c r="W6" s="59">
        <f t="shared" si="1"/>
        <v>4310424</v>
      </c>
      <c r="X6" s="60">
        <f t="shared" si="1"/>
        <v>4334368</v>
      </c>
      <c r="Y6" s="59">
        <f t="shared" si="1"/>
        <v>-23944</v>
      </c>
      <c r="Z6" s="61">
        <f>+IF(X6&lt;&gt;0,+(Y6/X6)*100,0)</f>
        <v>-0.5524219447910284</v>
      </c>
      <c r="AA6" s="62">
        <f t="shared" si="1"/>
        <v>4334368</v>
      </c>
    </row>
    <row r="7" spans="1:27" ht="13.5">
      <c r="A7" s="291" t="s">
        <v>228</v>
      </c>
      <c r="B7" s="142"/>
      <c r="C7" s="60">
        <v>2177618</v>
      </c>
      <c r="D7" s="340"/>
      <c r="E7" s="60"/>
      <c r="F7" s="59">
        <v>4334368</v>
      </c>
      <c r="G7" s="59"/>
      <c r="H7" s="60"/>
      <c r="I7" s="60"/>
      <c r="J7" s="59"/>
      <c r="K7" s="59"/>
      <c r="L7" s="60"/>
      <c r="M7" s="60"/>
      <c r="N7" s="59"/>
      <c r="O7" s="59">
        <v>158938</v>
      </c>
      <c r="P7" s="60">
        <v>1567657</v>
      </c>
      <c r="Q7" s="60"/>
      <c r="R7" s="59">
        <v>1726595</v>
      </c>
      <c r="S7" s="59">
        <v>425424</v>
      </c>
      <c r="T7" s="60">
        <v>1465134</v>
      </c>
      <c r="U7" s="60">
        <v>693271</v>
      </c>
      <c r="V7" s="59">
        <v>2583829</v>
      </c>
      <c r="W7" s="59">
        <v>4310424</v>
      </c>
      <c r="X7" s="60">
        <v>4334368</v>
      </c>
      <c r="Y7" s="59">
        <v>-23944</v>
      </c>
      <c r="Z7" s="61">
        <v>-0.55</v>
      </c>
      <c r="AA7" s="62">
        <v>4334368</v>
      </c>
    </row>
    <row r="8" spans="1:27" ht="13.5">
      <c r="A8" s="361" t="s">
        <v>205</v>
      </c>
      <c r="B8" s="142"/>
      <c r="C8" s="60">
        <f aca="true" t="shared" si="2" ref="C8:Y8">SUM(C9:C10)</f>
        <v>2736110</v>
      </c>
      <c r="D8" s="340">
        <f t="shared" si="2"/>
        <v>0</v>
      </c>
      <c r="E8" s="60">
        <f t="shared" si="2"/>
        <v>0</v>
      </c>
      <c r="F8" s="59">
        <f t="shared" si="2"/>
        <v>223393</v>
      </c>
      <c r="G8" s="59">
        <f t="shared" si="2"/>
        <v>0</v>
      </c>
      <c r="H8" s="60">
        <f t="shared" si="2"/>
        <v>11982</v>
      </c>
      <c r="I8" s="60">
        <f t="shared" si="2"/>
        <v>0</v>
      </c>
      <c r="J8" s="59">
        <f t="shared" si="2"/>
        <v>11982</v>
      </c>
      <c r="K8" s="59">
        <f t="shared" si="2"/>
        <v>0</v>
      </c>
      <c r="L8" s="60">
        <f t="shared" si="2"/>
        <v>0</v>
      </c>
      <c r="M8" s="60">
        <f t="shared" si="2"/>
        <v>5448</v>
      </c>
      <c r="N8" s="59">
        <f t="shared" si="2"/>
        <v>5448</v>
      </c>
      <c r="O8" s="59">
        <f t="shared" si="2"/>
        <v>106248</v>
      </c>
      <c r="P8" s="60">
        <f t="shared" si="2"/>
        <v>0</v>
      </c>
      <c r="Q8" s="60">
        <f t="shared" si="2"/>
        <v>0</v>
      </c>
      <c r="R8" s="59">
        <f t="shared" si="2"/>
        <v>106248</v>
      </c>
      <c r="S8" s="59">
        <f t="shared" si="2"/>
        <v>0</v>
      </c>
      <c r="T8" s="60">
        <f t="shared" si="2"/>
        <v>0</v>
      </c>
      <c r="U8" s="60">
        <f t="shared" si="2"/>
        <v>27635</v>
      </c>
      <c r="V8" s="59">
        <f t="shared" si="2"/>
        <v>27635</v>
      </c>
      <c r="W8" s="59">
        <f t="shared" si="2"/>
        <v>151313</v>
      </c>
      <c r="X8" s="60">
        <f t="shared" si="2"/>
        <v>223393</v>
      </c>
      <c r="Y8" s="59">
        <f t="shared" si="2"/>
        <v>-72080</v>
      </c>
      <c r="Z8" s="61">
        <f>+IF(X8&lt;&gt;0,+(Y8/X8)*100,0)</f>
        <v>-32.266006544520195</v>
      </c>
      <c r="AA8" s="62">
        <f>SUM(AA9:AA10)</f>
        <v>223393</v>
      </c>
    </row>
    <row r="9" spans="1:27" ht="13.5">
      <c r="A9" s="291" t="s">
        <v>229</v>
      </c>
      <c r="B9" s="142"/>
      <c r="C9" s="60">
        <v>2736110</v>
      </c>
      <c r="D9" s="340"/>
      <c r="E9" s="60"/>
      <c r="F9" s="59">
        <v>223393</v>
      </c>
      <c r="G9" s="59"/>
      <c r="H9" s="60">
        <v>11982</v>
      </c>
      <c r="I9" s="60"/>
      <c r="J9" s="59">
        <v>11982</v>
      </c>
      <c r="K9" s="59"/>
      <c r="L9" s="60"/>
      <c r="M9" s="60">
        <v>5448</v>
      </c>
      <c r="N9" s="59">
        <v>5448</v>
      </c>
      <c r="O9" s="59">
        <v>106248</v>
      </c>
      <c r="P9" s="60"/>
      <c r="Q9" s="60"/>
      <c r="R9" s="59">
        <v>106248</v>
      </c>
      <c r="S9" s="59"/>
      <c r="T9" s="60"/>
      <c r="U9" s="60">
        <v>27635</v>
      </c>
      <c r="V9" s="59">
        <v>27635</v>
      </c>
      <c r="W9" s="59">
        <v>151313</v>
      </c>
      <c r="X9" s="60">
        <v>223393</v>
      </c>
      <c r="Y9" s="59">
        <v>-72080</v>
      </c>
      <c r="Z9" s="61">
        <v>-32.27</v>
      </c>
      <c r="AA9" s="62">
        <v>223393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7633858</v>
      </c>
      <c r="D11" s="363">
        <f aca="true" t="shared" si="3" ref="D11:AA11">+D12</f>
        <v>0</v>
      </c>
      <c r="E11" s="362">
        <f t="shared" si="3"/>
        <v>9174562</v>
      </c>
      <c r="F11" s="364">
        <f t="shared" si="3"/>
        <v>5801596</v>
      </c>
      <c r="G11" s="364">
        <f t="shared" si="3"/>
        <v>5785</v>
      </c>
      <c r="H11" s="362">
        <f t="shared" si="3"/>
        <v>188194</v>
      </c>
      <c r="I11" s="362">
        <f t="shared" si="3"/>
        <v>67101</v>
      </c>
      <c r="J11" s="364">
        <f t="shared" si="3"/>
        <v>261080</v>
      </c>
      <c r="K11" s="364">
        <f t="shared" si="3"/>
        <v>138492</v>
      </c>
      <c r="L11" s="362">
        <f t="shared" si="3"/>
        <v>379101</v>
      </c>
      <c r="M11" s="362">
        <f t="shared" si="3"/>
        <v>516187</v>
      </c>
      <c r="N11" s="364">
        <f t="shared" si="3"/>
        <v>1033780</v>
      </c>
      <c r="O11" s="364">
        <f t="shared" si="3"/>
        <v>316978</v>
      </c>
      <c r="P11" s="362">
        <f t="shared" si="3"/>
        <v>0</v>
      </c>
      <c r="Q11" s="362">
        <f t="shared" si="3"/>
        <v>273521</v>
      </c>
      <c r="R11" s="364">
        <f t="shared" si="3"/>
        <v>590499</v>
      </c>
      <c r="S11" s="364">
        <f t="shared" si="3"/>
        <v>649858</v>
      </c>
      <c r="T11" s="362">
        <f t="shared" si="3"/>
        <v>1963031</v>
      </c>
      <c r="U11" s="362">
        <f t="shared" si="3"/>
        <v>1364616</v>
      </c>
      <c r="V11" s="364">
        <f t="shared" si="3"/>
        <v>3977505</v>
      </c>
      <c r="W11" s="364">
        <f t="shared" si="3"/>
        <v>5862864</v>
      </c>
      <c r="X11" s="362">
        <f t="shared" si="3"/>
        <v>5801596</v>
      </c>
      <c r="Y11" s="364">
        <f t="shared" si="3"/>
        <v>61268</v>
      </c>
      <c r="Z11" s="365">
        <f>+IF(X11&lt;&gt;0,+(Y11/X11)*100,0)</f>
        <v>1.0560542305944778</v>
      </c>
      <c r="AA11" s="366">
        <f t="shared" si="3"/>
        <v>5801596</v>
      </c>
    </row>
    <row r="12" spans="1:27" ht="13.5">
      <c r="A12" s="291" t="s">
        <v>231</v>
      </c>
      <c r="B12" s="136"/>
      <c r="C12" s="60">
        <v>7633858</v>
      </c>
      <c r="D12" s="340"/>
      <c r="E12" s="60">
        <v>9174562</v>
      </c>
      <c r="F12" s="59">
        <v>5801596</v>
      </c>
      <c r="G12" s="59">
        <v>5785</v>
      </c>
      <c r="H12" s="60">
        <v>188194</v>
      </c>
      <c r="I12" s="60">
        <v>67101</v>
      </c>
      <c r="J12" s="59">
        <v>261080</v>
      </c>
      <c r="K12" s="59">
        <v>138492</v>
      </c>
      <c r="L12" s="60">
        <v>379101</v>
      </c>
      <c r="M12" s="60">
        <v>516187</v>
      </c>
      <c r="N12" s="59">
        <v>1033780</v>
      </c>
      <c r="O12" s="59">
        <v>316978</v>
      </c>
      <c r="P12" s="60"/>
      <c r="Q12" s="60">
        <v>273521</v>
      </c>
      <c r="R12" s="59">
        <v>590499</v>
      </c>
      <c r="S12" s="59">
        <v>649858</v>
      </c>
      <c r="T12" s="60">
        <v>1963031</v>
      </c>
      <c r="U12" s="60">
        <v>1364616</v>
      </c>
      <c r="V12" s="59">
        <v>3977505</v>
      </c>
      <c r="W12" s="59">
        <v>5862864</v>
      </c>
      <c r="X12" s="60">
        <v>5801596</v>
      </c>
      <c r="Y12" s="59">
        <v>61268</v>
      </c>
      <c r="Z12" s="61">
        <v>1.06</v>
      </c>
      <c r="AA12" s="62">
        <v>5801596</v>
      </c>
    </row>
    <row r="13" spans="1:27" ht="13.5">
      <c r="A13" s="361" t="s">
        <v>207</v>
      </c>
      <c r="B13" s="136"/>
      <c r="C13" s="275">
        <f>+C14</f>
        <v>4260921</v>
      </c>
      <c r="D13" s="341">
        <f aca="true" t="shared" si="4" ref="D13:AA13">+D14</f>
        <v>0</v>
      </c>
      <c r="E13" s="275">
        <f t="shared" si="4"/>
        <v>4385965</v>
      </c>
      <c r="F13" s="342">
        <f t="shared" si="4"/>
        <v>580000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201421</v>
      </c>
      <c r="V13" s="342">
        <f t="shared" si="4"/>
        <v>201421</v>
      </c>
      <c r="W13" s="342">
        <f t="shared" si="4"/>
        <v>201421</v>
      </c>
      <c r="X13" s="275">
        <f t="shared" si="4"/>
        <v>580000</v>
      </c>
      <c r="Y13" s="342">
        <f t="shared" si="4"/>
        <v>-378579</v>
      </c>
      <c r="Z13" s="335">
        <f>+IF(X13&lt;&gt;0,+(Y13/X13)*100,0)</f>
        <v>-65.27224137931034</v>
      </c>
      <c r="AA13" s="273">
        <f t="shared" si="4"/>
        <v>580000</v>
      </c>
    </row>
    <row r="14" spans="1:27" ht="13.5">
      <c r="A14" s="291" t="s">
        <v>232</v>
      </c>
      <c r="B14" s="136"/>
      <c r="C14" s="60">
        <v>4260921</v>
      </c>
      <c r="D14" s="340"/>
      <c r="E14" s="60">
        <v>4385965</v>
      </c>
      <c r="F14" s="59">
        <v>580000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>
        <v>201421</v>
      </c>
      <c r="V14" s="59">
        <v>201421</v>
      </c>
      <c r="W14" s="59">
        <v>201421</v>
      </c>
      <c r="X14" s="60">
        <v>580000</v>
      </c>
      <c r="Y14" s="59">
        <v>-378579</v>
      </c>
      <c r="Z14" s="61">
        <v>-65.27</v>
      </c>
      <c r="AA14" s="62">
        <v>580000</v>
      </c>
    </row>
    <row r="15" spans="1:27" ht="13.5">
      <c r="A15" s="361" t="s">
        <v>208</v>
      </c>
      <c r="B15" s="136"/>
      <c r="C15" s="60">
        <f aca="true" t="shared" si="5" ref="C15:Y15">SUM(C16:C20)</f>
        <v>10028081</v>
      </c>
      <c r="D15" s="340">
        <f t="shared" si="5"/>
        <v>0</v>
      </c>
      <c r="E15" s="60">
        <f t="shared" si="5"/>
        <v>12900000</v>
      </c>
      <c r="F15" s="59">
        <f t="shared" si="5"/>
        <v>12561404</v>
      </c>
      <c r="G15" s="59">
        <f t="shared" si="5"/>
        <v>23140</v>
      </c>
      <c r="H15" s="60">
        <f t="shared" si="5"/>
        <v>0</v>
      </c>
      <c r="I15" s="60">
        <f t="shared" si="5"/>
        <v>2788974</v>
      </c>
      <c r="J15" s="59">
        <f t="shared" si="5"/>
        <v>2812114</v>
      </c>
      <c r="K15" s="59">
        <f t="shared" si="5"/>
        <v>641125</v>
      </c>
      <c r="L15" s="60">
        <f t="shared" si="5"/>
        <v>1811145</v>
      </c>
      <c r="M15" s="60">
        <f t="shared" si="5"/>
        <v>3448422</v>
      </c>
      <c r="N15" s="59">
        <f t="shared" si="5"/>
        <v>5900692</v>
      </c>
      <c r="O15" s="59">
        <f t="shared" si="5"/>
        <v>461346</v>
      </c>
      <c r="P15" s="60">
        <f t="shared" si="5"/>
        <v>3006976</v>
      </c>
      <c r="Q15" s="60">
        <f t="shared" si="5"/>
        <v>148713</v>
      </c>
      <c r="R15" s="59">
        <f t="shared" si="5"/>
        <v>3617035</v>
      </c>
      <c r="S15" s="59">
        <f t="shared" si="5"/>
        <v>1463868</v>
      </c>
      <c r="T15" s="60">
        <f t="shared" si="5"/>
        <v>2380967</v>
      </c>
      <c r="U15" s="60">
        <f t="shared" si="5"/>
        <v>2215883</v>
      </c>
      <c r="V15" s="59">
        <f t="shared" si="5"/>
        <v>6060718</v>
      </c>
      <c r="W15" s="59">
        <f t="shared" si="5"/>
        <v>18390559</v>
      </c>
      <c r="X15" s="60">
        <f t="shared" si="5"/>
        <v>12561404</v>
      </c>
      <c r="Y15" s="59">
        <f t="shared" si="5"/>
        <v>5829155</v>
      </c>
      <c r="Z15" s="61">
        <f>+IF(X15&lt;&gt;0,+(Y15/X15)*100,0)</f>
        <v>46.40528240314538</v>
      </c>
      <c r="AA15" s="62">
        <f>SUM(AA16:AA20)</f>
        <v>12561404</v>
      </c>
    </row>
    <row r="16" spans="1:27" ht="13.5">
      <c r="A16" s="291" t="s">
        <v>233</v>
      </c>
      <c r="B16" s="300"/>
      <c r="C16" s="60"/>
      <c r="D16" s="340"/>
      <c r="E16" s="60"/>
      <c r="F16" s="59">
        <v>877193</v>
      </c>
      <c r="G16" s="59">
        <v>23140</v>
      </c>
      <c r="H16" s="60"/>
      <c r="I16" s="60"/>
      <c r="J16" s="59">
        <v>23140</v>
      </c>
      <c r="K16" s="59"/>
      <c r="L16" s="60"/>
      <c r="M16" s="60">
        <v>86503</v>
      </c>
      <c r="N16" s="59">
        <v>86503</v>
      </c>
      <c r="O16" s="59"/>
      <c r="P16" s="60"/>
      <c r="Q16" s="60">
        <v>148713</v>
      </c>
      <c r="R16" s="59">
        <v>148713</v>
      </c>
      <c r="S16" s="59"/>
      <c r="T16" s="60">
        <v>320724</v>
      </c>
      <c r="U16" s="60">
        <v>276142</v>
      </c>
      <c r="V16" s="59">
        <v>596866</v>
      </c>
      <c r="W16" s="59">
        <v>855222</v>
      </c>
      <c r="X16" s="60">
        <v>877193</v>
      </c>
      <c r="Y16" s="59">
        <v>-21971</v>
      </c>
      <c r="Z16" s="61">
        <v>-2.5</v>
      </c>
      <c r="AA16" s="62">
        <v>877193</v>
      </c>
    </row>
    <row r="17" spans="1:27" ht="13.5">
      <c r="A17" s="291" t="s">
        <v>234</v>
      </c>
      <c r="B17" s="136"/>
      <c r="C17" s="60"/>
      <c r="D17" s="340"/>
      <c r="E17" s="60">
        <v>1215789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11684211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10028081</v>
      </c>
      <c r="D20" s="340"/>
      <c r="E20" s="60"/>
      <c r="F20" s="59">
        <v>11684211</v>
      </c>
      <c r="G20" s="59"/>
      <c r="H20" s="60"/>
      <c r="I20" s="60">
        <v>2788974</v>
      </c>
      <c r="J20" s="59">
        <v>2788974</v>
      </c>
      <c r="K20" s="59">
        <v>641125</v>
      </c>
      <c r="L20" s="60">
        <v>1811145</v>
      </c>
      <c r="M20" s="60">
        <v>3361919</v>
      </c>
      <c r="N20" s="59">
        <v>5814189</v>
      </c>
      <c r="O20" s="59">
        <v>461346</v>
      </c>
      <c r="P20" s="60">
        <v>3006976</v>
      </c>
      <c r="Q20" s="60"/>
      <c r="R20" s="59">
        <v>3468322</v>
      </c>
      <c r="S20" s="59">
        <v>1463868</v>
      </c>
      <c r="T20" s="60">
        <v>2060243</v>
      </c>
      <c r="U20" s="60">
        <v>1939741</v>
      </c>
      <c r="V20" s="59">
        <v>5463852</v>
      </c>
      <c r="W20" s="59">
        <v>17535337</v>
      </c>
      <c r="X20" s="60">
        <v>11684211</v>
      </c>
      <c r="Y20" s="59">
        <v>5851126</v>
      </c>
      <c r="Z20" s="61">
        <v>50.08</v>
      </c>
      <c r="AA20" s="62">
        <v>11684211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556523</v>
      </c>
      <c r="D22" s="344">
        <f t="shared" si="6"/>
        <v>0</v>
      </c>
      <c r="E22" s="343">
        <f t="shared" si="6"/>
        <v>1300000</v>
      </c>
      <c r="F22" s="345">
        <f t="shared" si="6"/>
        <v>1454373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77650</v>
      </c>
      <c r="N22" s="345">
        <f t="shared" si="6"/>
        <v>77650</v>
      </c>
      <c r="O22" s="345">
        <f t="shared" si="6"/>
        <v>0</v>
      </c>
      <c r="P22" s="343">
        <f t="shared" si="6"/>
        <v>0</v>
      </c>
      <c r="Q22" s="343">
        <f t="shared" si="6"/>
        <v>9678</v>
      </c>
      <c r="R22" s="345">
        <f t="shared" si="6"/>
        <v>9678</v>
      </c>
      <c r="S22" s="345">
        <f t="shared" si="6"/>
        <v>0</v>
      </c>
      <c r="T22" s="343">
        <f t="shared" si="6"/>
        <v>802244</v>
      </c>
      <c r="U22" s="343">
        <f t="shared" si="6"/>
        <v>17910</v>
      </c>
      <c r="V22" s="345">
        <f t="shared" si="6"/>
        <v>820154</v>
      </c>
      <c r="W22" s="345">
        <f t="shared" si="6"/>
        <v>907482</v>
      </c>
      <c r="X22" s="343">
        <f t="shared" si="6"/>
        <v>1454373</v>
      </c>
      <c r="Y22" s="345">
        <f t="shared" si="6"/>
        <v>-546891</v>
      </c>
      <c r="Z22" s="336">
        <f>+IF(X22&lt;&gt;0,+(Y22/X22)*100,0)</f>
        <v>-37.603214581128775</v>
      </c>
      <c r="AA22" s="350">
        <f>SUM(AA23:AA32)</f>
        <v>1454373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27600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9678</v>
      </c>
      <c r="R27" s="59">
        <v>9678</v>
      </c>
      <c r="S27" s="59"/>
      <c r="T27" s="60"/>
      <c r="U27" s="60">
        <v>17910</v>
      </c>
      <c r="V27" s="59">
        <v>17910</v>
      </c>
      <c r="W27" s="59">
        <v>27588</v>
      </c>
      <c r="X27" s="60">
        <v>27600</v>
      </c>
      <c r="Y27" s="59">
        <v>-12</v>
      </c>
      <c r="Z27" s="61">
        <v>-0.04</v>
      </c>
      <c r="AA27" s="62">
        <v>27600</v>
      </c>
    </row>
    <row r="28" spans="1:27" ht="13.5">
      <c r="A28" s="361" t="s">
        <v>241</v>
      </c>
      <c r="B28" s="147"/>
      <c r="C28" s="275">
        <v>205646</v>
      </c>
      <c r="D28" s="341"/>
      <c r="E28" s="275"/>
      <c r="F28" s="342">
        <v>77650</v>
      </c>
      <c r="G28" s="342"/>
      <c r="H28" s="275"/>
      <c r="I28" s="275"/>
      <c r="J28" s="342"/>
      <c r="K28" s="342"/>
      <c r="L28" s="275"/>
      <c r="M28" s="275">
        <v>77650</v>
      </c>
      <c r="N28" s="342">
        <v>77650</v>
      </c>
      <c r="O28" s="342"/>
      <c r="P28" s="275"/>
      <c r="Q28" s="275"/>
      <c r="R28" s="342"/>
      <c r="S28" s="342"/>
      <c r="T28" s="275"/>
      <c r="U28" s="275"/>
      <c r="V28" s="342"/>
      <c r="W28" s="342">
        <v>77650</v>
      </c>
      <c r="X28" s="275">
        <v>77650</v>
      </c>
      <c r="Y28" s="342"/>
      <c r="Z28" s="335"/>
      <c r="AA28" s="273">
        <v>77650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350877</v>
      </c>
      <c r="D32" s="340"/>
      <c r="E32" s="60">
        <v>1300000</v>
      </c>
      <c r="F32" s="59">
        <v>1349123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802244</v>
      </c>
      <c r="U32" s="60"/>
      <c r="V32" s="59">
        <v>802244</v>
      </c>
      <c r="W32" s="59">
        <v>802244</v>
      </c>
      <c r="X32" s="60">
        <v>1349123</v>
      </c>
      <c r="Y32" s="59">
        <v>-546879</v>
      </c>
      <c r="Z32" s="61">
        <v>-40.54</v>
      </c>
      <c r="AA32" s="62">
        <v>1349123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849707</v>
      </c>
      <c r="D40" s="344">
        <f t="shared" si="9"/>
        <v>0</v>
      </c>
      <c r="E40" s="343">
        <f t="shared" si="9"/>
        <v>4279500</v>
      </c>
      <c r="F40" s="345">
        <f t="shared" si="9"/>
        <v>10349146</v>
      </c>
      <c r="G40" s="345">
        <f t="shared" si="9"/>
        <v>0</v>
      </c>
      <c r="H40" s="343">
        <f t="shared" si="9"/>
        <v>14332</v>
      </c>
      <c r="I40" s="343">
        <f t="shared" si="9"/>
        <v>3733</v>
      </c>
      <c r="J40" s="345">
        <f t="shared" si="9"/>
        <v>18065</v>
      </c>
      <c r="K40" s="345">
        <f t="shared" si="9"/>
        <v>2409059</v>
      </c>
      <c r="L40" s="343">
        <f t="shared" si="9"/>
        <v>343963</v>
      </c>
      <c r="M40" s="343">
        <f t="shared" si="9"/>
        <v>1474655</v>
      </c>
      <c r="N40" s="345">
        <f t="shared" si="9"/>
        <v>4227677</v>
      </c>
      <c r="O40" s="345">
        <f t="shared" si="9"/>
        <v>-18464</v>
      </c>
      <c r="P40" s="343">
        <f t="shared" si="9"/>
        <v>305948</v>
      </c>
      <c r="Q40" s="343">
        <f t="shared" si="9"/>
        <v>104532</v>
      </c>
      <c r="R40" s="345">
        <f t="shared" si="9"/>
        <v>392016</v>
      </c>
      <c r="S40" s="345">
        <f t="shared" si="9"/>
        <v>81654</v>
      </c>
      <c r="T40" s="343">
        <f t="shared" si="9"/>
        <v>644588</v>
      </c>
      <c r="U40" s="343">
        <f t="shared" si="9"/>
        <v>2740639</v>
      </c>
      <c r="V40" s="345">
        <f t="shared" si="9"/>
        <v>3466881</v>
      </c>
      <c r="W40" s="345">
        <f t="shared" si="9"/>
        <v>8104639</v>
      </c>
      <c r="X40" s="343">
        <f t="shared" si="9"/>
        <v>10349146</v>
      </c>
      <c r="Y40" s="345">
        <f t="shared" si="9"/>
        <v>-2244507</v>
      </c>
      <c r="Z40" s="336">
        <f>+IF(X40&lt;&gt;0,+(Y40/X40)*100,0)</f>
        <v>-21.687847480362148</v>
      </c>
      <c r="AA40" s="350">
        <f>SUM(AA41:AA49)</f>
        <v>10349146</v>
      </c>
    </row>
    <row r="41" spans="1:27" ht="13.5">
      <c r="A41" s="361" t="s">
        <v>247</v>
      </c>
      <c r="B41" s="142"/>
      <c r="C41" s="362"/>
      <c r="D41" s="363"/>
      <c r="E41" s="362"/>
      <c r="F41" s="364">
        <v>2008772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508287</v>
      </c>
      <c r="U41" s="362">
        <v>1499154</v>
      </c>
      <c r="V41" s="364">
        <v>2007441</v>
      </c>
      <c r="W41" s="364">
        <v>2007441</v>
      </c>
      <c r="X41" s="362">
        <v>2008772</v>
      </c>
      <c r="Y41" s="364">
        <v>-1331</v>
      </c>
      <c r="Z41" s="365">
        <v>-0.07</v>
      </c>
      <c r="AA41" s="366">
        <v>2008772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2708469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2375850</v>
      </c>
      <c r="L42" s="54">
        <f t="shared" si="10"/>
        <v>0</v>
      </c>
      <c r="M42" s="54">
        <f t="shared" si="10"/>
        <v>0</v>
      </c>
      <c r="N42" s="53">
        <f t="shared" si="10"/>
        <v>2375850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187830</v>
      </c>
      <c r="V42" s="53">
        <f t="shared" si="10"/>
        <v>187830</v>
      </c>
      <c r="W42" s="53">
        <f t="shared" si="10"/>
        <v>2563680</v>
      </c>
      <c r="X42" s="54">
        <f t="shared" si="10"/>
        <v>2708469</v>
      </c>
      <c r="Y42" s="53">
        <f t="shared" si="10"/>
        <v>-144789</v>
      </c>
      <c r="Z42" s="94">
        <f>+IF(X42&lt;&gt;0,+(Y42/X42)*100,0)</f>
        <v>-5.345787601777978</v>
      </c>
      <c r="AA42" s="95">
        <f>+AA62</f>
        <v>2708469</v>
      </c>
    </row>
    <row r="43" spans="1:27" ht="13.5">
      <c r="A43" s="361" t="s">
        <v>249</v>
      </c>
      <c r="B43" s="136"/>
      <c r="C43" s="275">
        <v>156270</v>
      </c>
      <c r="D43" s="369"/>
      <c r="E43" s="305">
        <v>373134</v>
      </c>
      <c r="F43" s="370">
        <v>718734</v>
      </c>
      <c r="G43" s="370"/>
      <c r="H43" s="305"/>
      <c r="I43" s="305"/>
      <c r="J43" s="370"/>
      <c r="K43" s="370">
        <v>4189</v>
      </c>
      <c r="L43" s="305">
        <v>17365</v>
      </c>
      <c r="M43" s="305">
        <v>36093</v>
      </c>
      <c r="N43" s="370">
        <v>57647</v>
      </c>
      <c r="O43" s="370">
        <v>34259</v>
      </c>
      <c r="P43" s="305">
        <v>46786</v>
      </c>
      <c r="Q43" s="305">
        <v>23708</v>
      </c>
      <c r="R43" s="370">
        <v>104753</v>
      </c>
      <c r="S43" s="370">
        <v>12238</v>
      </c>
      <c r="T43" s="305">
        <v>100884</v>
      </c>
      <c r="U43" s="305">
        <v>85077</v>
      </c>
      <c r="V43" s="370">
        <v>198199</v>
      </c>
      <c r="W43" s="370">
        <v>360599</v>
      </c>
      <c r="X43" s="305">
        <v>718734</v>
      </c>
      <c r="Y43" s="370">
        <v>-358135</v>
      </c>
      <c r="Z43" s="371">
        <v>-49.83</v>
      </c>
      <c r="AA43" s="303">
        <v>718734</v>
      </c>
    </row>
    <row r="44" spans="1:27" ht="13.5">
      <c r="A44" s="361" t="s">
        <v>250</v>
      </c>
      <c r="B44" s="136"/>
      <c r="C44" s="60">
        <v>693437</v>
      </c>
      <c r="D44" s="368"/>
      <c r="E44" s="54">
        <v>833866</v>
      </c>
      <c r="F44" s="53">
        <v>2963171</v>
      </c>
      <c r="G44" s="53"/>
      <c r="H44" s="54">
        <v>14332</v>
      </c>
      <c r="I44" s="54">
        <v>3733</v>
      </c>
      <c r="J44" s="53">
        <v>18065</v>
      </c>
      <c r="K44" s="53">
        <v>29020</v>
      </c>
      <c r="L44" s="54">
        <v>176598</v>
      </c>
      <c r="M44" s="54">
        <v>91756</v>
      </c>
      <c r="N44" s="53">
        <v>297374</v>
      </c>
      <c r="O44" s="53">
        <v>3733</v>
      </c>
      <c r="P44" s="54">
        <v>172129</v>
      </c>
      <c r="Q44" s="54">
        <v>54977</v>
      </c>
      <c r="R44" s="53">
        <v>230839</v>
      </c>
      <c r="S44" s="53">
        <v>58890</v>
      </c>
      <c r="T44" s="54">
        <v>35417</v>
      </c>
      <c r="U44" s="54">
        <v>997127</v>
      </c>
      <c r="V44" s="53">
        <v>1091434</v>
      </c>
      <c r="W44" s="53">
        <v>1637712</v>
      </c>
      <c r="X44" s="54">
        <v>2963171</v>
      </c>
      <c r="Y44" s="53">
        <v>-1325459</v>
      </c>
      <c r="Z44" s="94">
        <v>-44.73</v>
      </c>
      <c r="AA44" s="95">
        <v>2963171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1950000</v>
      </c>
      <c r="F48" s="53">
        <v>1950000</v>
      </c>
      <c r="G48" s="53"/>
      <c r="H48" s="54"/>
      <c r="I48" s="54"/>
      <c r="J48" s="53"/>
      <c r="K48" s="53"/>
      <c r="L48" s="54">
        <v>150000</v>
      </c>
      <c r="M48" s="54">
        <v>1346806</v>
      </c>
      <c r="N48" s="53">
        <v>1496806</v>
      </c>
      <c r="O48" s="53">
        <v>-56456</v>
      </c>
      <c r="P48" s="54">
        <v>87033</v>
      </c>
      <c r="Q48" s="54">
        <v>25847</v>
      </c>
      <c r="R48" s="53">
        <v>56424</v>
      </c>
      <c r="S48" s="53">
        <v>10526</v>
      </c>
      <c r="T48" s="54"/>
      <c r="U48" s="54">
        <v>-28549</v>
      </c>
      <c r="V48" s="53">
        <v>-18023</v>
      </c>
      <c r="W48" s="53">
        <v>1535207</v>
      </c>
      <c r="X48" s="54">
        <v>1950000</v>
      </c>
      <c r="Y48" s="53">
        <v>-414793</v>
      </c>
      <c r="Z48" s="94">
        <v>-21.27</v>
      </c>
      <c r="AA48" s="95">
        <v>1950000</v>
      </c>
    </row>
    <row r="49" spans="1:27" ht="13.5">
      <c r="A49" s="361" t="s">
        <v>93</v>
      </c>
      <c r="B49" s="136"/>
      <c r="C49" s="54"/>
      <c r="D49" s="368"/>
      <c r="E49" s="54">
        <v>1122500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28242818</v>
      </c>
      <c r="D60" s="346">
        <f t="shared" si="14"/>
        <v>0</v>
      </c>
      <c r="E60" s="219">
        <f t="shared" si="14"/>
        <v>32040027</v>
      </c>
      <c r="F60" s="264">
        <f t="shared" si="14"/>
        <v>35304280</v>
      </c>
      <c r="G60" s="264">
        <f t="shared" si="14"/>
        <v>28925</v>
      </c>
      <c r="H60" s="219">
        <f t="shared" si="14"/>
        <v>214508</v>
      </c>
      <c r="I60" s="219">
        <f t="shared" si="14"/>
        <v>2859808</v>
      </c>
      <c r="J60" s="264">
        <f t="shared" si="14"/>
        <v>3103241</v>
      </c>
      <c r="K60" s="264">
        <f t="shared" si="14"/>
        <v>3188676</v>
      </c>
      <c r="L60" s="219">
        <f t="shared" si="14"/>
        <v>2534209</v>
      </c>
      <c r="M60" s="219">
        <f t="shared" si="14"/>
        <v>5522362</v>
      </c>
      <c r="N60" s="264">
        <f t="shared" si="14"/>
        <v>11245247</v>
      </c>
      <c r="O60" s="264">
        <f t="shared" si="14"/>
        <v>1025046</v>
      </c>
      <c r="P60" s="219">
        <f t="shared" si="14"/>
        <v>4880581</v>
      </c>
      <c r="Q60" s="219">
        <f t="shared" si="14"/>
        <v>536444</v>
      </c>
      <c r="R60" s="264">
        <f t="shared" si="14"/>
        <v>6442071</v>
      </c>
      <c r="S60" s="264">
        <f t="shared" si="14"/>
        <v>2620804</v>
      </c>
      <c r="T60" s="219">
        <f t="shared" si="14"/>
        <v>7255964</v>
      </c>
      <c r="U60" s="219">
        <f t="shared" si="14"/>
        <v>7261375</v>
      </c>
      <c r="V60" s="264">
        <f t="shared" si="14"/>
        <v>17138143</v>
      </c>
      <c r="W60" s="264">
        <f t="shared" si="14"/>
        <v>37928702</v>
      </c>
      <c r="X60" s="219">
        <f t="shared" si="14"/>
        <v>35304280</v>
      </c>
      <c r="Y60" s="264">
        <f t="shared" si="14"/>
        <v>2624422</v>
      </c>
      <c r="Z60" s="337">
        <f>+IF(X60&lt;&gt;0,+(Y60/X60)*100,0)</f>
        <v>7.433721917002697</v>
      </c>
      <c r="AA60" s="232">
        <f>+AA57+AA54+AA51+AA40+AA37+AA34+AA22+AA5</f>
        <v>35304280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2708469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2375850</v>
      </c>
      <c r="L62" s="347">
        <f t="shared" si="15"/>
        <v>0</v>
      </c>
      <c r="M62" s="347">
        <f t="shared" si="15"/>
        <v>0</v>
      </c>
      <c r="N62" s="349">
        <f t="shared" si="15"/>
        <v>2375850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187830</v>
      </c>
      <c r="V62" s="349">
        <f t="shared" si="15"/>
        <v>187830</v>
      </c>
      <c r="W62" s="349">
        <f t="shared" si="15"/>
        <v>2563680</v>
      </c>
      <c r="X62" s="347">
        <f t="shared" si="15"/>
        <v>2708469</v>
      </c>
      <c r="Y62" s="349">
        <f t="shared" si="15"/>
        <v>-144789</v>
      </c>
      <c r="Z62" s="338">
        <f>+IF(X62&lt;&gt;0,+(Y62/X62)*100,0)</f>
        <v>-5.345787601777978</v>
      </c>
      <c r="AA62" s="351">
        <f>SUM(AA63:AA66)</f>
        <v>2708469</v>
      </c>
    </row>
    <row r="63" spans="1:27" ht="13.5">
      <c r="A63" s="361" t="s">
        <v>258</v>
      </c>
      <c r="B63" s="136"/>
      <c r="C63" s="60"/>
      <c r="D63" s="340"/>
      <c r="E63" s="60"/>
      <c r="F63" s="59">
        <v>2708469</v>
      </c>
      <c r="G63" s="59"/>
      <c r="H63" s="60"/>
      <c r="I63" s="60"/>
      <c r="J63" s="59"/>
      <c r="K63" s="59">
        <v>2375850</v>
      </c>
      <c r="L63" s="60"/>
      <c r="M63" s="60"/>
      <c r="N63" s="59">
        <v>2375850</v>
      </c>
      <c r="O63" s="59"/>
      <c r="P63" s="60"/>
      <c r="Q63" s="60"/>
      <c r="R63" s="59"/>
      <c r="S63" s="59"/>
      <c r="T63" s="60"/>
      <c r="U63" s="60">
        <v>187830</v>
      </c>
      <c r="V63" s="59">
        <v>187830</v>
      </c>
      <c r="W63" s="59">
        <v>2563680</v>
      </c>
      <c r="X63" s="60">
        <v>2708469</v>
      </c>
      <c r="Y63" s="59">
        <v>-144789</v>
      </c>
      <c r="Z63" s="61">
        <v>-5.35</v>
      </c>
      <c r="AA63" s="62">
        <v>2708469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12373673</v>
      </c>
      <c r="D5" s="357">
        <f t="shared" si="0"/>
        <v>0</v>
      </c>
      <c r="E5" s="356">
        <f t="shared" si="0"/>
        <v>3250000</v>
      </c>
      <c r="F5" s="358">
        <f t="shared" si="0"/>
        <v>25803422</v>
      </c>
      <c r="G5" s="358">
        <f t="shared" si="0"/>
        <v>0</v>
      </c>
      <c r="H5" s="356">
        <f t="shared" si="0"/>
        <v>3429521</v>
      </c>
      <c r="I5" s="356">
        <f t="shared" si="0"/>
        <v>1591801</v>
      </c>
      <c r="J5" s="358">
        <f t="shared" si="0"/>
        <v>5021322</v>
      </c>
      <c r="K5" s="358">
        <f t="shared" si="0"/>
        <v>1945525</v>
      </c>
      <c r="L5" s="356">
        <f t="shared" si="0"/>
        <v>1535380</v>
      </c>
      <c r="M5" s="356">
        <f t="shared" si="0"/>
        <v>3609804</v>
      </c>
      <c r="N5" s="358">
        <f t="shared" si="0"/>
        <v>7090709</v>
      </c>
      <c r="O5" s="358">
        <f t="shared" si="0"/>
        <v>2380064</v>
      </c>
      <c r="P5" s="356">
        <f t="shared" si="0"/>
        <v>1661114</v>
      </c>
      <c r="Q5" s="356">
        <f t="shared" si="0"/>
        <v>1566187</v>
      </c>
      <c r="R5" s="358">
        <f t="shared" si="0"/>
        <v>5607365</v>
      </c>
      <c r="S5" s="358">
        <f t="shared" si="0"/>
        <v>1825084</v>
      </c>
      <c r="T5" s="356">
        <f t="shared" si="0"/>
        <v>340212</v>
      </c>
      <c r="U5" s="356">
        <f t="shared" si="0"/>
        <v>3204820</v>
      </c>
      <c r="V5" s="358">
        <f t="shared" si="0"/>
        <v>5370116</v>
      </c>
      <c r="W5" s="358">
        <f t="shared" si="0"/>
        <v>23089512</v>
      </c>
      <c r="X5" s="356">
        <f t="shared" si="0"/>
        <v>25803422</v>
      </c>
      <c r="Y5" s="358">
        <f t="shared" si="0"/>
        <v>-2713910</v>
      </c>
      <c r="Z5" s="359">
        <f>+IF(X5&lt;&gt;0,+(Y5/X5)*100,0)</f>
        <v>-10.517635994171625</v>
      </c>
      <c r="AA5" s="360">
        <f>+AA6+AA8+AA11+AA13+AA15</f>
        <v>25803422</v>
      </c>
    </row>
    <row r="6" spans="1:27" ht="13.5">
      <c r="A6" s="361" t="s">
        <v>204</v>
      </c>
      <c r="B6" s="142"/>
      <c r="C6" s="60">
        <f>+C7</f>
        <v>10456789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101240</v>
      </c>
      <c r="P6" s="60">
        <f t="shared" si="1"/>
        <v>0</v>
      </c>
      <c r="Q6" s="60">
        <f t="shared" si="1"/>
        <v>0</v>
      </c>
      <c r="R6" s="59">
        <f t="shared" si="1"/>
        <v>101240</v>
      </c>
      <c r="S6" s="59">
        <f t="shared" si="1"/>
        <v>1825084</v>
      </c>
      <c r="T6" s="60">
        <f t="shared" si="1"/>
        <v>143400</v>
      </c>
      <c r="U6" s="60">
        <f t="shared" si="1"/>
        <v>82519</v>
      </c>
      <c r="V6" s="59">
        <f t="shared" si="1"/>
        <v>2051003</v>
      </c>
      <c r="W6" s="59">
        <f t="shared" si="1"/>
        <v>2152243</v>
      </c>
      <c r="X6" s="60">
        <f t="shared" si="1"/>
        <v>2300000</v>
      </c>
      <c r="Y6" s="59">
        <f t="shared" si="1"/>
        <v>-147757</v>
      </c>
      <c r="Z6" s="61">
        <f>+IF(X6&lt;&gt;0,+(Y6/X6)*100,0)</f>
        <v>-6.424217391304348</v>
      </c>
      <c r="AA6" s="62">
        <f t="shared" si="1"/>
        <v>2300000</v>
      </c>
    </row>
    <row r="7" spans="1:27" ht="13.5">
      <c r="A7" s="291" t="s">
        <v>228</v>
      </c>
      <c r="B7" s="142"/>
      <c r="C7" s="60">
        <v>10456789</v>
      </c>
      <c r="D7" s="340"/>
      <c r="E7" s="60">
        <v>2000000</v>
      </c>
      <c r="F7" s="59">
        <v>2300000</v>
      </c>
      <c r="G7" s="59"/>
      <c r="H7" s="60"/>
      <c r="I7" s="60"/>
      <c r="J7" s="59"/>
      <c r="K7" s="59"/>
      <c r="L7" s="60"/>
      <c r="M7" s="60"/>
      <c r="N7" s="59"/>
      <c r="O7" s="59">
        <v>101240</v>
      </c>
      <c r="P7" s="60"/>
      <c r="Q7" s="60"/>
      <c r="R7" s="59">
        <v>101240</v>
      </c>
      <c r="S7" s="59">
        <v>1825084</v>
      </c>
      <c r="T7" s="60">
        <v>143400</v>
      </c>
      <c r="U7" s="60">
        <v>82519</v>
      </c>
      <c r="V7" s="59">
        <v>2051003</v>
      </c>
      <c r="W7" s="59">
        <v>2152243</v>
      </c>
      <c r="X7" s="60">
        <v>2300000</v>
      </c>
      <c r="Y7" s="59">
        <v>-147757</v>
      </c>
      <c r="Z7" s="61">
        <v>-6.42</v>
      </c>
      <c r="AA7" s="62">
        <v>2300000</v>
      </c>
    </row>
    <row r="8" spans="1:27" ht="13.5">
      <c r="A8" s="361" t="s">
        <v>205</v>
      </c>
      <c r="B8" s="142"/>
      <c r="C8" s="60">
        <f aca="true" t="shared" si="2" ref="C8:Y8">SUM(C9:C10)</f>
        <v>219298</v>
      </c>
      <c r="D8" s="340">
        <f t="shared" si="2"/>
        <v>0</v>
      </c>
      <c r="E8" s="60">
        <f t="shared" si="2"/>
        <v>350000</v>
      </c>
      <c r="F8" s="59">
        <f t="shared" si="2"/>
        <v>4019138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156575</v>
      </c>
      <c r="L8" s="60">
        <f t="shared" si="2"/>
        <v>170214</v>
      </c>
      <c r="M8" s="60">
        <f t="shared" si="2"/>
        <v>293838</v>
      </c>
      <c r="N8" s="59">
        <f t="shared" si="2"/>
        <v>620627</v>
      </c>
      <c r="O8" s="59">
        <f t="shared" si="2"/>
        <v>-29600</v>
      </c>
      <c r="P8" s="60">
        <f t="shared" si="2"/>
        <v>202035</v>
      </c>
      <c r="Q8" s="60">
        <f t="shared" si="2"/>
        <v>0</v>
      </c>
      <c r="R8" s="59">
        <f t="shared" si="2"/>
        <v>172435</v>
      </c>
      <c r="S8" s="59">
        <f t="shared" si="2"/>
        <v>0</v>
      </c>
      <c r="T8" s="60">
        <f t="shared" si="2"/>
        <v>196812</v>
      </c>
      <c r="U8" s="60">
        <f t="shared" si="2"/>
        <v>930557</v>
      </c>
      <c r="V8" s="59">
        <f t="shared" si="2"/>
        <v>1127369</v>
      </c>
      <c r="W8" s="59">
        <f t="shared" si="2"/>
        <v>1920431</v>
      </c>
      <c r="X8" s="60">
        <f t="shared" si="2"/>
        <v>4019138</v>
      </c>
      <c r="Y8" s="59">
        <f t="shared" si="2"/>
        <v>-2098707</v>
      </c>
      <c r="Z8" s="61">
        <f>+IF(X8&lt;&gt;0,+(Y8/X8)*100,0)</f>
        <v>-52.217838750498245</v>
      </c>
      <c r="AA8" s="62">
        <f>SUM(AA9:AA10)</f>
        <v>4019138</v>
      </c>
    </row>
    <row r="9" spans="1:27" ht="13.5">
      <c r="A9" s="291" t="s">
        <v>229</v>
      </c>
      <c r="B9" s="142"/>
      <c r="C9" s="60">
        <v>219298</v>
      </c>
      <c r="D9" s="340"/>
      <c r="E9" s="60">
        <v>350000</v>
      </c>
      <c r="F9" s="59">
        <v>4019138</v>
      </c>
      <c r="G9" s="59"/>
      <c r="H9" s="60"/>
      <c r="I9" s="60"/>
      <c r="J9" s="59"/>
      <c r="K9" s="59">
        <v>156575</v>
      </c>
      <c r="L9" s="60">
        <v>170214</v>
      </c>
      <c r="M9" s="60">
        <v>293838</v>
      </c>
      <c r="N9" s="59">
        <v>620627</v>
      </c>
      <c r="O9" s="59">
        <v>-29600</v>
      </c>
      <c r="P9" s="60">
        <v>202035</v>
      </c>
      <c r="Q9" s="60"/>
      <c r="R9" s="59">
        <v>172435</v>
      </c>
      <c r="S9" s="59"/>
      <c r="T9" s="60">
        <v>196812</v>
      </c>
      <c r="U9" s="60">
        <v>930557</v>
      </c>
      <c r="V9" s="59">
        <v>1127369</v>
      </c>
      <c r="W9" s="59">
        <v>1920431</v>
      </c>
      <c r="X9" s="60">
        <v>4019138</v>
      </c>
      <c r="Y9" s="59">
        <v>-2098707</v>
      </c>
      <c r="Z9" s="61">
        <v>-52.22</v>
      </c>
      <c r="AA9" s="62">
        <v>4019138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860866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860866</v>
      </c>
      <c r="V11" s="364">
        <f t="shared" si="3"/>
        <v>860866</v>
      </c>
      <c r="W11" s="364">
        <f t="shared" si="3"/>
        <v>860866</v>
      </c>
      <c r="X11" s="362">
        <f t="shared" si="3"/>
        <v>860866</v>
      </c>
      <c r="Y11" s="364">
        <f t="shared" si="3"/>
        <v>0</v>
      </c>
      <c r="Z11" s="365">
        <f>+IF(X11&lt;&gt;0,+(Y11/X11)*100,0)</f>
        <v>0</v>
      </c>
      <c r="AA11" s="366">
        <f t="shared" si="3"/>
        <v>860866</v>
      </c>
    </row>
    <row r="12" spans="1:27" ht="13.5">
      <c r="A12" s="291" t="s">
        <v>231</v>
      </c>
      <c r="B12" s="136"/>
      <c r="C12" s="60"/>
      <c r="D12" s="340"/>
      <c r="E12" s="60"/>
      <c r="F12" s="59">
        <v>860866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>
        <v>860866</v>
      </c>
      <c r="V12" s="59">
        <v>860866</v>
      </c>
      <c r="W12" s="59">
        <v>860866</v>
      </c>
      <c r="X12" s="60">
        <v>860866</v>
      </c>
      <c r="Y12" s="59"/>
      <c r="Z12" s="61"/>
      <c r="AA12" s="62">
        <v>860866</v>
      </c>
    </row>
    <row r="13" spans="1:27" ht="13.5">
      <c r="A13" s="361" t="s">
        <v>207</v>
      </c>
      <c r="B13" s="136"/>
      <c r="C13" s="275">
        <f>+C14</f>
        <v>1697586</v>
      </c>
      <c r="D13" s="341">
        <f aca="true" t="shared" si="4" ref="D13:AA13">+D14</f>
        <v>0</v>
      </c>
      <c r="E13" s="275">
        <f t="shared" si="4"/>
        <v>600000</v>
      </c>
      <c r="F13" s="342">
        <f t="shared" si="4"/>
        <v>18623418</v>
      </c>
      <c r="G13" s="342">
        <f t="shared" si="4"/>
        <v>0</v>
      </c>
      <c r="H13" s="275">
        <f t="shared" si="4"/>
        <v>3429521</v>
      </c>
      <c r="I13" s="275">
        <f t="shared" si="4"/>
        <v>1591801</v>
      </c>
      <c r="J13" s="342">
        <f t="shared" si="4"/>
        <v>5021322</v>
      </c>
      <c r="K13" s="342">
        <f t="shared" si="4"/>
        <v>1788950</v>
      </c>
      <c r="L13" s="275">
        <f t="shared" si="4"/>
        <v>1365166</v>
      </c>
      <c r="M13" s="275">
        <f t="shared" si="4"/>
        <v>3315966</v>
      </c>
      <c r="N13" s="342">
        <f t="shared" si="4"/>
        <v>6470082</v>
      </c>
      <c r="O13" s="342">
        <f t="shared" si="4"/>
        <v>2308424</v>
      </c>
      <c r="P13" s="275">
        <f t="shared" si="4"/>
        <v>1459079</v>
      </c>
      <c r="Q13" s="275">
        <f t="shared" si="4"/>
        <v>1566187</v>
      </c>
      <c r="R13" s="342">
        <f t="shared" si="4"/>
        <v>5333690</v>
      </c>
      <c r="S13" s="342">
        <f t="shared" si="4"/>
        <v>0</v>
      </c>
      <c r="T13" s="275">
        <f t="shared" si="4"/>
        <v>0</v>
      </c>
      <c r="U13" s="275">
        <f t="shared" si="4"/>
        <v>1330878</v>
      </c>
      <c r="V13" s="342">
        <f t="shared" si="4"/>
        <v>1330878</v>
      </c>
      <c r="W13" s="342">
        <f t="shared" si="4"/>
        <v>18155972</v>
      </c>
      <c r="X13" s="275">
        <f t="shared" si="4"/>
        <v>18623418</v>
      </c>
      <c r="Y13" s="342">
        <f t="shared" si="4"/>
        <v>-467446</v>
      </c>
      <c r="Z13" s="335">
        <f>+IF(X13&lt;&gt;0,+(Y13/X13)*100,0)</f>
        <v>-2.509990378780093</v>
      </c>
      <c r="AA13" s="273">
        <f t="shared" si="4"/>
        <v>18623418</v>
      </c>
    </row>
    <row r="14" spans="1:27" ht="13.5">
      <c r="A14" s="291" t="s">
        <v>232</v>
      </c>
      <c r="B14" s="136"/>
      <c r="C14" s="60">
        <v>1697586</v>
      </c>
      <c r="D14" s="340"/>
      <c r="E14" s="60">
        <v>600000</v>
      </c>
      <c r="F14" s="59">
        <v>18623418</v>
      </c>
      <c r="G14" s="59"/>
      <c r="H14" s="60">
        <v>3429521</v>
      </c>
      <c r="I14" s="60">
        <v>1591801</v>
      </c>
      <c r="J14" s="59">
        <v>5021322</v>
      </c>
      <c r="K14" s="59">
        <v>1788950</v>
      </c>
      <c r="L14" s="60">
        <v>1365166</v>
      </c>
      <c r="M14" s="60">
        <v>3315966</v>
      </c>
      <c r="N14" s="59">
        <v>6470082</v>
      </c>
      <c r="O14" s="59">
        <v>2308424</v>
      </c>
      <c r="P14" s="60">
        <v>1459079</v>
      </c>
      <c r="Q14" s="60">
        <v>1566187</v>
      </c>
      <c r="R14" s="59">
        <v>5333690</v>
      </c>
      <c r="S14" s="59"/>
      <c r="T14" s="60"/>
      <c r="U14" s="60">
        <v>1330878</v>
      </c>
      <c r="V14" s="59">
        <v>1330878</v>
      </c>
      <c r="W14" s="59">
        <v>18155972</v>
      </c>
      <c r="X14" s="60">
        <v>18623418</v>
      </c>
      <c r="Y14" s="59">
        <v>-467446</v>
      </c>
      <c r="Z14" s="61">
        <v>-2.51</v>
      </c>
      <c r="AA14" s="62">
        <v>18623418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300000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141880</v>
      </c>
      <c r="D22" s="344">
        <f t="shared" si="6"/>
        <v>0</v>
      </c>
      <c r="E22" s="343">
        <f t="shared" si="6"/>
        <v>0</v>
      </c>
      <c r="F22" s="345">
        <f t="shared" si="6"/>
        <v>2682561</v>
      </c>
      <c r="G22" s="345">
        <f t="shared" si="6"/>
        <v>0</v>
      </c>
      <c r="H22" s="343">
        <f t="shared" si="6"/>
        <v>0</v>
      </c>
      <c r="I22" s="343">
        <f t="shared" si="6"/>
        <v>51839</v>
      </c>
      <c r="J22" s="345">
        <f t="shared" si="6"/>
        <v>51839</v>
      </c>
      <c r="K22" s="345">
        <f t="shared" si="6"/>
        <v>1109654</v>
      </c>
      <c r="L22" s="343">
        <f t="shared" si="6"/>
        <v>160981</v>
      </c>
      <c r="M22" s="343">
        <f t="shared" si="6"/>
        <v>300000</v>
      </c>
      <c r="N22" s="345">
        <f t="shared" si="6"/>
        <v>1570635</v>
      </c>
      <c r="O22" s="345">
        <f t="shared" si="6"/>
        <v>368142</v>
      </c>
      <c r="P22" s="343">
        <f t="shared" si="6"/>
        <v>26902</v>
      </c>
      <c r="Q22" s="343">
        <f t="shared" si="6"/>
        <v>0</v>
      </c>
      <c r="R22" s="345">
        <f t="shared" si="6"/>
        <v>395044</v>
      </c>
      <c r="S22" s="345">
        <f t="shared" si="6"/>
        <v>173155</v>
      </c>
      <c r="T22" s="343">
        <f t="shared" si="6"/>
        <v>42750</v>
      </c>
      <c r="U22" s="343">
        <f t="shared" si="6"/>
        <v>79850</v>
      </c>
      <c r="V22" s="345">
        <f t="shared" si="6"/>
        <v>295755</v>
      </c>
      <c r="W22" s="345">
        <f t="shared" si="6"/>
        <v>2313273</v>
      </c>
      <c r="X22" s="343">
        <f t="shared" si="6"/>
        <v>2682561</v>
      </c>
      <c r="Y22" s="345">
        <f t="shared" si="6"/>
        <v>-369288</v>
      </c>
      <c r="Z22" s="336">
        <f>+IF(X22&lt;&gt;0,+(Y22/X22)*100,0)</f>
        <v>-13.766247999579505</v>
      </c>
      <c r="AA22" s="350">
        <f>SUM(AA23:AA32)</f>
        <v>2682561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141880</v>
      </c>
      <c r="D24" s="340"/>
      <c r="E24" s="60"/>
      <c r="F24" s="59">
        <v>2682561</v>
      </c>
      <c r="G24" s="59"/>
      <c r="H24" s="60"/>
      <c r="I24" s="60">
        <v>51839</v>
      </c>
      <c r="J24" s="59">
        <v>51839</v>
      </c>
      <c r="K24" s="59">
        <v>1109654</v>
      </c>
      <c r="L24" s="60">
        <v>160981</v>
      </c>
      <c r="M24" s="60">
        <v>300000</v>
      </c>
      <c r="N24" s="59">
        <v>1570635</v>
      </c>
      <c r="O24" s="59">
        <v>368142</v>
      </c>
      <c r="P24" s="60">
        <v>26902</v>
      </c>
      <c r="Q24" s="60"/>
      <c r="R24" s="59">
        <v>395044</v>
      </c>
      <c r="S24" s="59">
        <v>173155</v>
      </c>
      <c r="T24" s="60">
        <v>42750</v>
      </c>
      <c r="U24" s="60">
        <v>79850</v>
      </c>
      <c r="V24" s="59">
        <v>295755</v>
      </c>
      <c r="W24" s="59">
        <v>2313273</v>
      </c>
      <c r="X24" s="60">
        <v>2682561</v>
      </c>
      <c r="Y24" s="59">
        <v>-369288</v>
      </c>
      <c r="Z24" s="61">
        <v>-13.77</v>
      </c>
      <c r="AA24" s="62">
        <v>2682561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16870991</v>
      </c>
      <c r="F40" s="345">
        <f t="shared" si="9"/>
        <v>5135000</v>
      </c>
      <c r="G40" s="345">
        <f t="shared" si="9"/>
        <v>0</v>
      </c>
      <c r="H40" s="343">
        <f t="shared" si="9"/>
        <v>11754</v>
      </c>
      <c r="I40" s="343">
        <f t="shared" si="9"/>
        <v>0</v>
      </c>
      <c r="J40" s="345">
        <f t="shared" si="9"/>
        <v>11754</v>
      </c>
      <c r="K40" s="345">
        <f t="shared" si="9"/>
        <v>0</v>
      </c>
      <c r="L40" s="343">
        <f t="shared" si="9"/>
        <v>10590</v>
      </c>
      <c r="M40" s="343">
        <f t="shared" si="9"/>
        <v>0</v>
      </c>
      <c r="N40" s="345">
        <f t="shared" si="9"/>
        <v>10590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-11754</v>
      </c>
      <c r="T40" s="343">
        <f t="shared" si="9"/>
        <v>-10590</v>
      </c>
      <c r="U40" s="343">
        <f t="shared" si="9"/>
        <v>4441243</v>
      </c>
      <c r="V40" s="345">
        <f t="shared" si="9"/>
        <v>4418899</v>
      </c>
      <c r="W40" s="345">
        <f t="shared" si="9"/>
        <v>4441243</v>
      </c>
      <c r="X40" s="343">
        <f t="shared" si="9"/>
        <v>5135000</v>
      </c>
      <c r="Y40" s="345">
        <f t="shared" si="9"/>
        <v>-693757</v>
      </c>
      <c r="Z40" s="336">
        <f>+IF(X40&lt;&gt;0,+(Y40/X40)*100,0)</f>
        <v>-13.510360272638753</v>
      </c>
      <c r="AA40" s="350">
        <f>SUM(AA41:AA49)</f>
        <v>5135000</v>
      </c>
    </row>
    <row r="41" spans="1:27" ht="13.5">
      <c r="A41" s="361" t="s">
        <v>247</v>
      </c>
      <c r="B41" s="142"/>
      <c r="C41" s="362"/>
      <c r="D41" s="363"/>
      <c r="E41" s="362">
        <v>4395000</v>
      </c>
      <c r="F41" s="364">
        <v>4395000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3947433</v>
      </c>
      <c r="V41" s="364">
        <v>3947433</v>
      </c>
      <c r="W41" s="364">
        <v>3947433</v>
      </c>
      <c r="X41" s="362">
        <v>4395000</v>
      </c>
      <c r="Y41" s="364">
        <v>-447567</v>
      </c>
      <c r="Z41" s="365">
        <v>-10.18</v>
      </c>
      <c r="AA41" s="366">
        <v>4395000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1986</v>
      </c>
      <c r="V44" s="53">
        <v>1986</v>
      </c>
      <c r="W44" s="53">
        <v>1986</v>
      </c>
      <c r="X44" s="54">
        <v>90000</v>
      </c>
      <c r="Y44" s="53">
        <v>-88014</v>
      </c>
      <c r="Z44" s="94">
        <v>-97.79</v>
      </c>
      <c r="AA44" s="95">
        <v>90000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300000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650000</v>
      </c>
      <c r="G48" s="53"/>
      <c r="H48" s="54">
        <v>11754</v>
      </c>
      <c r="I48" s="54"/>
      <c r="J48" s="53">
        <v>11754</v>
      </c>
      <c r="K48" s="53"/>
      <c r="L48" s="54">
        <v>10590</v>
      </c>
      <c r="M48" s="54"/>
      <c r="N48" s="53">
        <v>10590</v>
      </c>
      <c r="O48" s="53"/>
      <c r="P48" s="54"/>
      <c r="Q48" s="54"/>
      <c r="R48" s="53"/>
      <c r="S48" s="53">
        <v>-11754</v>
      </c>
      <c r="T48" s="54">
        <v>-10590</v>
      </c>
      <c r="U48" s="54">
        <v>491824</v>
      </c>
      <c r="V48" s="53">
        <v>469480</v>
      </c>
      <c r="W48" s="53">
        <v>491824</v>
      </c>
      <c r="X48" s="54">
        <v>650000</v>
      </c>
      <c r="Y48" s="53">
        <v>-158176</v>
      </c>
      <c r="Z48" s="94">
        <v>-24.33</v>
      </c>
      <c r="AA48" s="95">
        <v>650000</v>
      </c>
    </row>
    <row r="49" spans="1:27" ht="13.5">
      <c r="A49" s="361" t="s">
        <v>93</v>
      </c>
      <c r="B49" s="136"/>
      <c r="C49" s="54"/>
      <c r="D49" s="368"/>
      <c r="E49" s="54">
        <v>12175991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12515553</v>
      </c>
      <c r="D60" s="346">
        <f t="shared" si="14"/>
        <v>0</v>
      </c>
      <c r="E60" s="219">
        <f t="shared" si="14"/>
        <v>20120991</v>
      </c>
      <c r="F60" s="264">
        <f t="shared" si="14"/>
        <v>33620983</v>
      </c>
      <c r="G60" s="264">
        <f t="shared" si="14"/>
        <v>0</v>
      </c>
      <c r="H60" s="219">
        <f t="shared" si="14"/>
        <v>3441275</v>
      </c>
      <c r="I60" s="219">
        <f t="shared" si="14"/>
        <v>1643640</v>
      </c>
      <c r="J60" s="264">
        <f t="shared" si="14"/>
        <v>5084915</v>
      </c>
      <c r="K60" s="264">
        <f t="shared" si="14"/>
        <v>3055179</v>
      </c>
      <c r="L60" s="219">
        <f t="shared" si="14"/>
        <v>1706951</v>
      </c>
      <c r="M60" s="219">
        <f t="shared" si="14"/>
        <v>3909804</v>
      </c>
      <c r="N60" s="264">
        <f t="shared" si="14"/>
        <v>8671934</v>
      </c>
      <c r="O60" s="264">
        <f t="shared" si="14"/>
        <v>2748206</v>
      </c>
      <c r="P60" s="219">
        <f t="shared" si="14"/>
        <v>1688016</v>
      </c>
      <c r="Q60" s="219">
        <f t="shared" si="14"/>
        <v>1566187</v>
      </c>
      <c r="R60" s="264">
        <f t="shared" si="14"/>
        <v>6002409</v>
      </c>
      <c r="S60" s="264">
        <f t="shared" si="14"/>
        <v>1986485</v>
      </c>
      <c r="T60" s="219">
        <f t="shared" si="14"/>
        <v>372372</v>
      </c>
      <c r="U60" s="219">
        <f t="shared" si="14"/>
        <v>7725913</v>
      </c>
      <c r="V60" s="264">
        <f t="shared" si="14"/>
        <v>10084770</v>
      </c>
      <c r="W60" s="264">
        <f t="shared" si="14"/>
        <v>29844028</v>
      </c>
      <c r="X60" s="219">
        <f t="shared" si="14"/>
        <v>33620983</v>
      </c>
      <c r="Y60" s="264">
        <f t="shared" si="14"/>
        <v>-3776955</v>
      </c>
      <c r="Z60" s="337">
        <f>+IF(X60&lt;&gt;0,+(Y60/X60)*100,0)</f>
        <v>-11.233921982590456</v>
      </c>
      <c r="AA60" s="232">
        <f>+AA57+AA54+AA51+AA40+AA37+AA34+AA22+AA5</f>
        <v>33620983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2014-08-06T09:00:54Z</dcterms:created>
  <dcterms:modified xsi:type="dcterms:W3CDTF">2014-08-06T09:00:58Z</dcterms:modified>
  <cp:category/>
  <cp:version/>
  <cp:contentType/>
  <cp:contentStatus/>
</cp:coreProperties>
</file>