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<sst xmlns="http://schemas.openxmlformats.org/spreadsheetml/2006/main" count="855" uniqueCount="302">
  <si>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Knysna(WC048)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</si>
  <si>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</si>
  <si>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</si>
  <si>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</si>
  <si>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</si>
  <si>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</si>
  <si>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</si>
  <si>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</si>
  <si>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</si>
  <si>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</si>
  <si>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</si>
  <si>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</si>
  <si>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</si>
  <si>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</si>
  <si>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</si>
  <si>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</si>
  <si>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</si>
  <si>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</si>
  <si>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</si>
  <si>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</si>
  <si>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</si>
  <si>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</si>
  <si>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</si>
  <si>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</si>
  <si>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</si>
  <si>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</si>
  <si>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</si>
  <si>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</si>
  <si>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</si>
  <si>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</si>
  <si>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</si>
  <si>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</si>
  <si>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</si>
  <si>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</si>
  <si>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</si>
  <si>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</si>
  <si>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</si>
  <si>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</si>
  <si>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</si>
  <si>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</si>
  <si>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</si>
  <si>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</si>
  <si>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</si>
  <si>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</si>
  <si>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</si>
  <si>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</si>
  <si>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</si>
  <si>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</si>
  <si>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</si>
  <si>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</si>
  <si>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</si>
  <si>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</si>
  <si>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</si>
  <si>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</si>
  <si>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</si>
  <si>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</si>
  <si>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</si>
  <si>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</si>
  <si>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</si>
  <si>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</si>
  <si>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</si>
  <si>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</si>
  <si>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</si>
  <si>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</si>
  <si>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</si>
  <si>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</si>
  <si>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</si>
  <si>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</si>
  <si>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</si>
  <si>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</si>
  <si>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Knysna(WC048)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</si>
  <si>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</si>
  <si>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</si>
  <si>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</si>
  <si>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</si>
  <si>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</si>
  <si>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</si>
  <si>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</si>
  <si>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</si>
  <si>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</si>
  <si>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</si>
  <si>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</si>
  <si>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</si>
  <si>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</si>
  <si>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</si>
  <si>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</si>
  <si>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</si>
  <si>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</si>
  <si>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</si>
  <si>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</si>
  <si>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</si>
  <si>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</si>
  <si>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</si>
  <si>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</si>
  <si>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</si>
  <si>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</si>
  <si>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</si>
  <si>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</si>
  <si>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</si>
  <si>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</si>
  <si>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Knysna(WC048)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</si>
  <si>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</si>
  <si>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</si>
  <si>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</si>
  <si>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</si>
  <si>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</si>
  <si>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</si>
  <si>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</si>
  <si>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</si>
  <si>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</si>
  <si>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</si>
  <si>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</si>
  <si>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</si>
  <si>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</si>
  <si>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</si>
  <si>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</si>
  <si>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</si>
  <si>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</si>
  <si>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</si>
  <si>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</si>
  <si>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</si>
  <si>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</si>
  <si>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</si>
  <si>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</si>
  <si>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</si>
  <si>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</si>
  <si>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</si>
  <si>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</si>
  <si>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</si>
  <si>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Knysna(WC048)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</si>
  <si>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</si>
  <si>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</si>
  <si>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</si>
  <si>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</si>
  <si>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</si>
  <si>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</si>
  <si>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</si>
  <si>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</si>
  <si>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</si>
  <si>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</si>
  <si>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Knysna(WC048)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</si>
  <si>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</si>
  <si>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</si>
  <si>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</si>
  <si>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</si>
  <si>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</si>
  <si>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</si>
  <si>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</si>
  <si>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</si>
  <si>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</si>
  <si>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</si>
  <si>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</si>
  <si>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</si>
  <si>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</si>
  <si>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</si>
  <si>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</si>
  <si>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</si>
  <si>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</si>
  <si>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</si>
  <si>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</si>
  <si>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</si>
  <si>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</si>
  <si>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</si>
  <si>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</si>
  <si>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</si>
  <si>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</si>
  <si>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</si>
  <si>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</si>
  <si>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</si>
  <si>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</si>
  <si>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</si>
  <si>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</si>
  <si>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</si>
  <si>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</si>
  <si>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Knysna(WC048)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</si>
  <si>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</si>
  <si>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</si>
  <si>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</si>
  <si>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</si>
  <si>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</si>
  <si>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</si>
  <si>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</si>
  <si>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</si>
  <si>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</si>
  <si>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</si>
  <si>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</si>
  <si>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</si>
  <si>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</si>
  <si>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</si>
  <si>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</si>
  <si>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</si>
  <si>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</si>
  <si>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</si>
  <si>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</si>
  <si>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</si>
  <si>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</si>
  <si>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</si>
  <si>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</si>
  <si>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</si>
  <si>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</si>
  <si>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</si>
  <si>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Knysna(WC048)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</si>
  <si>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</si>
  <si>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</si>
  <si>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</si>
  <si>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</si>
  <si>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</si>
  <si>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</si>
  <si>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</si>
  <si>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</si>
  <si>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</si>
  <si>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</si>
  <si>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</si>
  <si>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</si>
  <si>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</si>
  <si>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</si>
  <si>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</si>
  <si>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</si>
  <si>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</si>
  <si>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</si>
  <si>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</si>
  <si>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</si>
  <si>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</si>
  <si>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</si>
  <si>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</si>
  <si>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</si>
  <si>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Knysna(WC048)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</si>
  <si>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</si>
  <si>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</si>
  <si>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</si>
  <si>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</si>
  <si>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</si>
  <si>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</si>
  <si>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</si>
  <si>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</si>
  <si>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</si>
  <si>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</si>
  <si>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</si>
  <si>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</si>
  <si>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</si>
  <si>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</si>
  <si>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</si>
  <si>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</si>
  <si>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</si>
  <si>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</si>
  <si>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</si>
  <si>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</si>
  <si>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</si>
  <si>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</si>
  <si>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</si>
  <si>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</si>
  <si>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</si>
  <si>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</si>
  <si>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</si>
  <si>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</si>
  <si>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</si>
  <si>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</si>
  <si>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</si>
  <si>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</si>
  <si>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</si>
  <si>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</si>
  <si>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</si>
  <si>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Knysna(WC048)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</si>
  <si>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</si>
  <si>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</si>
  <si>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Knysna(WC048)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</si>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</sst>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142457835</v>
      </c>
      <c r="C5" s="19">
        <v>0</v>
      </c>
      <c r="D5" s="59">
        <v>155182140</v>
      </c>
      <c r="E5" s="60">
        <v>149393050</v>
      </c>
      <c r="F5" s="60">
        <v>150295610</v>
      </c>
      <c r="G5" s="60">
        <v>-1808369</v>
      </c>
      <c r="H5" s="60">
        <v>-830454</v>
      </c>
      <c r="I5" s="60">
        <v>147656787</v>
      </c>
      <c r="J5" s="60">
        <v>-33616</v>
      </c>
      <c r="K5" s="60">
        <v>-7010</v>
      </c>
      <c r="L5" s="60">
        <v>171694</v>
      </c>
      <c r="M5" s="60">
        <v>131068</v>
      </c>
      <c r="N5" s="60">
        <v>221442</v>
      </c>
      <c r="O5" s="60">
        <v>205034</v>
      </c>
      <c r="P5" s="60">
        <v>208697</v>
      </c>
      <c r="Q5" s="60">
        <v>635173</v>
      </c>
      <c r="R5" s="60">
        <v>-102012</v>
      </c>
      <c r="S5" s="60">
        <v>337099</v>
      </c>
      <c r="T5" s="60">
        <v>83180</v>
      </c>
      <c r="U5" s="60">
        <v>318267</v>
      </c>
      <c r="V5" s="60">
        <v>148741295</v>
      </c>
      <c r="W5" s="60">
        <v>149393050</v>
      </c>
      <c r="X5" s="60">
        <v>-651755</v>
      </c>
      <c r="Y5" s="61">
        <v>-0.44</v>
      </c>
      <c r="Z5" s="62">
        <v>149393050</v>
      </c>
    </row>
    <row r="6" spans="1:26" ht="13.5">
      <c r="A6" s="58" t="s">
        <v>32</v>
      </c>
      <c r="B6" s="19">
        <v>241302401</v>
      </c>
      <c r="C6" s="19">
        <v>0</v>
      </c>
      <c r="D6" s="59">
        <v>256196020</v>
      </c>
      <c r="E6" s="60">
        <v>254486080</v>
      </c>
      <c r="F6" s="60">
        <v>57513337</v>
      </c>
      <c r="G6" s="60">
        <v>19242198</v>
      </c>
      <c r="H6" s="60">
        <v>16745854</v>
      </c>
      <c r="I6" s="60">
        <v>93501389</v>
      </c>
      <c r="J6" s="60">
        <v>16863406</v>
      </c>
      <c r="K6" s="60">
        <v>16044220</v>
      </c>
      <c r="L6" s="60">
        <v>17389937</v>
      </c>
      <c r="M6" s="60">
        <v>50297563</v>
      </c>
      <c r="N6" s="60">
        <v>19834581</v>
      </c>
      <c r="O6" s="60">
        <v>5544547</v>
      </c>
      <c r="P6" s="60">
        <v>30323710</v>
      </c>
      <c r="Q6" s="60">
        <v>55702838</v>
      </c>
      <c r="R6" s="60">
        <v>13103891</v>
      </c>
      <c r="S6" s="60">
        <v>15342101</v>
      </c>
      <c r="T6" s="60">
        <v>21208219</v>
      </c>
      <c r="U6" s="60">
        <v>49654211</v>
      </c>
      <c r="V6" s="60">
        <v>249156001</v>
      </c>
      <c r="W6" s="60">
        <v>254486080</v>
      </c>
      <c r="X6" s="60">
        <v>-5330079</v>
      </c>
      <c r="Y6" s="61">
        <v>-2.09</v>
      </c>
      <c r="Z6" s="62">
        <v>254486080</v>
      </c>
    </row>
    <row r="7" spans="1:26" ht="13.5">
      <c r="A7" s="58" t="s">
        <v>33</v>
      </c>
      <c r="B7" s="19">
        <v>6588564</v>
      </c>
      <c r="C7" s="19">
        <v>0</v>
      </c>
      <c r="D7" s="59">
        <v>8309000</v>
      </c>
      <c r="E7" s="60">
        <v>7809000</v>
      </c>
      <c r="F7" s="60">
        <v>14020</v>
      </c>
      <c r="G7" s="60">
        <v>257049</v>
      </c>
      <c r="H7" s="60">
        <v>268261</v>
      </c>
      <c r="I7" s="60">
        <v>539330</v>
      </c>
      <c r="J7" s="60">
        <v>282548</v>
      </c>
      <c r="K7" s="60">
        <v>446596</v>
      </c>
      <c r="L7" s="60">
        <v>376568</v>
      </c>
      <c r="M7" s="60">
        <v>1105712</v>
      </c>
      <c r="N7" s="60">
        <v>307800</v>
      </c>
      <c r="O7" s="60">
        <v>246010</v>
      </c>
      <c r="P7" s="60">
        <v>253757</v>
      </c>
      <c r="Q7" s="60">
        <v>807567</v>
      </c>
      <c r="R7" s="60">
        <v>375166</v>
      </c>
      <c r="S7" s="60">
        <v>407134</v>
      </c>
      <c r="T7" s="60">
        <v>142701</v>
      </c>
      <c r="U7" s="60">
        <v>925001</v>
      </c>
      <c r="V7" s="60">
        <v>3377610</v>
      </c>
      <c r="W7" s="60">
        <v>7809000</v>
      </c>
      <c r="X7" s="60">
        <v>-4431390</v>
      </c>
      <c r="Y7" s="61">
        <v>-56.75</v>
      </c>
      <c r="Z7" s="62">
        <v>7809000</v>
      </c>
    </row>
    <row r="8" spans="1:26" ht="13.5">
      <c r="A8" s="58" t="s">
        <v>34</v>
      </c>
      <c r="B8" s="19">
        <v>83819450</v>
      </c>
      <c r="C8" s="19">
        <v>0</v>
      </c>
      <c r="D8" s="59">
        <v>81877000</v>
      </c>
      <c r="E8" s="60">
        <v>83347100</v>
      </c>
      <c r="F8" s="60">
        <v>17077724</v>
      </c>
      <c r="G8" s="60">
        <v>1435657</v>
      </c>
      <c r="H8" s="60">
        <v>2175249</v>
      </c>
      <c r="I8" s="60">
        <v>20688630</v>
      </c>
      <c r="J8" s="60">
        <v>1255616</v>
      </c>
      <c r="K8" s="60">
        <v>15537444</v>
      </c>
      <c r="L8" s="60">
        <v>5093793</v>
      </c>
      <c r="M8" s="60">
        <v>21886853</v>
      </c>
      <c r="N8" s="60">
        <v>1462818</v>
      </c>
      <c r="O8" s="60">
        <v>12019395</v>
      </c>
      <c r="P8" s="60">
        <v>11747000</v>
      </c>
      <c r="Q8" s="60">
        <v>25229213</v>
      </c>
      <c r="R8" s="60">
        <v>7478291</v>
      </c>
      <c r="S8" s="60">
        <v>3924948</v>
      </c>
      <c r="T8" s="60">
        <v>8480125</v>
      </c>
      <c r="U8" s="60">
        <v>19883364</v>
      </c>
      <c r="V8" s="60">
        <v>87688060</v>
      </c>
      <c r="W8" s="60">
        <v>83347100</v>
      </c>
      <c r="X8" s="60">
        <v>4340960</v>
      </c>
      <c r="Y8" s="61">
        <v>5.21</v>
      </c>
      <c r="Z8" s="62">
        <v>83347100</v>
      </c>
    </row>
    <row r="9" spans="1:26" ht="13.5">
      <c r="A9" s="58" t="s">
        <v>35</v>
      </c>
      <c r="B9" s="19">
        <v>36195703</v>
      </c>
      <c r="C9" s="19">
        <v>0</v>
      </c>
      <c r="D9" s="59">
        <v>26558400</v>
      </c>
      <c r="E9" s="60">
        <v>26557400</v>
      </c>
      <c r="F9" s="60">
        <v>1947469</v>
      </c>
      <c r="G9" s="60">
        <v>2455278</v>
      </c>
      <c r="H9" s="60">
        <v>1922832</v>
      </c>
      <c r="I9" s="60">
        <v>6325579</v>
      </c>
      <c r="J9" s="60">
        <v>3457329</v>
      </c>
      <c r="K9" s="60">
        <v>2506080</v>
      </c>
      <c r="L9" s="60">
        <v>2140663</v>
      </c>
      <c r="M9" s="60">
        <v>8104072</v>
      </c>
      <c r="N9" s="60">
        <v>2292196</v>
      </c>
      <c r="O9" s="60">
        <v>2559519</v>
      </c>
      <c r="P9" s="60">
        <v>2152385</v>
      </c>
      <c r="Q9" s="60">
        <v>7004100</v>
      </c>
      <c r="R9" s="60">
        <v>5720203</v>
      </c>
      <c r="S9" s="60">
        <v>2368893</v>
      </c>
      <c r="T9" s="60">
        <v>-1031302</v>
      </c>
      <c r="U9" s="60">
        <v>7057794</v>
      </c>
      <c r="V9" s="60">
        <v>28491545</v>
      </c>
      <c r="W9" s="60">
        <v>26557400</v>
      </c>
      <c r="X9" s="60">
        <v>1934145</v>
      </c>
      <c r="Y9" s="61">
        <v>7.28</v>
      </c>
      <c r="Z9" s="62">
        <v>26557400</v>
      </c>
    </row>
    <row r="10" spans="1:26" ht="25.5">
      <c r="A10" s="63" t="s">
        <v>277</v>
      </c>
      <c r="B10" s="64">
        <f>SUM(B5:B9)</f>
        <v>510363953</v>
      </c>
      <c r="C10" s="64">
        <f>SUM(C5:C9)</f>
        <v>0</v>
      </c>
      <c r="D10" s="65">
        <f aca="true" t="shared" si="0" ref="D10:Z10">SUM(D5:D9)</f>
        <v>528122560</v>
      </c>
      <c r="E10" s="66">
        <f t="shared" si="0"/>
        <v>521592630</v>
      </c>
      <c r="F10" s="66">
        <f t="shared" si="0"/>
        <v>226848160</v>
      </c>
      <c r="G10" s="66">
        <f t="shared" si="0"/>
        <v>21581813</v>
      </c>
      <c r="H10" s="66">
        <f t="shared" si="0"/>
        <v>20281742</v>
      </c>
      <c r="I10" s="66">
        <f t="shared" si="0"/>
        <v>268711715</v>
      </c>
      <c r="J10" s="66">
        <f t="shared" si="0"/>
        <v>21825283</v>
      </c>
      <c r="K10" s="66">
        <f t="shared" si="0"/>
        <v>34527330</v>
      </c>
      <c r="L10" s="66">
        <f t="shared" si="0"/>
        <v>25172655</v>
      </c>
      <c r="M10" s="66">
        <f t="shared" si="0"/>
        <v>81525268</v>
      </c>
      <c r="N10" s="66">
        <f t="shared" si="0"/>
        <v>24118837</v>
      </c>
      <c r="O10" s="66">
        <f t="shared" si="0"/>
        <v>20574505</v>
      </c>
      <c r="P10" s="66">
        <f t="shared" si="0"/>
        <v>44685549</v>
      </c>
      <c r="Q10" s="66">
        <f t="shared" si="0"/>
        <v>89378891</v>
      </c>
      <c r="R10" s="66">
        <f t="shared" si="0"/>
        <v>26575539</v>
      </c>
      <c r="S10" s="66">
        <f t="shared" si="0"/>
        <v>22380175</v>
      </c>
      <c r="T10" s="66">
        <f t="shared" si="0"/>
        <v>28882923</v>
      </c>
      <c r="U10" s="66">
        <f t="shared" si="0"/>
        <v>77838637</v>
      </c>
      <c r="V10" s="66">
        <f t="shared" si="0"/>
        <v>517454511</v>
      </c>
      <c r="W10" s="66">
        <f t="shared" si="0"/>
        <v>521592630</v>
      </c>
      <c r="X10" s="66">
        <f t="shared" si="0"/>
        <v>-4138119</v>
      </c>
      <c r="Y10" s="67">
        <f>+IF(W10&lt;&gt;0,(X10/W10)*100,0)</f>
        <v>-0.7933622451682264</v>
      </c>
      <c r="Z10" s="68">
        <f t="shared" si="0"/>
        <v>521592630</v>
      </c>
    </row>
    <row r="11" spans="1:26" ht="13.5">
      <c r="A11" s="58" t="s">
        <v>37</v>
      </c>
      <c r="B11" s="19">
        <v>139324493</v>
      </c>
      <c r="C11" s="19">
        <v>0</v>
      </c>
      <c r="D11" s="59">
        <v>158308030</v>
      </c>
      <c r="E11" s="60">
        <v>154097190</v>
      </c>
      <c r="F11" s="60">
        <v>11995766</v>
      </c>
      <c r="G11" s="60">
        <v>11926946</v>
      </c>
      <c r="H11" s="60">
        <v>11780217</v>
      </c>
      <c r="I11" s="60">
        <v>35702929</v>
      </c>
      <c r="J11" s="60">
        <v>12031967</v>
      </c>
      <c r="K11" s="60">
        <v>18855017</v>
      </c>
      <c r="L11" s="60">
        <v>12285137</v>
      </c>
      <c r="M11" s="60">
        <v>43172121</v>
      </c>
      <c r="N11" s="60">
        <v>13258243</v>
      </c>
      <c r="O11" s="60">
        <v>12196943</v>
      </c>
      <c r="P11" s="60">
        <v>13029628</v>
      </c>
      <c r="Q11" s="60">
        <v>38484814</v>
      </c>
      <c r="R11" s="60">
        <v>13064491</v>
      </c>
      <c r="S11" s="60">
        <v>12503480</v>
      </c>
      <c r="T11" s="60">
        <v>12559231</v>
      </c>
      <c r="U11" s="60">
        <v>38127202</v>
      </c>
      <c r="V11" s="60">
        <v>155487066</v>
      </c>
      <c r="W11" s="60">
        <v>154097190</v>
      </c>
      <c r="X11" s="60">
        <v>1389876</v>
      </c>
      <c r="Y11" s="61">
        <v>0.9</v>
      </c>
      <c r="Z11" s="62">
        <v>154097190</v>
      </c>
    </row>
    <row r="12" spans="1:26" ht="13.5">
      <c r="A12" s="58" t="s">
        <v>38</v>
      </c>
      <c r="B12" s="19">
        <v>5907523</v>
      </c>
      <c r="C12" s="19">
        <v>0</v>
      </c>
      <c r="D12" s="59">
        <v>6347540</v>
      </c>
      <c r="E12" s="60">
        <v>6348420</v>
      </c>
      <c r="F12" s="60">
        <v>494078</v>
      </c>
      <c r="G12" s="60">
        <v>494078</v>
      </c>
      <c r="H12" s="60">
        <v>494078</v>
      </c>
      <c r="I12" s="60">
        <v>1482234</v>
      </c>
      <c r="J12" s="60">
        <v>494078</v>
      </c>
      <c r="K12" s="60">
        <v>494078</v>
      </c>
      <c r="L12" s="60">
        <v>494078</v>
      </c>
      <c r="M12" s="60">
        <v>1482234</v>
      </c>
      <c r="N12" s="60">
        <v>493065</v>
      </c>
      <c r="O12" s="60">
        <v>681349</v>
      </c>
      <c r="P12" s="60">
        <v>604349</v>
      </c>
      <c r="Q12" s="60">
        <v>1778763</v>
      </c>
      <c r="R12" s="60">
        <v>526277</v>
      </c>
      <c r="S12" s="60">
        <v>526277</v>
      </c>
      <c r="T12" s="60">
        <v>482174</v>
      </c>
      <c r="U12" s="60">
        <v>1534728</v>
      </c>
      <c r="V12" s="60">
        <v>6277959</v>
      </c>
      <c r="W12" s="60">
        <v>6348420</v>
      </c>
      <c r="X12" s="60">
        <v>-70461</v>
      </c>
      <c r="Y12" s="61">
        <v>-1.11</v>
      </c>
      <c r="Z12" s="62">
        <v>6348420</v>
      </c>
    </row>
    <row r="13" spans="1:26" ht="13.5">
      <c r="A13" s="58" t="s">
        <v>278</v>
      </c>
      <c r="B13" s="19">
        <v>21369836</v>
      </c>
      <c r="C13" s="19">
        <v>0</v>
      </c>
      <c r="D13" s="59">
        <v>23655000</v>
      </c>
      <c r="E13" s="60">
        <v>23655000</v>
      </c>
      <c r="F13" s="60">
        <v>1972973</v>
      </c>
      <c r="G13" s="60">
        <v>1971660</v>
      </c>
      <c r="H13" s="60">
        <v>1971660</v>
      </c>
      <c r="I13" s="60">
        <v>5916293</v>
      </c>
      <c r="J13" s="60">
        <v>1971587</v>
      </c>
      <c r="K13" s="60">
        <v>1971209</v>
      </c>
      <c r="L13" s="60">
        <v>1971247</v>
      </c>
      <c r="M13" s="60">
        <v>5914043</v>
      </c>
      <c r="N13" s="60">
        <v>1971216</v>
      </c>
      <c r="O13" s="60">
        <v>1971065</v>
      </c>
      <c r="P13" s="60">
        <v>1970495</v>
      </c>
      <c r="Q13" s="60">
        <v>5912776</v>
      </c>
      <c r="R13" s="60">
        <v>1970348</v>
      </c>
      <c r="S13" s="60">
        <v>1970348</v>
      </c>
      <c r="T13" s="60">
        <v>1971877</v>
      </c>
      <c r="U13" s="60">
        <v>5912573</v>
      </c>
      <c r="V13" s="60">
        <v>23655685</v>
      </c>
      <c r="W13" s="60">
        <v>23655000</v>
      </c>
      <c r="X13" s="60">
        <v>685</v>
      </c>
      <c r="Y13" s="61">
        <v>0</v>
      </c>
      <c r="Z13" s="62">
        <v>23655000</v>
      </c>
    </row>
    <row r="14" spans="1:26" ht="13.5">
      <c r="A14" s="58" t="s">
        <v>40</v>
      </c>
      <c r="B14" s="19">
        <v>14876042</v>
      </c>
      <c r="C14" s="19">
        <v>0</v>
      </c>
      <c r="D14" s="59">
        <v>17055300</v>
      </c>
      <c r="E14" s="60">
        <v>13755000</v>
      </c>
      <c r="F14" s="60">
        <v>0</v>
      </c>
      <c r="G14" s="60">
        <v>0</v>
      </c>
      <c r="H14" s="60">
        <v>1505641</v>
      </c>
      <c r="I14" s="60">
        <v>1505641</v>
      </c>
      <c r="J14" s="60">
        <v>0</v>
      </c>
      <c r="K14" s="60">
        <v>0</v>
      </c>
      <c r="L14" s="60">
        <v>5507286</v>
      </c>
      <c r="M14" s="60">
        <v>5507286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1958574</v>
      </c>
      <c r="T14" s="60">
        <v>0</v>
      </c>
      <c r="U14" s="60">
        <v>1958574</v>
      </c>
      <c r="V14" s="60">
        <v>8971501</v>
      </c>
      <c r="W14" s="60">
        <v>13755000</v>
      </c>
      <c r="X14" s="60">
        <v>-4783499</v>
      </c>
      <c r="Y14" s="61">
        <v>-34.78</v>
      </c>
      <c r="Z14" s="62">
        <v>13755000</v>
      </c>
    </row>
    <row r="15" spans="1:26" ht="13.5">
      <c r="A15" s="58" t="s">
        <v>41</v>
      </c>
      <c r="B15" s="19">
        <v>140331986</v>
      </c>
      <c r="C15" s="19">
        <v>0</v>
      </c>
      <c r="D15" s="59">
        <v>142945550</v>
      </c>
      <c r="E15" s="60">
        <v>143558850</v>
      </c>
      <c r="F15" s="60">
        <v>140266</v>
      </c>
      <c r="G15" s="60">
        <v>18120396</v>
      </c>
      <c r="H15" s="60">
        <v>15932723</v>
      </c>
      <c r="I15" s="60">
        <v>34193385</v>
      </c>
      <c r="J15" s="60">
        <v>10013029</v>
      </c>
      <c r="K15" s="60">
        <v>9488721</v>
      </c>
      <c r="L15" s="60">
        <v>8603894</v>
      </c>
      <c r="M15" s="60">
        <v>28105644</v>
      </c>
      <c r="N15" s="60">
        <v>10772790</v>
      </c>
      <c r="O15" s="60">
        <v>14071979</v>
      </c>
      <c r="P15" s="60">
        <v>9710874</v>
      </c>
      <c r="Q15" s="60">
        <v>34555643</v>
      </c>
      <c r="R15" s="60">
        <v>10542382</v>
      </c>
      <c r="S15" s="60">
        <v>10621138</v>
      </c>
      <c r="T15" s="60">
        <v>26524508</v>
      </c>
      <c r="U15" s="60">
        <v>47688028</v>
      </c>
      <c r="V15" s="60">
        <v>144542700</v>
      </c>
      <c r="W15" s="60">
        <v>143558850</v>
      </c>
      <c r="X15" s="60">
        <v>983850</v>
      </c>
      <c r="Y15" s="61">
        <v>0.69</v>
      </c>
      <c r="Z15" s="62">
        <v>143558850</v>
      </c>
    </row>
    <row r="16" spans="1:26" ht="13.5">
      <c r="A16" s="69" t="s">
        <v>42</v>
      </c>
      <c r="B16" s="19">
        <v>5610302</v>
      </c>
      <c r="C16" s="19">
        <v>0</v>
      </c>
      <c r="D16" s="59">
        <v>5642000</v>
      </c>
      <c r="E16" s="60">
        <v>5622000</v>
      </c>
      <c r="F16" s="60">
        <v>669186</v>
      </c>
      <c r="G16" s="60">
        <v>351533</v>
      </c>
      <c r="H16" s="60">
        <v>342733</v>
      </c>
      <c r="I16" s="60">
        <v>1363452</v>
      </c>
      <c r="J16" s="60">
        <v>343633</v>
      </c>
      <c r="K16" s="60">
        <v>342203</v>
      </c>
      <c r="L16" s="60">
        <v>965296</v>
      </c>
      <c r="M16" s="60">
        <v>1651132</v>
      </c>
      <c r="N16" s="60">
        <v>531288</v>
      </c>
      <c r="O16" s="60">
        <v>373803</v>
      </c>
      <c r="P16" s="60">
        <v>346783</v>
      </c>
      <c r="Q16" s="60">
        <v>1251874</v>
      </c>
      <c r="R16" s="60">
        <v>341633</v>
      </c>
      <c r="S16" s="60">
        <v>367370</v>
      </c>
      <c r="T16" s="60">
        <v>25230</v>
      </c>
      <c r="U16" s="60">
        <v>734233</v>
      </c>
      <c r="V16" s="60">
        <v>5000691</v>
      </c>
      <c r="W16" s="60">
        <v>5622000</v>
      </c>
      <c r="X16" s="60">
        <v>-621309</v>
      </c>
      <c r="Y16" s="61">
        <v>-11.05</v>
      </c>
      <c r="Z16" s="62">
        <v>5622000</v>
      </c>
    </row>
    <row r="17" spans="1:26" ht="13.5">
      <c r="A17" s="58" t="s">
        <v>43</v>
      </c>
      <c r="B17" s="19">
        <v>166272151</v>
      </c>
      <c r="C17" s="19">
        <v>0</v>
      </c>
      <c r="D17" s="59">
        <v>178535700</v>
      </c>
      <c r="E17" s="60">
        <v>174203600</v>
      </c>
      <c r="F17" s="60">
        <v>9682518</v>
      </c>
      <c r="G17" s="60">
        <v>10093737</v>
      </c>
      <c r="H17" s="60">
        <v>19567288</v>
      </c>
      <c r="I17" s="60">
        <v>39343543</v>
      </c>
      <c r="J17" s="60">
        <v>11170813</v>
      </c>
      <c r="K17" s="60">
        <v>12555621</v>
      </c>
      <c r="L17" s="60">
        <v>15772432</v>
      </c>
      <c r="M17" s="60">
        <v>39498866</v>
      </c>
      <c r="N17" s="60">
        <v>11032869</v>
      </c>
      <c r="O17" s="60">
        <v>19354338</v>
      </c>
      <c r="P17" s="60">
        <v>11744307</v>
      </c>
      <c r="Q17" s="60">
        <v>42131514</v>
      </c>
      <c r="R17" s="60">
        <v>21138100</v>
      </c>
      <c r="S17" s="60">
        <v>14093617</v>
      </c>
      <c r="T17" s="60">
        <v>26321689</v>
      </c>
      <c r="U17" s="60">
        <v>61553406</v>
      </c>
      <c r="V17" s="60">
        <v>182527329</v>
      </c>
      <c r="W17" s="60">
        <v>174203600</v>
      </c>
      <c r="X17" s="60">
        <v>8323729</v>
      </c>
      <c r="Y17" s="61">
        <v>4.78</v>
      </c>
      <c r="Z17" s="62">
        <v>174203600</v>
      </c>
    </row>
    <row r="18" spans="1:26" ht="13.5">
      <c r="A18" s="70" t="s">
        <v>44</v>
      </c>
      <c r="B18" s="71">
        <f>SUM(B11:B17)</f>
        <v>493692333</v>
      </c>
      <c r="C18" s="71">
        <f>SUM(C11:C17)</f>
        <v>0</v>
      </c>
      <c r="D18" s="72">
        <f aca="true" t="shared" si="1" ref="D18:Z18">SUM(D11:D17)</f>
        <v>532489120</v>
      </c>
      <c r="E18" s="73">
        <f t="shared" si="1"/>
        <v>521240060</v>
      </c>
      <c r="F18" s="73">
        <f t="shared" si="1"/>
        <v>24954787</v>
      </c>
      <c r="G18" s="73">
        <f t="shared" si="1"/>
        <v>42958350</v>
      </c>
      <c r="H18" s="73">
        <f t="shared" si="1"/>
        <v>51594340</v>
      </c>
      <c r="I18" s="73">
        <f t="shared" si="1"/>
        <v>119507477</v>
      </c>
      <c r="J18" s="73">
        <f t="shared" si="1"/>
        <v>36025107</v>
      </c>
      <c r="K18" s="73">
        <f t="shared" si="1"/>
        <v>43706849</v>
      </c>
      <c r="L18" s="73">
        <f t="shared" si="1"/>
        <v>45599370</v>
      </c>
      <c r="M18" s="73">
        <f t="shared" si="1"/>
        <v>125331326</v>
      </c>
      <c r="N18" s="73">
        <f t="shared" si="1"/>
        <v>38059471</v>
      </c>
      <c r="O18" s="73">
        <f t="shared" si="1"/>
        <v>48649477</v>
      </c>
      <c r="P18" s="73">
        <f t="shared" si="1"/>
        <v>37406436</v>
      </c>
      <c r="Q18" s="73">
        <f t="shared" si="1"/>
        <v>124115384</v>
      </c>
      <c r="R18" s="73">
        <f t="shared" si="1"/>
        <v>47583231</v>
      </c>
      <c r="S18" s="73">
        <f t="shared" si="1"/>
        <v>42040804</v>
      </c>
      <c r="T18" s="73">
        <f t="shared" si="1"/>
        <v>67884709</v>
      </c>
      <c r="U18" s="73">
        <f t="shared" si="1"/>
        <v>157508744</v>
      </c>
      <c r="V18" s="73">
        <f t="shared" si="1"/>
        <v>526462931</v>
      </c>
      <c r="W18" s="73">
        <f t="shared" si="1"/>
        <v>521240060</v>
      </c>
      <c r="X18" s="73">
        <f t="shared" si="1"/>
        <v>5222871</v>
      </c>
      <c r="Y18" s="67">
        <f>+IF(W18&lt;&gt;0,(X18/W18)*100,0)</f>
        <v>1.002008748138046</v>
      </c>
      <c r="Z18" s="74">
        <f t="shared" si="1"/>
        <v>521240060</v>
      </c>
    </row>
    <row r="19" spans="1:26" ht="13.5">
      <c r="A19" s="70" t="s">
        <v>45</v>
      </c>
      <c r="B19" s="75">
        <f>+B10-B18</f>
        <v>16671620</v>
      </c>
      <c r="C19" s="75">
        <f>+C10-C18</f>
        <v>0</v>
      </c>
      <c r="D19" s="76">
        <f aca="true" t="shared" si="2" ref="D19:Z19">+D10-D18</f>
        <v>-4366560</v>
      </c>
      <c r="E19" s="77">
        <f t="shared" si="2"/>
        <v>352570</v>
      </c>
      <c r="F19" s="77">
        <f t="shared" si="2"/>
        <v>201893373</v>
      </c>
      <c r="G19" s="77">
        <f t="shared" si="2"/>
        <v>-21376537</v>
      </c>
      <c r="H19" s="77">
        <f t="shared" si="2"/>
        <v>-31312598</v>
      </c>
      <c r="I19" s="77">
        <f t="shared" si="2"/>
        <v>149204238</v>
      </c>
      <c r="J19" s="77">
        <f t="shared" si="2"/>
        <v>-14199824</v>
      </c>
      <c r="K19" s="77">
        <f t="shared" si="2"/>
        <v>-9179519</v>
      </c>
      <c r="L19" s="77">
        <f t="shared" si="2"/>
        <v>-20426715</v>
      </c>
      <c r="M19" s="77">
        <f t="shared" si="2"/>
        <v>-43806058</v>
      </c>
      <c r="N19" s="77">
        <f t="shared" si="2"/>
        <v>-13940634</v>
      </c>
      <c r="O19" s="77">
        <f t="shared" si="2"/>
        <v>-28074972</v>
      </c>
      <c r="P19" s="77">
        <f t="shared" si="2"/>
        <v>7279113</v>
      </c>
      <c r="Q19" s="77">
        <f t="shared" si="2"/>
        <v>-34736493</v>
      </c>
      <c r="R19" s="77">
        <f t="shared" si="2"/>
        <v>-21007692</v>
      </c>
      <c r="S19" s="77">
        <f t="shared" si="2"/>
        <v>-19660629</v>
      </c>
      <c r="T19" s="77">
        <f t="shared" si="2"/>
        <v>-39001786</v>
      </c>
      <c r="U19" s="77">
        <f t="shared" si="2"/>
        <v>-79670107</v>
      </c>
      <c r="V19" s="77">
        <f t="shared" si="2"/>
        <v>-9008420</v>
      </c>
      <c r="W19" s="77">
        <f>IF(E10=E18,0,W10-W18)</f>
        <v>352570</v>
      </c>
      <c r="X19" s="77">
        <f t="shared" si="2"/>
        <v>-9360990</v>
      </c>
      <c r="Y19" s="78">
        <f>+IF(W19&lt;&gt;0,(X19/W19)*100,0)</f>
        <v>-2655.072751510338</v>
      </c>
      <c r="Z19" s="79">
        <f t="shared" si="2"/>
        <v>352570</v>
      </c>
    </row>
    <row r="20" spans="1:26" ht="13.5">
      <c r="A20" s="58" t="s">
        <v>46</v>
      </c>
      <c r="B20" s="19">
        <v>41022993</v>
      </c>
      <c r="C20" s="19">
        <v>0</v>
      </c>
      <c r="D20" s="59">
        <v>42885000</v>
      </c>
      <c r="E20" s="60">
        <v>43198000</v>
      </c>
      <c r="F20" s="60">
        <v>2265680</v>
      </c>
      <c r="G20" s="60">
        <v>4340245</v>
      </c>
      <c r="H20" s="60">
        <v>2298760</v>
      </c>
      <c r="I20" s="60">
        <v>8904685</v>
      </c>
      <c r="J20" s="60">
        <v>1372644</v>
      </c>
      <c r="K20" s="60">
        <v>4532679</v>
      </c>
      <c r="L20" s="60">
        <v>5395276</v>
      </c>
      <c r="M20" s="60">
        <v>11300599</v>
      </c>
      <c r="N20" s="60">
        <v>1341613</v>
      </c>
      <c r="O20" s="60">
        <v>-1714806</v>
      </c>
      <c r="P20" s="60">
        <v>-696462</v>
      </c>
      <c r="Q20" s="60">
        <v>-1069655</v>
      </c>
      <c r="R20" s="60">
        <v>1542397</v>
      </c>
      <c r="S20" s="60">
        <v>10556807</v>
      </c>
      <c r="T20" s="60">
        <v>3992432</v>
      </c>
      <c r="U20" s="60">
        <v>16091636</v>
      </c>
      <c r="V20" s="60">
        <v>35227265</v>
      </c>
      <c r="W20" s="60">
        <v>43198000</v>
      </c>
      <c r="X20" s="60">
        <v>-7970735</v>
      </c>
      <c r="Y20" s="61">
        <v>-18.45</v>
      </c>
      <c r="Z20" s="62">
        <v>43198000</v>
      </c>
    </row>
    <row r="21" spans="1:26" ht="13.5">
      <c r="A21" s="58" t="s">
        <v>279</v>
      </c>
      <c r="B21" s="80">
        <v>0</v>
      </c>
      <c r="C21" s="80">
        <v>0</v>
      </c>
      <c r="D21" s="81">
        <v>-3717000</v>
      </c>
      <c r="E21" s="82">
        <v>-3717000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-3717000</v>
      </c>
      <c r="X21" s="82">
        <v>3717000</v>
      </c>
      <c r="Y21" s="83">
        <v>-100</v>
      </c>
      <c r="Z21" s="84">
        <v>-3717000</v>
      </c>
    </row>
    <row r="22" spans="1:26" ht="25.5">
      <c r="A22" s="85" t="s">
        <v>280</v>
      </c>
      <c r="B22" s="86">
        <f>SUM(B19:B21)</f>
        <v>57694613</v>
      </c>
      <c r="C22" s="86">
        <f>SUM(C19:C21)</f>
        <v>0</v>
      </c>
      <c r="D22" s="87">
        <f aca="true" t="shared" si="3" ref="D22:Z22">SUM(D19:D21)</f>
        <v>34801440</v>
      </c>
      <c r="E22" s="88">
        <f t="shared" si="3"/>
        <v>39833570</v>
      </c>
      <c r="F22" s="88">
        <f t="shared" si="3"/>
        <v>204159053</v>
      </c>
      <c r="G22" s="88">
        <f t="shared" si="3"/>
        <v>-17036292</v>
      </c>
      <c r="H22" s="88">
        <f t="shared" si="3"/>
        <v>-29013838</v>
      </c>
      <c r="I22" s="88">
        <f t="shared" si="3"/>
        <v>158108923</v>
      </c>
      <c r="J22" s="88">
        <f t="shared" si="3"/>
        <v>-12827180</v>
      </c>
      <c r="K22" s="88">
        <f t="shared" si="3"/>
        <v>-4646840</v>
      </c>
      <c r="L22" s="88">
        <f t="shared" si="3"/>
        <v>-15031439</v>
      </c>
      <c r="M22" s="88">
        <f t="shared" si="3"/>
        <v>-32505459</v>
      </c>
      <c r="N22" s="88">
        <f t="shared" si="3"/>
        <v>-12599021</v>
      </c>
      <c r="O22" s="88">
        <f t="shared" si="3"/>
        <v>-29789778</v>
      </c>
      <c r="P22" s="88">
        <f t="shared" si="3"/>
        <v>6582651</v>
      </c>
      <c r="Q22" s="88">
        <f t="shared" si="3"/>
        <v>-35806148</v>
      </c>
      <c r="R22" s="88">
        <f t="shared" si="3"/>
        <v>-19465295</v>
      </c>
      <c r="S22" s="88">
        <f t="shared" si="3"/>
        <v>-9103822</v>
      </c>
      <c r="T22" s="88">
        <f t="shared" si="3"/>
        <v>-35009354</v>
      </c>
      <c r="U22" s="88">
        <f t="shared" si="3"/>
        <v>-63578471</v>
      </c>
      <c r="V22" s="88">
        <f t="shared" si="3"/>
        <v>26218845</v>
      </c>
      <c r="W22" s="88">
        <f t="shared" si="3"/>
        <v>39833570</v>
      </c>
      <c r="X22" s="88">
        <f t="shared" si="3"/>
        <v>-13614725</v>
      </c>
      <c r="Y22" s="89">
        <f>+IF(W22&lt;&gt;0,(X22/W22)*100,0)</f>
        <v>-34.17902286940387</v>
      </c>
      <c r="Z22" s="90">
        <f t="shared" si="3"/>
        <v>39833570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57694613</v>
      </c>
      <c r="C24" s="75">
        <f>SUM(C22:C23)</f>
        <v>0</v>
      </c>
      <c r="D24" s="76">
        <f aca="true" t="shared" si="4" ref="D24:Z24">SUM(D22:D23)</f>
        <v>34801440</v>
      </c>
      <c r="E24" s="77">
        <f t="shared" si="4"/>
        <v>39833570</v>
      </c>
      <c r="F24" s="77">
        <f t="shared" si="4"/>
        <v>204159053</v>
      </c>
      <c r="G24" s="77">
        <f t="shared" si="4"/>
        <v>-17036292</v>
      </c>
      <c r="H24" s="77">
        <f t="shared" si="4"/>
        <v>-29013838</v>
      </c>
      <c r="I24" s="77">
        <f t="shared" si="4"/>
        <v>158108923</v>
      </c>
      <c r="J24" s="77">
        <f t="shared" si="4"/>
        <v>-12827180</v>
      </c>
      <c r="K24" s="77">
        <f t="shared" si="4"/>
        <v>-4646840</v>
      </c>
      <c r="L24" s="77">
        <f t="shared" si="4"/>
        <v>-15031439</v>
      </c>
      <c r="M24" s="77">
        <f t="shared" si="4"/>
        <v>-32505459</v>
      </c>
      <c r="N24" s="77">
        <f t="shared" si="4"/>
        <v>-12599021</v>
      </c>
      <c r="O24" s="77">
        <f t="shared" si="4"/>
        <v>-29789778</v>
      </c>
      <c r="P24" s="77">
        <f t="shared" si="4"/>
        <v>6582651</v>
      </c>
      <c r="Q24" s="77">
        <f t="shared" si="4"/>
        <v>-35806148</v>
      </c>
      <c r="R24" s="77">
        <f t="shared" si="4"/>
        <v>-19465295</v>
      </c>
      <c r="S24" s="77">
        <f t="shared" si="4"/>
        <v>-9103822</v>
      </c>
      <c r="T24" s="77">
        <f t="shared" si="4"/>
        <v>-35009354</v>
      </c>
      <c r="U24" s="77">
        <f t="shared" si="4"/>
        <v>-63578471</v>
      </c>
      <c r="V24" s="77">
        <f t="shared" si="4"/>
        <v>26218845</v>
      </c>
      <c r="W24" s="77">
        <f t="shared" si="4"/>
        <v>39833570</v>
      </c>
      <c r="X24" s="77">
        <f t="shared" si="4"/>
        <v>-13614725</v>
      </c>
      <c r="Y24" s="78">
        <f>+IF(W24&lt;&gt;0,(X24/W24)*100,0)</f>
        <v>-34.17902286940387</v>
      </c>
      <c r="Z24" s="79">
        <f t="shared" si="4"/>
        <v>39833570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75133722</v>
      </c>
      <c r="C27" s="22">
        <v>0</v>
      </c>
      <c r="D27" s="99">
        <v>75959000</v>
      </c>
      <c r="E27" s="100">
        <v>84932000</v>
      </c>
      <c r="F27" s="100">
        <v>3443193</v>
      </c>
      <c r="G27" s="100">
        <v>4337883</v>
      </c>
      <c r="H27" s="100">
        <v>4851927</v>
      </c>
      <c r="I27" s="100">
        <v>12633003</v>
      </c>
      <c r="J27" s="100">
        <v>2971743</v>
      </c>
      <c r="K27" s="100">
        <v>7789107</v>
      </c>
      <c r="L27" s="100">
        <v>7097920</v>
      </c>
      <c r="M27" s="100">
        <v>17858770</v>
      </c>
      <c r="N27" s="100">
        <v>2364885</v>
      </c>
      <c r="O27" s="100">
        <v>900114</v>
      </c>
      <c r="P27" s="100">
        <v>9589096</v>
      </c>
      <c r="Q27" s="100">
        <v>12854095</v>
      </c>
      <c r="R27" s="100">
        <v>5035978</v>
      </c>
      <c r="S27" s="100">
        <v>9323695</v>
      </c>
      <c r="T27" s="100">
        <v>14735614</v>
      </c>
      <c r="U27" s="100">
        <v>29095287</v>
      </c>
      <c r="V27" s="100">
        <v>72441155</v>
      </c>
      <c r="W27" s="100">
        <v>84932000</v>
      </c>
      <c r="X27" s="100">
        <v>-12490845</v>
      </c>
      <c r="Y27" s="101">
        <v>-14.71</v>
      </c>
      <c r="Z27" s="102">
        <v>84932000</v>
      </c>
    </row>
    <row r="28" spans="1:26" ht="13.5">
      <c r="A28" s="103" t="s">
        <v>46</v>
      </c>
      <c r="B28" s="19">
        <v>37667684</v>
      </c>
      <c r="C28" s="19">
        <v>0</v>
      </c>
      <c r="D28" s="59">
        <v>42885000</v>
      </c>
      <c r="E28" s="60">
        <v>43198000</v>
      </c>
      <c r="F28" s="60">
        <v>3101587</v>
      </c>
      <c r="G28" s="60">
        <v>3487212</v>
      </c>
      <c r="H28" s="60">
        <v>2295050</v>
      </c>
      <c r="I28" s="60">
        <v>8883849</v>
      </c>
      <c r="J28" s="60">
        <v>1822875</v>
      </c>
      <c r="K28" s="60">
        <v>4665002</v>
      </c>
      <c r="L28" s="60">
        <v>4874998</v>
      </c>
      <c r="M28" s="60">
        <v>11362875</v>
      </c>
      <c r="N28" s="60">
        <v>1338309</v>
      </c>
      <c r="O28" s="60">
        <v>-1697568</v>
      </c>
      <c r="P28" s="60">
        <v>7516113</v>
      </c>
      <c r="Q28" s="60">
        <v>7156854</v>
      </c>
      <c r="R28" s="60">
        <v>1373540</v>
      </c>
      <c r="S28" s="60">
        <v>6182532</v>
      </c>
      <c r="T28" s="60">
        <v>3785331</v>
      </c>
      <c r="U28" s="60">
        <v>11341403</v>
      </c>
      <c r="V28" s="60">
        <v>38744981</v>
      </c>
      <c r="W28" s="60">
        <v>43198000</v>
      </c>
      <c r="X28" s="60">
        <v>-4453019</v>
      </c>
      <c r="Y28" s="61">
        <v>-10.31</v>
      </c>
      <c r="Z28" s="62">
        <v>43198000</v>
      </c>
    </row>
    <row r="29" spans="1:26" ht="13.5">
      <c r="A29" s="58" t="s">
        <v>282</v>
      </c>
      <c r="B29" s="19">
        <v>0</v>
      </c>
      <c r="C29" s="19">
        <v>0</v>
      </c>
      <c r="D29" s="59">
        <v>3717000</v>
      </c>
      <c r="E29" s="60">
        <v>3717000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3717000</v>
      </c>
      <c r="X29" s="60">
        <v>-3717000</v>
      </c>
      <c r="Y29" s="61">
        <v>-100</v>
      </c>
      <c r="Z29" s="62">
        <v>3717000</v>
      </c>
    </row>
    <row r="30" spans="1:26" ht="13.5">
      <c r="A30" s="58" t="s">
        <v>52</v>
      </c>
      <c r="B30" s="19">
        <v>22553011</v>
      </c>
      <c r="C30" s="19">
        <v>0</v>
      </c>
      <c r="D30" s="59">
        <v>15487000</v>
      </c>
      <c r="E30" s="60">
        <v>17360000</v>
      </c>
      <c r="F30" s="60">
        <v>245345</v>
      </c>
      <c r="G30" s="60">
        <v>689374</v>
      </c>
      <c r="H30" s="60">
        <v>377802</v>
      </c>
      <c r="I30" s="60">
        <v>1312521</v>
      </c>
      <c r="J30" s="60">
        <v>330972</v>
      </c>
      <c r="K30" s="60">
        <v>1530740</v>
      </c>
      <c r="L30" s="60">
        <v>455531</v>
      </c>
      <c r="M30" s="60">
        <v>2317243</v>
      </c>
      <c r="N30" s="60">
        <v>291381</v>
      </c>
      <c r="O30" s="60">
        <v>569261</v>
      </c>
      <c r="P30" s="60">
        <v>2859920</v>
      </c>
      <c r="Q30" s="60">
        <v>3720562</v>
      </c>
      <c r="R30" s="60">
        <v>925387</v>
      </c>
      <c r="S30" s="60">
        <v>1526677</v>
      </c>
      <c r="T30" s="60">
        <v>4465394</v>
      </c>
      <c r="U30" s="60">
        <v>6917458</v>
      </c>
      <c r="V30" s="60">
        <v>14267784</v>
      </c>
      <c r="W30" s="60">
        <v>17360000</v>
      </c>
      <c r="X30" s="60">
        <v>-3092216</v>
      </c>
      <c r="Y30" s="61">
        <v>-17.81</v>
      </c>
      <c r="Z30" s="62">
        <v>17360000</v>
      </c>
    </row>
    <row r="31" spans="1:26" ht="13.5">
      <c r="A31" s="58" t="s">
        <v>53</v>
      </c>
      <c r="B31" s="19">
        <v>14913027</v>
      </c>
      <c r="C31" s="19">
        <v>0</v>
      </c>
      <c r="D31" s="59">
        <v>13870000</v>
      </c>
      <c r="E31" s="60">
        <v>20657000</v>
      </c>
      <c r="F31" s="60">
        <v>96261</v>
      </c>
      <c r="G31" s="60">
        <v>161297</v>
      </c>
      <c r="H31" s="60">
        <v>2179075</v>
      </c>
      <c r="I31" s="60">
        <v>2436633</v>
      </c>
      <c r="J31" s="60">
        <v>817896</v>
      </c>
      <c r="K31" s="60">
        <v>1593365</v>
      </c>
      <c r="L31" s="60">
        <v>1767391</v>
      </c>
      <c r="M31" s="60">
        <v>4178652</v>
      </c>
      <c r="N31" s="60">
        <v>735195</v>
      </c>
      <c r="O31" s="60">
        <v>2028421</v>
      </c>
      <c r="P31" s="60">
        <v>-786937</v>
      </c>
      <c r="Q31" s="60">
        <v>1976679</v>
      </c>
      <c r="R31" s="60">
        <v>2737051</v>
      </c>
      <c r="S31" s="60">
        <v>1614486</v>
      </c>
      <c r="T31" s="60">
        <v>6484889</v>
      </c>
      <c r="U31" s="60">
        <v>10836426</v>
      </c>
      <c r="V31" s="60">
        <v>19428390</v>
      </c>
      <c r="W31" s="60">
        <v>20657000</v>
      </c>
      <c r="X31" s="60">
        <v>-1228610</v>
      </c>
      <c r="Y31" s="61">
        <v>-5.95</v>
      </c>
      <c r="Z31" s="62">
        <v>20657000</v>
      </c>
    </row>
    <row r="32" spans="1:26" ht="13.5">
      <c r="A32" s="70" t="s">
        <v>54</v>
      </c>
      <c r="B32" s="22">
        <f>SUM(B28:B31)</f>
        <v>75133722</v>
      </c>
      <c r="C32" s="22">
        <f>SUM(C28:C31)</f>
        <v>0</v>
      </c>
      <c r="D32" s="99">
        <f aca="true" t="shared" si="5" ref="D32:Z32">SUM(D28:D31)</f>
        <v>75959000</v>
      </c>
      <c r="E32" s="100">
        <f t="shared" si="5"/>
        <v>84932000</v>
      </c>
      <c r="F32" s="100">
        <f t="shared" si="5"/>
        <v>3443193</v>
      </c>
      <c r="G32" s="100">
        <f t="shared" si="5"/>
        <v>4337883</v>
      </c>
      <c r="H32" s="100">
        <f t="shared" si="5"/>
        <v>4851927</v>
      </c>
      <c r="I32" s="100">
        <f t="shared" si="5"/>
        <v>12633003</v>
      </c>
      <c r="J32" s="100">
        <f t="shared" si="5"/>
        <v>2971743</v>
      </c>
      <c r="K32" s="100">
        <f t="shared" si="5"/>
        <v>7789107</v>
      </c>
      <c r="L32" s="100">
        <f t="shared" si="5"/>
        <v>7097920</v>
      </c>
      <c r="M32" s="100">
        <f t="shared" si="5"/>
        <v>17858770</v>
      </c>
      <c r="N32" s="100">
        <f t="shared" si="5"/>
        <v>2364885</v>
      </c>
      <c r="O32" s="100">
        <f t="shared" si="5"/>
        <v>900114</v>
      </c>
      <c r="P32" s="100">
        <f t="shared" si="5"/>
        <v>9589096</v>
      </c>
      <c r="Q32" s="100">
        <f t="shared" si="5"/>
        <v>12854095</v>
      </c>
      <c r="R32" s="100">
        <f t="shared" si="5"/>
        <v>5035978</v>
      </c>
      <c r="S32" s="100">
        <f t="shared" si="5"/>
        <v>9323695</v>
      </c>
      <c r="T32" s="100">
        <f t="shared" si="5"/>
        <v>14735614</v>
      </c>
      <c r="U32" s="100">
        <f t="shared" si="5"/>
        <v>29095287</v>
      </c>
      <c r="V32" s="100">
        <f t="shared" si="5"/>
        <v>72441155</v>
      </c>
      <c r="W32" s="100">
        <f t="shared" si="5"/>
        <v>84932000</v>
      </c>
      <c r="X32" s="100">
        <f t="shared" si="5"/>
        <v>-12490845</v>
      </c>
      <c r="Y32" s="101">
        <f>+IF(W32&lt;&gt;0,(X32/W32)*100,0)</f>
        <v>-14.706877266519097</v>
      </c>
      <c r="Z32" s="102">
        <f t="shared" si="5"/>
        <v>84932000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131510480</v>
      </c>
      <c r="C35" s="19">
        <v>0</v>
      </c>
      <c r="D35" s="59">
        <v>109588547</v>
      </c>
      <c r="E35" s="60">
        <v>117549634</v>
      </c>
      <c r="F35" s="60">
        <v>197364234</v>
      </c>
      <c r="G35" s="60">
        <v>-30579237</v>
      </c>
      <c r="H35" s="60">
        <v>-23985114</v>
      </c>
      <c r="I35" s="60">
        <v>-23985114</v>
      </c>
      <c r="J35" s="60">
        <v>-9360237</v>
      </c>
      <c r="K35" s="60">
        <v>-15162285</v>
      </c>
      <c r="L35" s="60">
        <v>-38825933</v>
      </c>
      <c r="M35" s="60">
        <v>-38825933</v>
      </c>
      <c r="N35" s="60">
        <v>-10583772</v>
      </c>
      <c r="O35" s="60">
        <v>-8021763</v>
      </c>
      <c r="P35" s="60">
        <v>3991946</v>
      </c>
      <c r="Q35" s="60">
        <v>3991946</v>
      </c>
      <c r="R35" s="60">
        <v>-26862468</v>
      </c>
      <c r="S35" s="60">
        <v>-24653049</v>
      </c>
      <c r="T35" s="60">
        <v>-38567374</v>
      </c>
      <c r="U35" s="60">
        <v>-38567374</v>
      </c>
      <c r="V35" s="60">
        <v>-38567374</v>
      </c>
      <c r="W35" s="60">
        <v>117549634</v>
      </c>
      <c r="X35" s="60">
        <v>-156117008</v>
      </c>
      <c r="Y35" s="61">
        <v>-132.81</v>
      </c>
      <c r="Z35" s="62">
        <v>117549634</v>
      </c>
    </row>
    <row r="36" spans="1:26" ht="13.5">
      <c r="A36" s="58" t="s">
        <v>57</v>
      </c>
      <c r="B36" s="19">
        <v>913110337</v>
      </c>
      <c r="C36" s="19">
        <v>0</v>
      </c>
      <c r="D36" s="59">
        <v>957548383</v>
      </c>
      <c r="E36" s="60">
        <v>974966313</v>
      </c>
      <c r="F36" s="60">
        <v>1469978</v>
      </c>
      <c r="G36" s="60">
        <v>2365978</v>
      </c>
      <c r="H36" s="60">
        <v>2883734</v>
      </c>
      <c r="I36" s="60">
        <v>2883734</v>
      </c>
      <c r="J36" s="60">
        <v>763624</v>
      </c>
      <c r="K36" s="60">
        <v>5817654</v>
      </c>
      <c r="L36" s="60">
        <v>5099432</v>
      </c>
      <c r="M36" s="60">
        <v>5099432</v>
      </c>
      <c r="N36" s="60">
        <v>513191</v>
      </c>
      <c r="O36" s="60">
        <v>-1057709</v>
      </c>
      <c r="P36" s="60">
        <v>7658015</v>
      </c>
      <c r="Q36" s="60">
        <v>7658015</v>
      </c>
      <c r="R36" s="60">
        <v>3065383</v>
      </c>
      <c r="S36" s="60">
        <v>7353099</v>
      </c>
      <c r="T36" s="60">
        <v>12719664</v>
      </c>
      <c r="U36" s="60">
        <v>12719664</v>
      </c>
      <c r="V36" s="60">
        <v>12719664</v>
      </c>
      <c r="W36" s="60">
        <v>974966313</v>
      </c>
      <c r="X36" s="60">
        <v>-962246649</v>
      </c>
      <c r="Y36" s="61">
        <v>-98.7</v>
      </c>
      <c r="Z36" s="62">
        <v>974966313</v>
      </c>
    </row>
    <row r="37" spans="1:26" ht="13.5">
      <c r="A37" s="58" t="s">
        <v>58</v>
      </c>
      <c r="B37" s="19">
        <v>106262914</v>
      </c>
      <c r="C37" s="19">
        <v>0</v>
      </c>
      <c r="D37" s="59">
        <v>93418447</v>
      </c>
      <c r="E37" s="60">
        <v>109661548</v>
      </c>
      <c r="F37" s="60">
        <v>-4747351</v>
      </c>
      <c r="G37" s="60">
        <v>-12283034</v>
      </c>
      <c r="H37" s="60">
        <v>-1310180</v>
      </c>
      <c r="I37" s="60">
        <v>-1310180</v>
      </c>
      <c r="J37" s="60">
        <v>5252414</v>
      </c>
      <c r="K37" s="60">
        <v>-4400182</v>
      </c>
      <c r="L37" s="60">
        <v>-11095006</v>
      </c>
      <c r="M37" s="60">
        <v>-11095006</v>
      </c>
      <c r="N37" s="60">
        <v>4230387</v>
      </c>
      <c r="O37" s="60">
        <v>21000947</v>
      </c>
      <c r="P37" s="60">
        <v>6872025</v>
      </c>
      <c r="Q37" s="60">
        <v>6872025</v>
      </c>
      <c r="R37" s="60">
        <v>-4100384</v>
      </c>
      <c r="S37" s="60">
        <v>-9079677</v>
      </c>
      <c r="T37" s="60">
        <v>15673184</v>
      </c>
      <c r="U37" s="60">
        <v>15673184</v>
      </c>
      <c r="V37" s="60">
        <v>15673184</v>
      </c>
      <c r="W37" s="60">
        <v>109661548</v>
      </c>
      <c r="X37" s="60">
        <v>-93988364</v>
      </c>
      <c r="Y37" s="61">
        <v>-85.71</v>
      </c>
      <c r="Z37" s="62">
        <v>109661548</v>
      </c>
    </row>
    <row r="38" spans="1:26" ht="13.5">
      <c r="A38" s="58" t="s">
        <v>59</v>
      </c>
      <c r="B38" s="19">
        <v>223267234</v>
      </c>
      <c r="C38" s="19">
        <v>0</v>
      </c>
      <c r="D38" s="59">
        <v>231274073</v>
      </c>
      <c r="E38" s="60">
        <v>220246849</v>
      </c>
      <c r="F38" s="60">
        <v>-866833</v>
      </c>
      <c r="G38" s="60">
        <v>-556703</v>
      </c>
      <c r="H38" s="60">
        <v>7649276</v>
      </c>
      <c r="I38" s="60">
        <v>7649276</v>
      </c>
      <c r="J38" s="60">
        <v>-588617</v>
      </c>
      <c r="K38" s="60">
        <v>-370074</v>
      </c>
      <c r="L38" s="60">
        <v>-8423610</v>
      </c>
      <c r="M38" s="60">
        <v>-8423610</v>
      </c>
      <c r="N38" s="60">
        <v>-899943</v>
      </c>
      <c r="O38" s="60">
        <v>-336950</v>
      </c>
      <c r="P38" s="60">
        <v>-1849217</v>
      </c>
      <c r="Q38" s="60">
        <v>-1849217</v>
      </c>
      <c r="R38" s="60">
        <v>-48156</v>
      </c>
      <c r="S38" s="60">
        <v>-2599563</v>
      </c>
      <c r="T38" s="60">
        <v>-6205635</v>
      </c>
      <c r="U38" s="60">
        <v>-6205635</v>
      </c>
      <c r="V38" s="60">
        <v>-6205635</v>
      </c>
      <c r="W38" s="60">
        <v>220246849</v>
      </c>
      <c r="X38" s="60">
        <v>-226452484</v>
      </c>
      <c r="Y38" s="61">
        <v>-102.82</v>
      </c>
      <c r="Z38" s="62">
        <v>220246849</v>
      </c>
    </row>
    <row r="39" spans="1:26" ht="13.5">
      <c r="A39" s="58" t="s">
        <v>60</v>
      </c>
      <c r="B39" s="19">
        <v>715090669</v>
      </c>
      <c r="C39" s="19">
        <v>0</v>
      </c>
      <c r="D39" s="59">
        <v>742444410</v>
      </c>
      <c r="E39" s="60">
        <v>762607550</v>
      </c>
      <c r="F39" s="60">
        <v>204448396</v>
      </c>
      <c r="G39" s="60">
        <v>-15373522</v>
      </c>
      <c r="H39" s="60">
        <v>-27440476</v>
      </c>
      <c r="I39" s="60">
        <v>-27440476</v>
      </c>
      <c r="J39" s="60">
        <v>-13260410</v>
      </c>
      <c r="K39" s="60">
        <v>-4574375</v>
      </c>
      <c r="L39" s="60">
        <v>-14207885</v>
      </c>
      <c r="M39" s="60">
        <v>-14207885</v>
      </c>
      <c r="N39" s="60">
        <v>-13401025</v>
      </c>
      <c r="O39" s="60">
        <v>-29743469</v>
      </c>
      <c r="P39" s="60">
        <v>6627153</v>
      </c>
      <c r="Q39" s="60">
        <v>6627153</v>
      </c>
      <c r="R39" s="60">
        <v>-19648545</v>
      </c>
      <c r="S39" s="60">
        <v>-5620710</v>
      </c>
      <c r="T39" s="60">
        <v>-35315259</v>
      </c>
      <c r="U39" s="60">
        <v>-35315259</v>
      </c>
      <c r="V39" s="60">
        <v>-35315259</v>
      </c>
      <c r="W39" s="60">
        <v>762607550</v>
      </c>
      <c r="X39" s="60">
        <v>-797922809</v>
      </c>
      <c r="Y39" s="61">
        <v>-104.63</v>
      </c>
      <c r="Z39" s="62">
        <v>762607550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79435662</v>
      </c>
      <c r="C42" s="19">
        <v>0</v>
      </c>
      <c r="D42" s="59">
        <v>79809272</v>
      </c>
      <c r="E42" s="60">
        <v>76400924</v>
      </c>
      <c r="F42" s="60">
        <v>18309525</v>
      </c>
      <c r="G42" s="60">
        <v>1795202</v>
      </c>
      <c r="H42" s="60">
        <v>22114171</v>
      </c>
      <c r="I42" s="60">
        <v>42218898</v>
      </c>
      <c r="J42" s="60">
        <v>24256835</v>
      </c>
      <c r="K42" s="60">
        <v>6390959</v>
      </c>
      <c r="L42" s="60">
        <v>-15829254</v>
      </c>
      <c r="M42" s="60">
        <v>14818540</v>
      </c>
      <c r="N42" s="60">
        <v>-3432482</v>
      </c>
      <c r="O42" s="60">
        <v>10507923</v>
      </c>
      <c r="P42" s="60">
        <v>30653999</v>
      </c>
      <c r="Q42" s="60">
        <v>37729440</v>
      </c>
      <c r="R42" s="60">
        <v>-11177804</v>
      </c>
      <c r="S42" s="60">
        <v>-4978818</v>
      </c>
      <c r="T42" s="60">
        <v>-14091839</v>
      </c>
      <c r="U42" s="60">
        <v>-30248461</v>
      </c>
      <c r="V42" s="60">
        <v>64518417</v>
      </c>
      <c r="W42" s="60">
        <v>76400924</v>
      </c>
      <c r="X42" s="60">
        <v>-11882507</v>
      </c>
      <c r="Y42" s="61">
        <v>-15.55</v>
      </c>
      <c r="Z42" s="62">
        <v>76400924</v>
      </c>
    </row>
    <row r="43" spans="1:26" ht="13.5">
      <c r="A43" s="58" t="s">
        <v>63</v>
      </c>
      <c r="B43" s="19">
        <v>-71686775</v>
      </c>
      <c r="C43" s="19">
        <v>0</v>
      </c>
      <c r="D43" s="59">
        <v>-78124950</v>
      </c>
      <c r="E43" s="60">
        <v>-82041933</v>
      </c>
      <c r="F43" s="60">
        <v>-3411356</v>
      </c>
      <c r="G43" s="60">
        <v>-4387617</v>
      </c>
      <c r="H43" s="60">
        <v>-4930634</v>
      </c>
      <c r="I43" s="60">
        <v>-12729607</v>
      </c>
      <c r="J43" s="60">
        <v>-3094457</v>
      </c>
      <c r="K43" s="60">
        <v>-7940766</v>
      </c>
      <c r="L43" s="60">
        <v>-7264611</v>
      </c>
      <c r="M43" s="60">
        <v>-18299834</v>
      </c>
      <c r="N43" s="60">
        <v>-1756141</v>
      </c>
      <c r="O43" s="60">
        <v>-168846</v>
      </c>
      <c r="P43" s="60">
        <v>-8878321</v>
      </c>
      <c r="Q43" s="60">
        <v>-10803308</v>
      </c>
      <c r="R43" s="60">
        <v>-4703016</v>
      </c>
      <c r="S43" s="60">
        <v>-8696977</v>
      </c>
      <c r="T43" s="60">
        <v>-14661106</v>
      </c>
      <c r="U43" s="60">
        <v>-28061099</v>
      </c>
      <c r="V43" s="60">
        <v>-69893848</v>
      </c>
      <c r="W43" s="60">
        <v>-82041933</v>
      </c>
      <c r="X43" s="60">
        <v>12148085</v>
      </c>
      <c r="Y43" s="61">
        <v>-14.81</v>
      </c>
      <c r="Z43" s="62">
        <v>-82041933</v>
      </c>
    </row>
    <row r="44" spans="1:26" ht="13.5">
      <c r="A44" s="58" t="s">
        <v>64</v>
      </c>
      <c r="B44" s="19">
        <v>-17091008</v>
      </c>
      <c r="C44" s="19">
        <v>0</v>
      </c>
      <c r="D44" s="59">
        <v>-6190708</v>
      </c>
      <c r="E44" s="60">
        <v>-9953284</v>
      </c>
      <c r="F44" s="60">
        <v>-535928</v>
      </c>
      <c r="G44" s="60">
        <v>-209812</v>
      </c>
      <c r="H44" s="60">
        <v>-1016318</v>
      </c>
      <c r="I44" s="60">
        <v>-1762058</v>
      </c>
      <c r="J44" s="60">
        <v>-299971</v>
      </c>
      <c r="K44" s="60">
        <v>49686</v>
      </c>
      <c r="L44" s="60">
        <v>-7490368</v>
      </c>
      <c r="M44" s="60">
        <v>-7740653</v>
      </c>
      <c r="N44" s="60">
        <v>-589595</v>
      </c>
      <c r="O44" s="60">
        <v>-249397</v>
      </c>
      <c r="P44" s="60">
        <v>-1202798</v>
      </c>
      <c r="Q44" s="60">
        <v>-2041790</v>
      </c>
      <c r="R44" s="60">
        <v>64161</v>
      </c>
      <c r="S44" s="60">
        <v>128434</v>
      </c>
      <c r="T44" s="60">
        <v>-5901818</v>
      </c>
      <c r="U44" s="60">
        <v>-5709223</v>
      </c>
      <c r="V44" s="60">
        <v>-17253724</v>
      </c>
      <c r="W44" s="60">
        <v>-9953284</v>
      </c>
      <c r="X44" s="60">
        <v>-7300440</v>
      </c>
      <c r="Y44" s="61">
        <v>73.35</v>
      </c>
      <c r="Z44" s="62">
        <v>-9953284</v>
      </c>
    </row>
    <row r="45" spans="1:26" ht="13.5">
      <c r="A45" s="70" t="s">
        <v>65</v>
      </c>
      <c r="B45" s="22">
        <v>46160682</v>
      </c>
      <c r="C45" s="22">
        <v>0</v>
      </c>
      <c r="D45" s="99">
        <v>42963258</v>
      </c>
      <c r="E45" s="100">
        <v>30566390</v>
      </c>
      <c r="F45" s="100">
        <v>60522925</v>
      </c>
      <c r="G45" s="100">
        <v>57720698</v>
      </c>
      <c r="H45" s="100">
        <v>73887917</v>
      </c>
      <c r="I45" s="100">
        <v>73887917</v>
      </c>
      <c r="J45" s="100">
        <v>94750324</v>
      </c>
      <c r="K45" s="100">
        <v>93250203</v>
      </c>
      <c r="L45" s="100">
        <v>62665970</v>
      </c>
      <c r="M45" s="100">
        <v>62665970</v>
      </c>
      <c r="N45" s="100">
        <v>56887752</v>
      </c>
      <c r="O45" s="100">
        <v>66977432</v>
      </c>
      <c r="P45" s="100">
        <v>87550312</v>
      </c>
      <c r="Q45" s="100">
        <v>56887752</v>
      </c>
      <c r="R45" s="100">
        <v>71733653</v>
      </c>
      <c r="S45" s="100">
        <v>58186292</v>
      </c>
      <c r="T45" s="100">
        <v>23531529</v>
      </c>
      <c r="U45" s="100">
        <v>23531529</v>
      </c>
      <c r="V45" s="100">
        <v>23531529</v>
      </c>
      <c r="W45" s="100">
        <v>30566390</v>
      </c>
      <c r="X45" s="100">
        <v>-7034861</v>
      </c>
      <c r="Y45" s="101">
        <v>-23.02</v>
      </c>
      <c r="Z45" s="102">
        <v>30566390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19621977</v>
      </c>
      <c r="C49" s="52">
        <v>0</v>
      </c>
      <c r="D49" s="129">
        <v>7806836</v>
      </c>
      <c r="E49" s="54">
        <v>3815894</v>
      </c>
      <c r="F49" s="54">
        <v>0</v>
      </c>
      <c r="G49" s="54">
        <v>0</v>
      </c>
      <c r="H49" s="54">
        <v>0</v>
      </c>
      <c r="I49" s="54">
        <v>9174007</v>
      </c>
      <c r="J49" s="54">
        <v>0</v>
      </c>
      <c r="K49" s="54">
        <v>0</v>
      </c>
      <c r="L49" s="54">
        <v>0</v>
      </c>
      <c r="M49" s="54">
        <v>2291036</v>
      </c>
      <c r="N49" s="54">
        <v>0</v>
      </c>
      <c r="O49" s="54">
        <v>0</v>
      </c>
      <c r="P49" s="54">
        <v>0</v>
      </c>
      <c r="Q49" s="54">
        <v>2278957</v>
      </c>
      <c r="R49" s="54">
        <v>0</v>
      </c>
      <c r="S49" s="54">
        <v>0</v>
      </c>
      <c r="T49" s="54">
        <v>0</v>
      </c>
      <c r="U49" s="54">
        <v>2265846</v>
      </c>
      <c r="V49" s="54">
        <v>58779567</v>
      </c>
      <c r="W49" s="54">
        <v>106034120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28195123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28195123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88.93665215321896</v>
      </c>
      <c r="C58" s="5">
        <f>IF(C67=0,0,+(C76/C67)*100)</f>
        <v>0</v>
      </c>
      <c r="D58" s="6">
        <f aca="true" t="shared" si="6" ref="D58:Z58">IF(D67=0,0,+(D76/D67)*100)</f>
        <v>93.5950964605912</v>
      </c>
      <c r="E58" s="7">
        <f t="shared" si="6"/>
        <v>93.01542101540613</v>
      </c>
      <c r="F58" s="7">
        <f t="shared" si="6"/>
        <v>13.554335999845241</v>
      </c>
      <c r="G58" s="7">
        <f t="shared" si="6"/>
        <v>201.45379663990224</v>
      </c>
      <c r="H58" s="7">
        <f t="shared" si="6"/>
        <v>342.11324789719345</v>
      </c>
      <c r="I58" s="7">
        <f t="shared" si="6"/>
        <v>48.9450011149214</v>
      </c>
      <c r="J58" s="7">
        <f t="shared" si="6"/>
        <v>195.33221267311126</v>
      </c>
      <c r="K58" s="7">
        <f t="shared" si="6"/>
        <v>173.51617004075587</v>
      </c>
      <c r="L58" s="7">
        <f t="shared" si="6"/>
        <v>133.6817358308964</v>
      </c>
      <c r="M58" s="7">
        <f t="shared" si="6"/>
        <v>166.89934920215697</v>
      </c>
      <c r="N58" s="7">
        <f t="shared" si="6"/>
        <v>136.6086587129798</v>
      </c>
      <c r="O58" s="7">
        <f t="shared" si="6"/>
        <v>462.67420651906707</v>
      </c>
      <c r="P58" s="7">
        <f t="shared" si="6"/>
        <v>89.74526443904747</v>
      </c>
      <c r="Q58" s="7">
        <f t="shared" si="6"/>
        <v>144.80507558857096</v>
      </c>
      <c r="R58" s="7">
        <f t="shared" si="6"/>
        <v>183.7856404217013</v>
      </c>
      <c r="S58" s="7">
        <f t="shared" si="6"/>
        <v>152.71654495633805</v>
      </c>
      <c r="T58" s="7">
        <f t="shared" si="6"/>
        <v>118.34284391946316</v>
      </c>
      <c r="U58" s="7">
        <f t="shared" si="6"/>
        <v>146.19812023388636</v>
      </c>
      <c r="V58" s="7">
        <f t="shared" si="6"/>
        <v>89.72987500051481</v>
      </c>
      <c r="W58" s="7">
        <f t="shared" si="6"/>
        <v>93.01542101540613</v>
      </c>
      <c r="X58" s="7">
        <f t="shared" si="6"/>
        <v>0</v>
      </c>
      <c r="Y58" s="7">
        <f t="shared" si="6"/>
        <v>0</v>
      </c>
      <c r="Z58" s="8">
        <f t="shared" si="6"/>
        <v>93.01542101540613</v>
      </c>
    </row>
    <row r="59" spans="1:26" ht="13.5">
      <c r="A59" s="37" t="s">
        <v>31</v>
      </c>
      <c r="B59" s="9">
        <f aca="true" t="shared" si="7" ref="B59:Z66">IF(B68=0,0,+(B77/B68)*100)</f>
        <v>91.88030284585938</v>
      </c>
      <c r="C59" s="9">
        <f t="shared" si="7"/>
        <v>0</v>
      </c>
      <c r="D59" s="2">
        <f t="shared" si="7"/>
        <v>93.5948680640214</v>
      </c>
      <c r="E59" s="10">
        <f t="shared" si="7"/>
        <v>93.86493475385174</v>
      </c>
      <c r="F59" s="10">
        <f t="shared" si="7"/>
        <v>7.400746023565516</v>
      </c>
      <c r="G59" s="10">
        <f t="shared" si="7"/>
        <v>-788.7632638547486</v>
      </c>
      <c r="H59" s="10">
        <f t="shared" si="7"/>
        <v>-3066.881397828902</v>
      </c>
      <c r="I59" s="10">
        <f t="shared" si="7"/>
        <v>39.431862276006584</v>
      </c>
      <c r="J59" s="10">
        <f t="shared" si="7"/>
        <v>-3772.0033791011374</v>
      </c>
      <c r="K59" s="10">
        <f t="shared" si="7"/>
        <v>-3083.671705702135</v>
      </c>
      <c r="L59" s="10">
        <f t="shared" si="7"/>
        <v>-6385.74679805341</v>
      </c>
      <c r="M59" s="10">
        <f t="shared" si="7"/>
        <v>-3912.6537737033777</v>
      </c>
      <c r="N59" s="10">
        <f t="shared" si="7"/>
        <v>-11942.294177705291</v>
      </c>
      <c r="O59" s="10">
        <f t="shared" si="7"/>
        <v>-9269.666825321276</v>
      </c>
      <c r="P59" s="10">
        <f t="shared" si="7"/>
        <v>-15168.258001730104</v>
      </c>
      <c r="Q59" s="10">
        <f t="shared" si="7"/>
        <v>-11730.122124264346</v>
      </c>
      <c r="R59" s="10">
        <f t="shared" si="7"/>
        <v>-2420.5319813919596</v>
      </c>
      <c r="S59" s="10">
        <f t="shared" si="7"/>
        <v>8867.86877423203</v>
      </c>
      <c r="T59" s="10">
        <f t="shared" si="7"/>
        <v>-5141.844618110888</v>
      </c>
      <c r="U59" s="10">
        <f t="shared" si="7"/>
        <v>-5928.782350987456</v>
      </c>
      <c r="V59" s="10">
        <f t="shared" si="7"/>
        <v>94.43637665049486</v>
      </c>
      <c r="W59" s="10">
        <f t="shared" si="7"/>
        <v>93.86493475385174</v>
      </c>
      <c r="X59" s="10">
        <f t="shared" si="7"/>
        <v>0</v>
      </c>
      <c r="Y59" s="10">
        <f t="shared" si="7"/>
        <v>0</v>
      </c>
      <c r="Z59" s="11">
        <f t="shared" si="7"/>
        <v>93.86493475385174</v>
      </c>
    </row>
    <row r="60" spans="1:26" ht="13.5">
      <c r="A60" s="38" t="s">
        <v>32</v>
      </c>
      <c r="B60" s="12">
        <f t="shared" si="7"/>
        <v>88.42236095280295</v>
      </c>
      <c r="C60" s="12">
        <f t="shared" si="7"/>
        <v>0</v>
      </c>
      <c r="D60" s="3">
        <f t="shared" si="7"/>
        <v>93.59523500794431</v>
      </c>
      <c r="E60" s="13">
        <f t="shared" si="7"/>
        <v>92.87682571871908</v>
      </c>
      <c r="F60" s="13">
        <f t="shared" si="7"/>
        <v>29.660221245726014</v>
      </c>
      <c r="G60" s="13">
        <f t="shared" si="7"/>
        <v>101.12577575597132</v>
      </c>
      <c r="H60" s="13">
        <f t="shared" si="7"/>
        <v>140.82156693830007</v>
      </c>
      <c r="I60" s="13">
        <f t="shared" si="7"/>
        <v>64.27624192834183</v>
      </c>
      <c r="J60" s="13">
        <f t="shared" si="7"/>
        <v>113.20643646959576</v>
      </c>
      <c r="K60" s="13">
        <f t="shared" si="7"/>
        <v>114.34594514410796</v>
      </c>
      <c r="L60" s="13">
        <f t="shared" si="7"/>
        <v>89.7014923055788</v>
      </c>
      <c r="M60" s="13">
        <f t="shared" si="7"/>
        <v>105.44329752119401</v>
      </c>
      <c r="N60" s="13">
        <f t="shared" si="7"/>
        <v>92.87459614095201</v>
      </c>
      <c r="O60" s="13">
        <f t="shared" si="7"/>
        <v>344.9145078939722</v>
      </c>
      <c r="P60" s="13">
        <f t="shared" si="7"/>
        <v>62.78995874845129</v>
      </c>
      <c r="Q60" s="13">
        <f t="shared" si="7"/>
        <v>101.58455301684988</v>
      </c>
      <c r="R60" s="13">
        <f t="shared" si="7"/>
        <v>125.02417030178287</v>
      </c>
      <c r="S60" s="13">
        <f t="shared" si="7"/>
        <v>108.37530009742473</v>
      </c>
      <c r="T60" s="13">
        <f t="shared" si="7"/>
        <v>81.23000804546578</v>
      </c>
      <c r="U60" s="13">
        <f t="shared" si="7"/>
        <v>101.17473621723644</v>
      </c>
      <c r="V60" s="13">
        <f t="shared" si="7"/>
        <v>88.28107013966724</v>
      </c>
      <c r="W60" s="13">
        <f t="shared" si="7"/>
        <v>92.87682571871908</v>
      </c>
      <c r="X60" s="13">
        <f t="shared" si="7"/>
        <v>0</v>
      </c>
      <c r="Y60" s="13">
        <f t="shared" si="7"/>
        <v>0</v>
      </c>
      <c r="Z60" s="14">
        <f t="shared" si="7"/>
        <v>92.87682571871908</v>
      </c>
    </row>
    <row r="61" spans="1:26" ht="13.5">
      <c r="A61" s="39" t="s">
        <v>103</v>
      </c>
      <c r="B61" s="12">
        <f t="shared" si="7"/>
        <v>83.36908235526607</v>
      </c>
      <c r="C61" s="12">
        <f t="shared" si="7"/>
        <v>0</v>
      </c>
      <c r="D61" s="3">
        <f t="shared" si="7"/>
        <v>93.59482050199685</v>
      </c>
      <c r="E61" s="13">
        <f t="shared" si="7"/>
        <v>91.57878493591242</v>
      </c>
      <c r="F61" s="13">
        <f t="shared" si="7"/>
        <v>65.32337695413078</v>
      </c>
      <c r="G61" s="13">
        <f t="shared" si="7"/>
        <v>77.23580556149389</v>
      </c>
      <c r="H61" s="13">
        <f t="shared" si="7"/>
        <v>98.2235869427174</v>
      </c>
      <c r="I61" s="13">
        <f t="shared" si="7"/>
        <v>78.90006076787175</v>
      </c>
      <c r="J61" s="13">
        <f t="shared" si="7"/>
        <v>91.24114766354639</v>
      </c>
      <c r="K61" s="13">
        <f t="shared" si="7"/>
        <v>93.07970997301683</v>
      </c>
      <c r="L61" s="13">
        <f t="shared" si="7"/>
        <v>71.62594450400289</v>
      </c>
      <c r="M61" s="13">
        <f t="shared" si="7"/>
        <v>85.19396935286578</v>
      </c>
      <c r="N61" s="13">
        <f t="shared" si="7"/>
        <v>101.87177917391388</v>
      </c>
      <c r="O61" s="13">
        <f t="shared" si="7"/>
        <v>356.4676531815571</v>
      </c>
      <c r="P61" s="13">
        <f t="shared" si="7"/>
        <v>41.330727188641056</v>
      </c>
      <c r="Q61" s="13">
        <f t="shared" si="7"/>
        <v>82.78829855113246</v>
      </c>
      <c r="R61" s="13">
        <f t="shared" si="7"/>
        <v>110.38018371094691</v>
      </c>
      <c r="S61" s="13">
        <f t="shared" si="7"/>
        <v>77.95955406057332</v>
      </c>
      <c r="T61" s="13">
        <f t="shared" si="7"/>
        <v>62.96559622048016</v>
      </c>
      <c r="U61" s="13">
        <f t="shared" si="7"/>
        <v>78.98313153092053</v>
      </c>
      <c r="V61" s="13">
        <f t="shared" si="7"/>
        <v>81.38645473014222</v>
      </c>
      <c r="W61" s="13">
        <f t="shared" si="7"/>
        <v>91.57878493591242</v>
      </c>
      <c r="X61" s="13">
        <f t="shared" si="7"/>
        <v>0</v>
      </c>
      <c r="Y61" s="13">
        <f t="shared" si="7"/>
        <v>0</v>
      </c>
      <c r="Z61" s="14">
        <f t="shared" si="7"/>
        <v>91.57878493591242</v>
      </c>
    </row>
    <row r="62" spans="1:26" ht="13.5">
      <c r="A62" s="39" t="s">
        <v>104</v>
      </c>
      <c r="B62" s="12">
        <f t="shared" si="7"/>
        <v>98.14118183914971</v>
      </c>
      <c r="C62" s="12">
        <f t="shared" si="7"/>
        <v>0</v>
      </c>
      <c r="D62" s="3">
        <f t="shared" si="7"/>
        <v>93.59478796543716</v>
      </c>
      <c r="E62" s="13">
        <f t="shared" si="7"/>
        <v>94.37547387527778</v>
      </c>
      <c r="F62" s="13">
        <f t="shared" si="7"/>
        <v>23.962367440584075</v>
      </c>
      <c r="G62" s="13">
        <f t="shared" si="7"/>
        <v>133.3892661056551</v>
      </c>
      <c r="H62" s="13">
        <f t="shared" si="7"/>
        <v>179.1927361660745</v>
      </c>
      <c r="I62" s="13">
        <f t="shared" si="7"/>
        <v>59.99553321008511</v>
      </c>
      <c r="J62" s="13">
        <f t="shared" si="7"/>
        <v>131.22857759852786</v>
      </c>
      <c r="K62" s="13">
        <f t="shared" si="7"/>
        <v>157.91326847452981</v>
      </c>
      <c r="L62" s="13">
        <f t="shared" si="7"/>
        <v>107.26900180074786</v>
      </c>
      <c r="M62" s="13">
        <f t="shared" si="7"/>
        <v>129.75004854914056</v>
      </c>
      <c r="N62" s="13">
        <f t="shared" si="7"/>
        <v>51.587175939459854</v>
      </c>
      <c r="O62" s="13">
        <f t="shared" si="7"/>
        <v>248.86717638532926</v>
      </c>
      <c r="P62" s="13">
        <f t="shared" si="7"/>
        <v>237.82306380140494</v>
      </c>
      <c r="Q62" s="13">
        <f t="shared" si="7"/>
        <v>120.24167893064883</v>
      </c>
      <c r="R62" s="13">
        <f t="shared" si="7"/>
        <v>121.6632682674168</v>
      </c>
      <c r="S62" s="13">
        <f t="shared" si="7"/>
        <v>670.550457510699</v>
      </c>
      <c r="T62" s="13">
        <f t="shared" si="7"/>
        <v>156.55922349503507</v>
      </c>
      <c r="U62" s="13">
        <f t="shared" si="7"/>
        <v>186.8149626459042</v>
      </c>
      <c r="V62" s="13">
        <f t="shared" si="7"/>
        <v>103.77141390612547</v>
      </c>
      <c r="W62" s="13">
        <f t="shared" si="7"/>
        <v>94.37547387527778</v>
      </c>
      <c r="X62" s="13">
        <f t="shared" si="7"/>
        <v>0</v>
      </c>
      <c r="Y62" s="13">
        <f t="shared" si="7"/>
        <v>0</v>
      </c>
      <c r="Z62" s="14">
        <f t="shared" si="7"/>
        <v>94.37547387527778</v>
      </c>
    </row>
    <row r="63" spans="1:26" ht="13.5">
      <c r="A63" s="39" t="s">
        <v>105</v>
      </c>
      <c r="B63" s="12">
        <f t="shared" si="7"/>
        <v>84.4883800798653</v>
      </c>
      <c r="C63" s="12">
        <f t="shared" si="7"/>
        <v>0</v>
      </c>
      <c r="D63" s="3">
        <f t="shared" si="7"/>
        <v>93.59698504387394</v>
      </c>
      <c r="E63" s="13">
        <f t="shared" si="7"/>
        <v>95.03795550849453</v>
      </c>
      <c r="F63" s="13">
        <f t="shared" si="7"/>
        <v>5.634535287043386</v>
      </c>
      <c r="G63" s="13">
        <f t="shared" si="7"/>
        <v>941.7814921583666</v>
      </c>
      <c r="H63" s="13">
        <f t="shared" si="7"/>
        <v>-8051.131971286582</v>
      </c>
      <c r="I63" s="13">
        <f t="shared" si="7"/>
        <v>35.413642222974865</v>
      </c>
      <c r="J63" s="13">
        <f t="shared" si="7"/>
        <v>4519.8616026623</v>
      </c>
      <c r="K63" s="13">
        <f t="shared" si="7"/>
        <v>-2636.910894461237</v>
      </c>
      <c r="L63" s="13">
        <f t="shared" si="7"/>
        <v>945.6843434774445</v>
      </c>
      <c r="M63" s="13">
        <f t="shared" si="7"/>
        <v>3755.447798486054</v>
      </c>
      <c r="N63" s="13">
        <f t="shared" si="7"/>
        <v>606.7601752478552</v>
      </c>
      <c r="O63" s="13">
        <f t="shared" si="7"/>
        <v>625.8418468137947</v>
      </c>
      <c r="P63" s="13">
        <f t="shared" si="7"/>
        <v>2122.647718232444</v>
      </c>
      <c r="Q63" s="13">
        <f t="shared" si="7"/>
        <v>815.2881378624436</v>
      </c>
      <c r="R63" s="13">
        <f t="shared" si="7"/>
        <v>459.76783773646605</v>
      </c>
      <c r="S63" s="13">
        <f t="shared" si="7"/>
        <v>825.498456447954</v>
      </c>
      <c r="T63" s="13">
        <f t="shared" si="7"/>
        <v>-863.8014331571609</v>
      </c>
      <c r="U63" s="13">
        <f t="shared" si="7"/>
        <v>1481.1251585288521</v>
      </c>
      <c r="V63" s="13">
        <f t="shared" si="7"/>
        <v>82.68243597564536</v>
      </c>
      <c r="W63" s="13">
        <f t="shared" si="7"/>
        <v>95.03795550849453</v>
      </c>
      <c r="X63" s="13">
        <f t="shared" si="7"/>
        <v>0</v>
      </c>
      <c r="Y63" s="13">
        <f t="shared" si="7"/>
        <v>0</v>
      </c>
      <c r="Z63" s="14">
        <f t="shared" si="7"/>
        <v>95.03795550849453</v>
      </c>
    </row>
    <row r="64" spans="1:26" ht="13.5">
      <c r="A64" s="39" t="s">
        <v>106</v>
      </c>
      <c r="B64" s="12">
        <f t="shared" si="7"/>
        <v>95.17520498075729</v>
      </c>
      <c r="C64" s="12">
        <f t="shared" si="7"/>
        <v>0</v>
      </c>
      <c r="D64" s="3">
        <f t="shared" si="7"/>
        <v>93.594840805809</v>
      </c>
      <c r="E64" s="13">
        <f t="shared" si="7"/>
        <v>94.95401679118848</v>
      </c>
      <c r="F64" s="13">
        <f t="shared" si="7"/>
        <v>5.434606859960354</v>
      </c>
      <c r="G64" s="13">
        <f t="shared" si="7"/>
        <v>-47678.51509382649</v>
      </c>
      <c r="H64" s="13">
        <f t="shared" si="7"/>
        <v>-1997.2626765636257</v>
      </c>
      <c r="I64" s="13">
        <f t="shared" si="7"/>
        <v>35.21377105740706</v>
      </c>
      <c r="J64" s="13">
        <f t="shared" si="7"/>
        <v>-1122.412775169389</v>
      </c>
      <c r="K64" s="13">
        <f t="shared" si="7"/>
        <v>-1253.9566607460035</v>
      </c>
      <c r="L64" s="13">
        <f t="shared" si="7"/>
        <v>-16900.73066774914</v>
      </c>
      <c r="M64" s="13">
        <f t="shared" si="7"/>
        <v>-1600.395584833717</v>
      </c>
      <c r="N64" s="13">
        <f t="shared" si="7"/>
        <v>-8417.742890995261</v>
      </c>
      <c r="O64" s="13">
        <f t="shared" si="7"/>
        <v>-1332.1395590926643</v>
      </c>
      <c r="P64" s="13">
        <f t="shared" si="7"/>
        <v>-6249.641664811929</v>
      </c>
      <c r="Q64" s="13">
        <f t="shared" si="7"/>
        <v>-3309.684000347252</v>
      </c>
      <c r="R64" s="13">
        <f t="shared" si="7"/>
        <v>-11589.871309613929</v>
      </c>
      <c r="S64" s="13">
        <f t="shared" si="7"/>
        <v>-3276.9599361107416</v>
      </c>
      <c r="T64" s="13">
        <f t="shared" si="7"/>
        <v>-572.1729265719613</v>
      </c>
      <c r="U64" s="13">
        <f t="shared" si="7"/>
        <v>-1370.4102949778558</v>
      </c>
      <c r="V64" s="13">
        <f t="shared" si="7"/>
        <v>95.16512537678442</v>
      </c>
      <c r="W64" s="13">
        <f t="shared" si="7"/>
        <v>94.95401679118848</v>
      </c>
      <c r="X64" s="13">
        <f t="shared" si="7"/>
        <v>0</v>
      </c>
      <c r="Y64" s="13">
        <f t="shared" si="7"/>
        <v>0</v>
      </c>
      <c r="Z64" s="14">
        <f t="shared" si="7"/>
        <v>94.95401679118848</v>
      </c>
    </row>
    <row r="65" spans="1:26" ht="13.5">
      <c r="A65" s="39" t="s">
        <v>107</v>
      </c>
      <c r="B65" s="12">
        <f t="shared" si="7"/>
        <v>332.83705996514357</v>
      </c>
      <c r="C65" s="12">
        <f t="shared" si="7"/>
        <v>0</v>
      </c>
      <c r="D65" s="3">
        <f t="shared" si="7"/>
        <v>93.61969863110609</v>
      </c>
      <c r="E65" s="13">
        <f t="shared" si="7"/>
        <v>148.71974795235636</v>
      </c>
      <c r="F65" s="13">
        <f t="shared" si="7"/>
        <v>194.11779171277513</v>
      </c>
      <c r="G65" s="13">
        <f t="shared" si="7"/>
        <v>228.47388646045306</v>
      </c>
      <c r="H65" s="13">
        <f t="shared" si="7"/>
        <v>352.4970708200823</v>
      </c>
      <c r="I65" s="13">
        <f t="shared" si="7"/>
        <v>241.79195559636403</v>
      </c>
      <c r="J65" s="13">
        <f t="shared" si="7"/>
        <v>844.3946188340807</v>
      </c>
      <c r="K65" s="13">
        <f t="shared" si="7"/>
        <v>1771.3335323467952</v>
      </c>
      <c r="L65" s="13">
        <f t="shared" si="7"/>
        <v>-20341.924022957093</v>
      </c>
      <c r="M65" s="13">
        <f t="shared" si="7"/>
        <v>2025.8230771061967</v>
      </c>
      <c r="N65" s="13">
        <f t="shared" si="7"/>
        <v>409.4019299241447</v>
      </c>
      <c r="O65" s="13">
        <f t="shared" si="7"/>
        <v>596.5562442117262</v>
      </c>
      <c r="P65" s="13">
        <f t="shared" si="7"/>
        <v>-58.74442976195069</v>
      </c>
      <c r="Q65" s="13">
        <f t="shared" si="7"/>
        <v>-196.67204164703892</v>
      </c>
      <c r="R65" s="13">
        <f t="shared" si="7"/>
        <v>-1854.3832428238948</v>
      </c>
      <c r="S65" s="13">
        <f t="shared" si="7"/>
        <v>277.2435143570934</v>
      </c>
      <c r="T65" s="13">
        <f t="shared" si="7"/>
        <v>206.13600405982265</v>
      </c>
      <c r="U65" s="13">
        <f t="shared" si="7"/>
        <v>382.1844757252291</v>
      </c>
      <c r="V65" s="13">
        <f t="shared" si="7"/>
        <v>1926.0018800370478</v>
      </c>
      <c r="W65" s="13">
        <f t="shared" si="7"/>
        <v>148.71974795235636</v>
      </c>
      <c r="X65" s="13">
        <f t="shared" si="7"/>
        <v>0</v>
      </c>
      <c r="Y65" s="13">
        <f t="shared" si="7"/>
        <v>0</v>
      </c>
      <c r="Z65" s="14">
        <f t="shared" si="7"/>
        <v>148.71974795235636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93.59489348370927</v>
      </c>
      <c r="E66" s="16">
        <f t="shared" si="7"/>
        <v>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3.5" hidden="1">
      <c r="A67" s="41" t="s">
        <v>285</v>
      </c>
      <c r="B67" s="24">
        <v>384510291</v>
      </c>
      <c r="C67" s="24"/>
      <c r="D67" s="25">
        <v>411962020</v>
      </c>
      <c r="E67" s="26">
        <v>404462990</v>
      </c>
      <c r="F67" s="26">
        <v>207805185</v>
      </c>
      <c r="G67" s="26">
        <v>17488003</v>
      </c>
      <c r="H67" s="26">
        <v>15988394</v>
      </c>
      <c r="I67" s="26">
        <v>241281582</v>
      </c>
      <c r="J67" s="26">
        <v>16813898</v>
      </c>
      <c r="K67" s="26">
        <v>16043095</v>
      </c>
      <c r="L67" s="26">
        <v>17587704</v>
      </c>
      <c r="M67" s="26">
        <v>50444697</v>
      </c>
      <c r="N67" s="26">
        <v>20077649</v>
      </c>
      <c r="O67" s="26">
        <v>5817090</v>
      </c>
      <c r="P67" s="26">
        <v>30594158</v>
      </c>
      <c r="Q67" s="26">
        <v>56488897</v>
      </c>
      <c r="R67" s="26">
        <v>13107098</v>
      </c>
      <c r="S67" s="26">
        <v>15755031</v>
      </c>
      <c r="T67" s="26">
        <v>21373376</v>
      </c>
      <c r="U67" s="26">
        <v>50235505</v>
      </c>
      <c r="V67" s="26">
        <v>398450681</v>
      </c>
      <c r="W67" s="26">
        <v>404462990</v>
      </c>
      <c r="X67" s="26"/>
      <c r="Y67" s="25"/>
      <c r="Z67" s="27">
        <v>404462990</v>
      </c>
    </row>
    <row r="68" spans="1:26" ht="13.5" hidden="1">
      <c r="A68" s="37" t="s">
        <v>31</v>
      </c>
      <c r="B68" s="19">
        <v>139970479</v>
      </c>
      <c r="C68" s="19"/>
      <c r="D68" s="20">
        <v>152574000</v>
      </c>
      <c r="E68" s="21">
        <v>146784910</v>
      </c>
      <c r="F68" s="21">
        <v>150093382</v>
      </c>
      <c r="G68" s="21">
        <v>-1999513</v>
      </c>
      <c r="H68" s="21">
        <v>-1014602</v>
      </c>
      <c r="I68" s="21">
        <v>147079267</v>
      </c>
      <c r="J68" s="21">
        <v>-364594</v>
      </c>
      <c r="K68" s="21">
        <v>-307797</v>
      </c>
      <c r="L68" s="21">
        <v>-123909</v>
      </c>
      <c r="M68" s="21">
        <v>-796300</v>
      </c>
      <c r="N68" s="21">
        <v>-75417</v>
      </c>
      <c r="O68" s="21">
        <v>-84040</v>
      </c>
      <c r="P68" s="21">
        <v>-55488</v>
      </c>
      <c r="Q68" s="21">
        <v>-214945</v>
      </c>
      <c r="R68" s="21">
        <v>-318357</v>
      </c>
      <c r="S68" s="21">
        <v>83825</v>
      </c>
      <c r="T68" s="21">
        <v>-156878</v>
      </c>
      <c r="U68" s="21">
        <v>-391410</v>
      </c>
      <c r="V68" s="21">
        <v>145676612</v>
      </c>
      <c r="W68" s="21">
        <v>146784910</v>
      </c>
      <c r="X68" s="21"/>
      <c r="Y68" s="20"/>
      <c r="Z68" s="23">
        <v>146784910</v>
      </c>
    </row>
    <row r="69" spans="1:26" ht="13.5" hidden="1">
      <c r="A69" s="38" t="s">
        <v>32</v>
      </c>
      <c r="B69" s="19">
        <v>241302401</v>
      </c>
      <c r="C69" s="19"/>
      <c r="D69" s="20">
        <v>256196020</v>
      </c>
      <c r="E69" s="21">
        <v>254486080</v>
      </c>
      <c r="F69" s="21">
        <v>57513337</v>
      </c>
      <c r="G69" s="21">
        <v>19242198</v>
      </c>
      <c r="H69" s="21">
        <v>16745854</v>
      </c>
      <c r="I69" s="21">
        <v>93501389</v>
      </c>
      <c r="J69" s="21">
        <v>16863406</v>
      </c>
      <c r="K69" s="21">
        <v>16044220</v>
      </c>
      <c r="L69" s="21">
        <v>17389937</v>
      </c>
      <c r="M69" s="21">
        <v>50297563</v>
      </c>
      <c r="N69" s="21">
        <v>19834581</v>
      </c>
      <c r="O69" s="21">
        <v>5544547</v>
      </c>
      <c r="P69" s="21">
        <v>30323710</v>
      </c>
      <c r="Q69" s="21">
        <v>55702838</v>
      </c>
      <c r="R69" s="21">
        <v>13103891</v>
      </c>
      <c r="S69" s="21">
        <v>15342101</v>
      </c>
      <c r="T69" s="21">
        <v>21208219</v>
      </c>
      <c r="U69" s="21">
        <v>49654211</v>
      </c>
      <c r="V69" s="21">
        <v>249156001</v>
      </c>
      <c r="W69" s="21">
        <v>254486080</v>
      </c>
      <c r="X69" s="21"/>
      <c r="Y69" s="20"/>
      <c r="Z69" s="23">
        <v>254486080</v>
      </c>
    </row>
    <row r="70" spans="1:26" ht="13.5" hidden="1">
      <c r="A70" s="39" t="s">
        <v>103</v>
      </c>
      <c r="B70" s="19">
        <v>172759505</v>
      </c>
      <c r="C70" s="19"/>
      <c r="D70" s="20">
        <v>182411500</v>
      </c>
      <c r="E70" s="21">
        <v>181743500</v>
      </c>
      <c r="F70" s="21">
        <v>18211038</v>
      </c>
      <c r="G70" s="21">
        <v>16184860</v>
      </c>
      <c r="H70" s="21">
        <v>14188986</v>
      </c>
      <c r="I70" s="21">
        <v>48584884</v>
      </c>
      <c r="J70" s="21">
        <v>14168717</v>
      </c>
      <c r="K70" s="21">
        <v>13910154</v>
      </c>
      <c r="L70" s="21">
        <v>14399489</v>
      </c>
      <c r="M70" s="21">
        <v>42478360</v>
      </c>
      <c r="N70" s="21">
        <v>12864712</v>
      </c>
      <c r="O70" s="21">
        <v>3536963</v>
      </c>
      <c r="P70" s="21">
        <v>29270823</v>
      </c>
      <c r="Q70" s="21">
        <v>45672498</v>
      </c>
      <c r="R70" s="21">
        <v>10131786</v>
      </c>
      <c r="S70" s="21">
        <v>14615707</v>
      </c>
      <c r="T70" s="21">
        <v>18926002</v>
      </c>
      <c r="U70" s="21">
        <v>43673495</v>
      </c>
      <c r="V70" s="21">
        <v>180409237</v>
      </c>
      <c r="W70" s="21">
        <v>181743500</v>
      </c>
      <c r="X70" s="21"/>
      <c r="Y70" s="20"/>
      <c r="Z70" s="23">
        <v>181743500</v>
      </c>
    </row>
    <row r="71" spans="1:26" ht="13.5" hidden="1">
      <c r="A71" s="39" t="s">
        <v>104</v>
      </c>
      <c r="B71" s="19">
        <v>43495056</v>
      </c>
      <c r="C71" s="19"/>
      <c r="D71" s="20">
        <v>45491640</v>
      </c>
      <c r="E71" s="21">
        <v>45792640</v>
      </c>
      <c r="F71" s="21">
        <v>14153276</v>
      </c>
      <c r="G71" s="21">
        <v>2731851</v>
      </c>
      <c r="H71" s="21">
        <v>2596425</v>
      </c>
      <c r="I71" s="21">
        <v>19481552</v>
      </c>
      <c r="J71" s="21">
        <v>2718241</v>
      </c>
      <c r="K71" s="21">
        <v>2204481</v>
      </c>
      <c r="L71" s="21">
        <v>2940445</v>
      </c>
      <c r="M71" s="21">
        <v>7863167</v>
      </c>
      <c r="N71" s="21">
        <v>6790205</v>
      </c>
      <c r="O71" s="21">
        <v>1908373</v>
      </c>
      <c r="P71" s="21">
        <v>1877106</v>
      </c>
      <c r="Q71" s="21">
        <v>10575684</v>
      </c>
      <c r="R71" s="21">
        <v>2897933</v>
      </c>
      <c r="S71" s="21">
        <v>532993</v>
      </c>
      <c r="T71" s="21">
        <v>2281299</v>
      </c>
      <c r="U71" s="21">
        <v>5712225</v>
      </c>
      <c r="V71" s="21">
        <v>43632628</v>
      </c>
      <c r="W71" s="21">
        <v>45792640</v>
      </c>
      <c r="X71" s="21"/>
      <c r="Y71" s="20"/>
      <c r="Z71" s="23">
        <v>45792640</v>
      </c>
    </row>
    <row r="72" spans="1:26" ht="13.5" hidden="1">
      <c r="A72" s="39" t="s">
        <v>105</v>
      </c>
      <c r="B72" s="19">
        <v>10098004</v>
      </c>
      <c r="C72" s="19"/>
      <c r="D72" s="20">
        <v>10619060</v>
      </c>
      <c r="E72" s="21">
        <v>10615060</v>
      </c>
      <c r="F72" s="21">
        <v>10337392</v>
      </c>
      <c r="G72" s="21">
        <v>113433</v>
      </c>
      <c r="H72" s="21">
        <v>-25354</v>
      </c>
      <c r="I72" s="21">
        <v>10425471</v>
      </c>
      <c r="J72" s="21">
        <v>18931</v>
      </c>
      <c r="K72" s="21">
        <v>-23489</v>
      </c>
      <c r="L72" s="21">
        <v>58589</v>
      </c>
      <c r="M72" s="21">
        <v>54031</v>
      </c>
      <c r="N72" s="21">
        <v>92897</v>
      </c>
      <c r="O72" s="21">
        <v>88585</v>
      </c>
      <c r="P72" s="21">
        <v>27654</v>
      </c>
      <c r="Q72" s="21">
        <v>209136</v>
      </c>
      <c r="R72" s="21">
        <v>103979</v>
      </c>
      <c r="S72" s="21">
        <v>58631</v>
      </c>
      <c r="T72" s="21">
        <v>-61682</v>
      </c>
      <c r="U72" s="21">
        <v>100928</v>
      </c>
      <c r="V72" s="21">
        <v>10789566</v>
      </c>
      <c r="W72" s="21">
        <v>10615060</v>
      </c>
      <c r="X72" s="21"/>
      <c r="Y72" s="20"/>
      <c r="Z72" s="23">
        <v>10615060</v>
      </c>
    </row>
    <row r="73" spans="1:26" ht="13.5" hidden="1">
      <c r="A73" s="39" t="s">
        <v>106</v>
      </c>
      <c r="B73" s="19">
        <v>13312835</v>
      </c>
      <c r="C73" s="19"/>
      <c r="D73" s="20">
        <v>14281300</v>
      </c>
      <c r="E73" s="21">
        <v>14281300</v>
      </c>
      <c r="F73" s="21">
        <v>14608306</v>
      </c>
      <c r="G73" s="21">
        <v>-3677</v>
      </c>
      <c r="H73" s="21">
        <v>-127716</v>
      </c>
      <c r="I73" s="21">
        <v>14476913</v>
      </c>
      <c r="J73" s="21">
        <v>-106707</v>
      </c>
      <c r="K73" s="21">
        <v>-70375</v>
      </c>
      <c r="L73" s="21">
        <v>-4927</v>
      </c>
      <c r="M73" s="21">
        <v>-182009</v>
      </c>
      <c r="N73" s="21">
        <v>-10128</v>
      </c>
      <c r="O73" s="21">
        <v>-59559</v>
      </c>
      <c r="P73" s="21">
        <v>-22465</v>
      </c>
      <c r="Q73" s="21">
        <v>-92152</v>
      </c>
      <c r="R73" s="21">
        <v>-6605</v>
      </c>
      <c r="S73" s="21">
        <v>-22539</v>
      </c>
      <c r="T73" s="21">
        <v>-138394</v>
      </c>
      <c r="U73" s="21">
        <v>-167538</v>
      </c>
      <c r="V73" s="21">
        <v>14035214</v>
      </c>
      <c r="W73" s="21">
        <v>14281300</v>
      </c>
      <c r="X73" s="21"/>
      <c r="Y73" s="20"/>
      <c r="Z73" s="23">
        <v>14281300</v>
      </c>
    </row>
    <row r="74" spans="1:26" ht="13.5" hidden="1">
      <c r="A74" s="39" t="s">
        <v>107</v>
      </c>
      <c r="B74" s="19">
        <v>1637001</v>
      </c>
      <c r="C74" s="19"/>
      <c r="D74" s="20">
        <v>3392520</v>
      </c>
      <c r="E74" s="21">
        <v>2053580</v>
      </c>
      <c r="F74" s="21">
        <v>203325</v>
      </c>
      <c r="G74" s="21">
        <v>215731</v>
      </c>
      <c r="H74" s="21">
        <v>113513</v>
      </c>
      <c r="I74" s="21">
        <v>532569</v>
      </c>
      <c r="J74" s="21">
        <v>64224</v>
      </c>
      <c r="K74" s="21">
        <v>23449</v>
      </c>
      <c r="L74" s="21">
        <v>-3659</v>
      </c>
      <c r="M74" s="21">
        <v>84014</v>
      </c>
      <c r="N74" s="21">
        <v>96895</v>
      </c>
      <c r="O74" s="21">
        <v>70185</v>
      </c>
      <c r="P74" s="21">
        <v>-829408</v>
      </c>
      <c r="Q74" s="21">
        <v>-662328</v>
      </c>
      <c r="R74" s="21">
        <v>-23202</v>
      </c>
      <c r="S74" s="21">
        <v>157309</v>
      </c>
      <c r="T74" s="21">
        <v>200994</v>
      </c>
      <c r="U74" s="21">
        <v>335101</v>
      </c>
      <c r="V74" s="21">
        <v>289356</v>
      </c>
      <c r="W74" s="21">
        <v>2053580</v>
      </c>
      <c r="X74" s="21"/>
      <c r="Y74" s="20"/>
      <c r="Z74" s="23">
        <v>2053580</v>
      </c>
    </row>
    <row r="75" spans="1:26" ht="13.5" hidden="1">
      <c r="A75" s="40" t="s">
        <v>110</v>
      </c>
      <c r="B75" s="28">
        <v>3237411</v>
      </c>
      <c r="C75" s="28"/>
      <c r="D75" s="29">
        <v>3192000</v>
      </c>
      <c r="E75" s="30">
        <v>3192000</v>
      </c>
      <c r="F75" s="30">
        <v>198466</v>
      </c>
      <c r="G75" s="30">
        <v>245318</v>
      </c>
      <c r="H75" s="30">
        <v>257142</v>
      </c>
      <c r="I75" s="30">
        <v>700926</v>
      </c>
      <c r="J75" s="30">
        <v>315086</v>
      </c>
      <c r="K75" s="30">
        <v>306672</v>
      </c>
      <c r="L75" s="30">
        <v>321676</v>
      </c>
      <c r="M75" s="30">
        <v>943434</v>
      </c>
      <c r="N75" s="30">
        <v>318485</v>
      </c>
      <c r="O75" s="30">
        <v>356583</v>
      </c>
      <c r="P75" s="30">
        <v>325936</v>
      </c>
      <c r="Q75" s="30">
        <v>1001004</v>
      </c>
      <c r="R75" s="30">
        <v>321564</v>
      </c>
      <c r="S75" s="30">
        <v>329105</v>
      </c>
      <c r="T75" s="30">
        <v>322035</v>
      </c>
      <c r="U75" s="30">
        <v>972704</v>
      </c>
      <c r="V75" s="30">
        <v>3618068</v>
      </c>
      <c r="W75" s="30">
        <v>3192000</v>
      </c>
      <c r="X75" s="30"/>
      <c r="Y75" s="29"/>
      <c r="Z75" s="31">
        <v>3192000</v>
      </c>
    </row>
    <row r="76" spans="1:26" ht="13.5" hidden="1">
      <c r="A76" s="42" t="s">
        <v>286</v>
      </c>
      <c r="B76" s="32">
        <v>341970580</v>
      </c>
      <c r="C76" s="32"/>
      <c r="D76" s="33">
        <v>385576250</v>
      </c>
      <c r="E76" s="34">
        <v>376212953</v>
      </c>
      <c r="F76" s="34">
        <v>28166613</v>
      </c>
      <c r="G76" s="34">
        <v>35230246</v>
      </c>
      <c r="H76" s="34">
        <v>54698414</v>
      </c>
      <c r="I76" s="34">
        <v>118095273</v>
      </c>
      <c r="J76" s="34">
        <v>32842959</v>
      </c>
      <c r="K76" s="34">
        <v>27837364</v>
      </c>
      <c r="L76" s="34">
        <v>23511548</v>
      </c>
      <c r="M76" s="34">
        <v>84191871</v>
      </c>
      <c r="N76" s="34">
        <v>27427807</v>
      </c>
      <c r="O76" s="34">
        <v>26914175</v>
      </c>
      <c r="P76" s="34">
        <v>27456808</v>
      </c>
      <c r="Q76" s="34">
        <v>81798790</v>
      </c>
      <c r="R76" s="34">
        <v>24088964</v>
      </c>
      <c r="S76" s="34">
        <v>24060539</v>
      </c>
      <c r="T76" s="34">
        <v>25293861</v>
      </c>
      <c r="U76" s="34">
        <v>73443364</v>
      </c>
      <c r="V76" s="34">
        <v>357529298</v>
      </c>
      <c r="W76" s="34">
        <v>376212953</v>
      </c>
      <c r="X76" s="34"/>
      <c r="Y76" s="33"/>
      <c r="Z76" s="35">
        <v>376212953</v>
      </c>
    </row>
    <row r="77" spans="1:26" ht="13.5" hidden="1">
      <c r="A77" s="37" t="s">
        <v>31</v>
      </c>
      <c r="B77" s="19">
        <v>128605300</v>
      </c>
      <c r="C77" s="19"/>
      <c r="D77" s="20">
        <v>142801434</v>
      </c>
      <c r="E77" s="21">
        <v>137779560</v>
      </c>
      <c r="F77" s="21">
        <v>11108030</v>
      </c>
      <c r="G77" s="21">
        <v>15771424</v>
      </c>
      <c r="H77" s="21">
        <v>31116640</v>
      </c>
      <c r="I77" s="21">
        <v>57996094</v>
      </c>
      <c r="J77" s="21">
        <v>13752498</v>
      </c>
      <c r="K77" s="21">
        <v>9491449</v>
      </c>
      <c r="L77" s="21">
        <v>7912515</v>
      </c>
      <c r="M77" s="21">
        <v>31156462</v>
      </c>
      <c r="N77" s="21">
        <v>9006520</v>
      </c>
      <c r="O77" s="21">
        <v>7790228</v>
      </c>
      <c r="P77" s="21">
        <v>8416563</v>
      </c>
      <c r="Q77" s="21">
        <v>25213311</v>
      </c>
      <c r="R77" s="21">
        <v>7705933</v>
      </c>
      <c r="S77" s="21">
        <v>7433491</v>
      </c>
      <c r="T77" s="21">
        <v>8066423</v>
      </c>
      <c r="U77" s="21">
        <v>23205847</v>
      </c>
      <c r="V77" s="21">
        <v>137571714</v>
      </c>
      <c r="W77" s="21">
        <v>137779560</v>
      </c>
      <c r="X77" s="21"/>
      <c r="Y77" s="20"/>
      <c r="Z77" s="23">
        <v>137779560</v>
      </c>
    </row>
    <row r="78" spans="1:26" ht="13.5" hidden="1">
      <c r="A78" s="38" t="s">
        <v>32</v>
      </c>
      <c r="B78" s="19">
        <v>213365280</v>
      </c>
      <c r="C78" s="19"/>
      <c r="D78" s="20">
        <v>239787267</v>
      </c>
      <c r="E78" s="21">
        <v>236358593</v>
      </c>
      <c r="F78" s="21">
        <v>17058583</v>
      </c>
      <c r="G78" s="21">
        <v>19458822</v>
      </c>
      <c r="H78" s="21">
        <v>23581774</v>
      </c>
      <c r="I78" s="21">
        <v>60099179</v>
      </c>
      <c r="J78" s="21">
        <v>19090461</v>
      </c>
      <c r="K78" s="21">
        <v>18345915</v>
      </c>
      <c r="L78" s="21">
        <v>15599033</v>
      </c>
      <c r="M78" s="21">
        <v>53035409</v>
      </c>
      <c r="N78" s="21">
        <v>18421287</v>
      </c>
      <c r="O78" s="21">
        <v>19123947</v>
      </c>
      <c r="P78" s="21">
        <v>19040245</v>
      </c>
      <c r="Q78" s="21">
        <v>56585479</v>
      </c>
      <c r="R78" s="21">
        <v>16383031</v>
      </c>
      <c r="S78" s="21">
        <v>16627048</v>
      </c>
      <c r="T78" s="21">
        <v>17227438</v>
      </c>
      <c r="U78" s="21">
        <v>50237517</v>
      </c>
      <c r="V78" s="21">
        <v>219957584</v>
      </c>
      <c r="W78" s="21">
        <v>236358593</v>
      </c>
      <c r="X78" s="21"/>
      <c r="Y78" s="20"/>
      <c r="Z78" s="23">
        <v>236358593</v>
      </c>
    </row>
    <row r="79" spans="1:26" ht="13.5" hidden="1">
      <c r="A79" s="39" t="s">
        <v>103</v>
      </c>
      <c r="B79" s="19">
        <v>144028014</v>
      </c>
      <c r="C79" s="19"/>
      <c r="D79" s="20">
        <v>170727716</v>
      </c>
      <c r="E79" s="21">
        <v>166438489</v>
      </c>
      <c r="F79" s="21">
        <v>11896065</v>
      </c>
      <c r="G79" s="21">
        <v>12500507</v>
      </c>
      <c r="H79" s="21">
        <v>13936931</v>
      </c>
      <c r="I79" s="21">
        <v>38333503</v>
      </c>
      <c r="J79" s="21">
        <v>12927700</v>
      </c>
      <c r="K79" s="21">
        <v>12947531</v>
      </c>
      <c r="L79" s="21">
        <v>10313770</v>
      </c>
      <c r="M79" s="21">
        <v>36189001</v>
      </c>
      <c r="N79" s="21">
        <v>13105511</v>
      </c>
      <c r="O79" s="21">
        <v>12608129</v>
      </c>
      <c r="P79" s="21">
        <v>12097844</v>
      </c>
      <c r="Q79" s="21">
        <v>37811484</v>
      </c>
      <c r="R79" s="21">
        <v>11183484</v>
      </c>
      <c r="S79" s="21">
        <v>11394340</v>
      </c>
      <c r="T79" s="21">
        <v>11916870</v>
      </c>
      <c r="U79" s="21">
        <v>34494694</v>
      </c>
      <c r="V79" s="21">
        <v>146828682</v>
      </c>
      <c r="W79" s="21">
        <v>166438489</v>
      </c>
      <c r="X79" s="21"/>
      <c r="Y79" s="20"/>
      <c r="Z79" s="23">
        <v>166438489</v>
      </c>
    </row>
    <row r="80" spans="1:26" ht="13.5" hidden="1">
      <c r="A80" s="39" t="s">
        <v>104</v>
      </c>
      <c r="B80" s="19">
        <v>42686562</v>
      </c>
      <c r="C80" s="19"/>
      <c r="D80" s="20">
        <v>42577804</v>
      </c>
      <c r="E80" s="21">
        <v>43217021</v>
      </c>
      <c r="F80" s="21">
        <v>3391460</v>
      </c>
      <c r="G80" s="21">
        <v>3643996</v>
      </c>
      <c r="H80" s="21">
        <v>4652605</v>
      </c>
      <c r="I80" s="21">
        <v>11688061</v>
      </c>
      <c r="J80" s="21">
        <v>3567109</v>
      </c>
      <c r="K80" s="21">
        <v>3481168</v>
      </c>
      <c r="L80" s="21">
        <v>3154186</v>
      </c>
      <c r="M80" s="21">
        <v>10202463</v>
      </c>
      <c r="N80" s="21">
        <v>3502875</v>
      </c>
      <c r="O80" s="21">
        <v>4749314</v>
      </c>
      <c r="P80" s="21">
        <v>4464191</v>
      </c>
      <c r="Q80" s="21">
        <v>12716380</v>
      </c>
      <c r="R80" s="21">
        <v>3525720</v>
      </c>
      <c r="S80" s="21">
        <v>3573987</v>
      </c>
      <c r="T80" s="21">
        <v>3571584</v>
      </c>
      <c r="U80" s="21">
        <v>10671291</v>
      </c>
      <c r="V80" s="21">
        <v>45278195</v>
      </c>
      <c r="W80" s="21">
        <v>43217021</v>
      </c>
      <c r="X80" s="21"/>
      <c r="Y80" s="20"/>
      <c r="Z80" s="23">
        <v>43217021</v>
      </c>
    </row>
    <row r="81" spans="1:26" ht="13.5" hidden="1">
      <c r="A81" s="39" t="s">
        <v>105</v>
      </c>
      <c r="B81" s="19">
        <v>8531640</v>
      </c>
      <c r="C81" s="19"/>
      <c r="D81" s="20">
        <v>9939120</v>
      </c>
      <c r="E81" s="21">
        <v>10088336</v>
      </c>
      <c r="F81" s="21">
        <v>582464</v>
      </c>
      <c r="G81" s="21">
        <v>1068291</v>
      </c>
      <c r="H81" s="21">
        <v>2041284</v>
      </c>
      <c r="I81" s="21">
        <v>3692039</v>
      </c>
      <c r="J81" s="21">
        <v>855655</v>
      </c>
      <c r="K81" s="21">
        <v>619384</v>
      </c>
      <c r="L81" s="21">
        <v>554067</v>
      </c>
      <c r="M81" s="21">
        <v>2029106</v>
      </c>
      <c r="N81" s="21">
        <v>563662</v>
      </c>
      <c r="O81" s="21">
        <v>554402</v>
      </c>
      <c r="P81" s="21">
        <v>586997</v>
      </c>
      <c r="Q81" s="21">
        <v>1705061</v>
      </c>
      <c r="R81" s="21">
        <v>478062</v>
      </c>
      <c r="S81" s="21">
        <v>483998</v>
      </c>
      <c r="T81" s="21">
        <v>532810</v>
      </c>
      <c r="U81" s="21">
        <v>1494870</v>
      </c>
      <c r="V81" s="21">
        <v>8921076</v>
      </c>
      <c r="W81" s="21">
        <v>10088336</v>
      </c>
      <c r="X81" s="21"/>
      <c r="Y81" s="20"/>
      <c r="Z81" s="23">
        <v>10088336</v>
      </c>
    </row>
    <row r="82" spans="1:26" ht="13.5" hidden="1">
      <c r="A82" s="39" t="s">
        <v>106</v>
      </c>
      <c r="B82" s="19">
        <v>12670518</v>
      </c>
      <c r="C82" s="19"/>
      <c r="D82" s="20">
        <v>13366560</v>
      </c>
      <c r="E82" s="21">
        <v>13560668</v>
      </c>
      <c r="F82" s="21">
        <v>793904</v>
      </c>
      <c r="G82" s="21">
        <v>1753139</v>
      </c>
      <c r="H82" s="21">
        <v>2550824</v>
      </c>
      <c r="I82" s="21">
        <v>5097867</v>
      </c>
      <c r="J82" s="21">
        <v>1197693</v>
      </c>
      <c r="K82" s="21">
        <v>882472</v>
      </c>
      <c r="L82" s="21">
        <v>832699</v>
      </c>
      <c r="M82" s="21">
        <v>2912864</v>
      </c>
      <c r="N82" s="21">
        <v>852549</v>
      </c>
      <c r="O82" s="21">
        <v>793409</v>
      </c>
      <c r="P82" s="21">
        <v>1403982</v>
      </c>
      <c r="Q82" s="21">
        <v>3049940</v>
      </c>
      <c r="R82" s="21">
        <v>765511</v>
      </c>
      <c r="S82" s="21">
        <v>738594</v>
      </c>
      <c r="T82" s="21">
        <v>791853</v>
      </c>
      <c r="U82" s="21">
        <v>2295958</v>
      </c>
      <c r="V82" s="21">
        <v>13356629</v>
      </c>
      <c r="W82" s="21">
        <v>13560668</v>
      </c>
      <c r="X82" s="21"/>
      <c r="Y82" s="20"/>
      <c r="Z82" s="23">
        <v>13560668</v>
      </c>
    </row>
    <row r="83" spans="1:26" ht="13.5" hidden="1">
      <c r="A83" s="39" t="s">
        <v>107</v>
      </c>
      <c r="B83" s="19">
        <v>5448546</v>
      </c>
      <c r="C83" s="19"/>
      <c r="D83" s="20">
        <v>3176067</v>
      </c>
      <c r="E83" s="21">
        <v>3054079</v>
      </c>
      <c r="F83" s="21">
        <v>394690</v>
      </c>
      <c r="G83" s="21">
        <v>492889</v>
      </c>
      <c r="H83" s="21">
        <v>400130</v>
      </c>
      <c r="I83" s="21">
        <v>1287709</v>
      </c>
      <c r="J83" s="21">
        <v>542304</v>
      </c>
      <c r="K83" s="21">
        <v>415360</v>
      </c>
      <c r="L83" s="21">
        <v>744311</v>
      </c>
      <c r="M83" s="21">
        <v>1701975</v>
      </c>
      <c r="N83" s="21">
        <v>396690</v>
      </c>
      <c r="O83" s="21">
        <v>418693</v>
      </c>
      <c r="P83" s="21">
        <v>487231</v>
      </c>
      <c r="Q83" s="21">
        <v>1302614</v>
      </c>
      <c r="R83" s="21">
        <v>430254</v>
      </c>
      <c r="S83" s="21">
        <v>436129</v>
      </c>
      <c r="T83" s="21">
        <v>414321</v>
      </c>
      <c r="U83" s="21">
        <v>1280704</v>
      </c>
      <c r="V83" s="21">
        <v>5573002</v>
      </c>
      <c r="W83" s="21">
        <v>3054079</v>
      </c>
      <c r="X83" s="21"/>
      <c r="Y83" s="20"/>
      <c r="Z83" s="23">
        <v>3054079</v>
      </c>
    </row>
    <row r="84" spans="1:26" ht="13.5" hidden="1">
      <c r="A84" s="40" t="s">
        <v>110</v>
      </c>
      <c r="B84" s="28"/>
      <c r="C84" s="28"/>
      <c r="D84" s="29">
        <v>2987549</v>
      </c>
      <c r="E84" s="30">
        <v>2074800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2074800</v>
      </c>
      <c r="X84" s="30"/>
      <c r="Y84" s="29"/>
      <c r="Z84" s="31">
        <v>2074800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15603854</v>
      </c>
      <c r="D5" s="357">
        <f t="shared" si="0"/>
        <v>0</v>
      </c>
      <c r="E5" s="356">
        <f t="shared" si="0"/>
        <v>24410650</v>
      </c>
      <c r="F5" s="358">
        <f t="shared" si="0"/>
        <v>20056050</v>
      </c>
      <c r="G5" s="358">
        <f t="shared" si="0"/>
        <v>312446</v>
      </c>
      <c r="H5" s="356">
        <f t="shared" si="0"/>
        <v>318012</v>
      </c>
      <c r="I5" s="356">
        <f t="shared" si="0"/>
        <v>678392</v>
      </c>
      <c r="J5" s="358">
        <f t="shared" si="0"/>
        <v>1308850</v>
      </c>
      <c r="K5" s="358">
        <f t="shared" si="0"/>
        <v>1454751</v>
      </c>
      <c r="L5" s="356">
        <f t="shared" si="0"/>
        <v>1294454</v>
      </c>
      <c r="M5" s="356">
        <f t="shared" si="0"/>
        <v>1081426</v>
      </c>
      <c r="N5" s="358">
        <f t="shared" si="0"/>
        <v>3830631</v>
      </c>
      <c r="O5" s="358">
        <f t="shared" si="0"/>
        <v>807190</v>
      </c>
      <c r="P5" s="356">
        <f t="shared" si="0"/>
        <v>1384265</v>
      </c>
      <c r="Q5" s="356">
        <f t="shared" si="0"/>
        <v>1375873</v>
      </c>
      <c r="R5" s="358">
        <f t="shared" si="0"/>
        <v>3567328</v>
      </c>
      <c r="S5" s="358">
        <f t="shared" si="0"/>
        <v>4304143</v>
      </c>
      <c r="T5" s="356">
        <f t="shared" si="0"/>
        <v>2282178</v>
      </c>
      <c r="U5" s="356">
        <f t="shared" si="0"/>
        <v>5199361</v>
      </c>
      <c r="V5" s="358">
        <f t="shared" si="0"/>
        <v>11785682</v>
      </c>
      <c r="W5" s="358">
        <f t="shared" si="0"/>
        <v>20492491</v>
      </c>
      <c r="X5" s="356">
        <f t="shared" si="0"/>
        <v>20056050</v>
      </c>
      <c r="Y5" s="358">
        <f t="shared" si="0"/>
        <v>436441</v>
      </c>
      <c r="Z5" s="359">
        <f>+IF(X5&lt;&gt;0,+(Y5/X5)*100,0)</f>
        <v>2.1761064616412504</v>
      </c>
      <c r="AA5" s="360">
        <f>+AA6+AA8+AA11+AA13+AA15</f>
        <v>20056050</v>
      </c>
    </row>
    <row r="6" spans="1:27" ht="13.5">
      <c r="A6" s="361" t="s">
        <v>204</v>
      </c>
      <c r="B6" s="142"/>
      <c r="C6" s="60">
        <f>+C7</f>
        <v>4301273</v>
      </c>
      <c r="D6" s="340">
        <f aca="true" t="shared" si="1" ref="D6:AA6">+D7</f>
        <v>0</v>
      </c>
      <c r="E6" s="60">
        <f t="shared" si="1"/>
        <v>7642850</v>
      </c>
      <c r="F6" s="59">
        <f t="shared" si="1"/>
        <v>7642850</v>
      </c>
      <c r="G6" s="59">
        <f t="shared" si="1"/>
        <v>141</v>
      </c>
      <c r="H6" s="60">
        <f t="shared" si="1"/>
        <v>13558</v>
      </c>
      <c r="I6" s="60">
        <f t="shared" si="1"/>
        <v>29242</v>
      </c>
      <c r="J6" s="59">
        <f t="shared" si="1"/>
        <v>42941</v>
      </c>
      <c r="K6" s="59">
        <f t="shared" si="1"/>
        <v>270366</v>
      </c>
      <c r="L6" s="60">
        <f t="shared" si="1"/>
        <v>147474</v>
      </c>
      <c r="M6" s="60">
        <f t="shared" si="1"/>
        <v>0</v>
      </c>
      <c r="N6" s="59">
        <f t="shared" si="1"/>
        <v>417840</v>
      </c>
      <c r="O6" s="59">
        <f t="shared" si="1"/>
        <v>183042</v>
      </c>
      <c r="P6" s="60">
        <f t="shared" si="1"/>
        <v>809944</v>
      </c>
      <c r="Q6" s="60">
        <f t="shared" si="1"/>
        <v>300221</v>
      </c>
      <c r="R6" s="59">
        <f t="shared" si="1"/>
        <v>1293207</v>
      </c>
      <c r="S6" s="59">
        <f t="shared" si="1"/>
        <v>3234336</v>
      </c>
      <c r="T6" s="60">
        <f t="shared" si="1"/>
        <v>522281</v>
      </c>
      <c r="U6" s="60">
        <f t="shared" si="1"/>
        <v>3609598</v>
      </c>
      <c r="V6" s="59">
        <f t="shared" si="1"/>
        <v>7366215</v>
      </c>
      <c r="W6" s="59">
        <f t="shared" si="1"/>
        <v>9120203</v>
      </c>
      <c r="X6" s="60">
        <f t="shared" si="1"/>
        <v>7642850</v>
      </c>
      <c r="Y6" s="59">
        <f t="shared" si="1"/>
        <v>1477353</v>
      </c>
      <c r="Z6" s="61">
        <f>+IF(X6&lt;&gt;0,+(Y6/X6)*100,0)</f>
        <v>19.32987040174804</v>
      </c>
      <c r="AA6" s="62">
        <f t="shared" si="1"/>
        <v>7642850</v>
      </c>
    </row>
    <row r="7" spans="1:27" ht="13.5">
      <c r="A7" s="291" t="s">
        <v>228</v>
      </c>
      <c r="B7" s="142"/>
      <c r="C7" s="60">
        <v>4301273</v>
      </c>
      <c r="D7" s="340"/>
      <c r="E7" s="60">
        <v>7642850</v>
      </c>
      <c r="F7" s="59">
        <v>7642850</v>
      </c>
      <c r="G7" s="59">
        <v>141</v>
      </c>
      <c r="H7" s="60">
        <v>13558</v>
      </c>
      <c r="I7" s="60">
        <v>29242</v>
      </c>
      <c r="J7" s="59">
        <v>42941</v>
      </c>
      <c r="K7" s="59">
        <v>270366</v>
      </c>
      <c r="L7" s="60">
        <v>147474</v>
      </c>
      <c r="M7" s="60"/>
      <c r="N7" s="59">
        <v>417840</v>
      </c>
      <c r="O7" s="59">
        <v>183042</v>
      </c>
      <c r="P7" s="60">
        <v>809944</v>
      </c>
      <c r="Q7" s="60">
        <v>300221</v>
      </c>
      <c r="R7" s="59">
        <v>1293207</v>
      </c>
      <c r="S7" s="59">
        <v>3234336</v>
      </c>
      <c r="T7" s="60">
        <v>522281</v>
      </c>
      <c r="U7" s="60">
        <v>3609598</v>
      </c>
      <c r="V7" s="59">
        <v>7366215</v>
      </c>
      <c r="W7" s="59">
        <v>9120203</v>
      </c>
      <c r="X7" s="60">
        <v>7642850</v>
      </c>
      <c r="Y7" s="59">
        <v>1477353</v>
      </c>
      <c r="Z7" s="61">
        <v>19.33</v>
      </c>
      <c r="AA7" s="62">
        <v>7642850</v>
      </c>
    </row>
    <row r="8" spans="1:27" ht="13.5">
      <c r="A8" s="361" t="s">
        <v>205</v>
      </c>
      <c r="B8" s="142"/>
      <c r="C8" s="60">
        <f aca="true" t="shared" si="2" ref="C8:Y8">SUM(C9:C10)</f>
        <v>6316796</v>
      </c>
      <c r="D8" s="340">
        <f t="shared" si="2"/>
        <v>0</v>
      </c>
      <c r="E8" s="60">
        <f t="shared" si="2"/>
        <v>10907600</v>
      </c>
      <c r="F8" s="59">
        <f t="shared" si="2"/>
        <v>5903600</v>
      </c>
      <c r="G8" s="59">
        <f t="shared" si="2"/>
        <v>167965</v>
      </c>
      <c r="H8" s="60">
        <f t="shared" si="2"/>
        <v>108735</v>
      </c>
      <c r="I8" s="60">
        <f t="shared" si="2"/>
        <v>393967</v>
      </c>
      <c r="J8" s="59">
        <f t="shared" si="2"/>
        <v>670667</v>
      </c>
      <c r="K8" s="59">
        <f t="shared" si="2"/>
        <v>275200</v>
      </c>
      <c r="L8" s="60">
        <f t="shared" si="2"/>
        <v>272574</v>
      </c>
      <c r="M8" s="60">
        <f t="shared" si="2"/>
        <v>309646</v>
      </c>
      <c r="N8" s="59">
        <f t="shared" si="2"/>
        <v>857420</v>
      </c>
      <c r="O8" s="59">
        <f t="shared" si="2"/>
        <v>245769</v>
      </c>
      <c r="P8" s="60">
        <f t="shared" si="2"/>
        <v>525058</v>
      </c>
      <c r="Q8" s="60">
        <f t="shared" si="2"/>
        <v>691932</v>
      </c>
      <c r="R8" s="59">
        <f t="shared" si="2"/>
        <v>1462759</v>
      </c>
      <c r="S8" s="59">
        <f t="shared" si="2"/>
        <v>758867</v>
      </c>
      <c r="T8" s="60">
        <f t="shared" si="2"/>
        <v>762195</v>
      </c>
      <c r="U8" s="60">
        <f t="shared" si="2"/>
        <v>-64605</v>
      </c>
      <c r="V8" s="59">
        <f t="shared" si="2"/>
        <v>1456457</v>
      </c>
      <c r="W8" s="59">
        <f t="shared" si="2"/>
        <v>4447303</v>
      </c>
      <c r="X8" s="60">
        <f t="shared" si="2"/>
        <v>5903600</v>
      </c>
      <c r="Y8" s="59">
        <f t="shared" si="2"/>
        <v>-1456297</v>
      </c>
      <c r="Z8" s="61">
        <f>+IF(X8&lt;&gt;0,+(Y8/X8)*100,0)</f>
        <v>-24.667948370485806</v>
      </c>
      <c r="AA8" s="62">
        <f>SUM(AA9:AA10)</f>
        <v>5903600</v>
      </c>
    </row>
    <row r="9" spans="1:27" ht="13.5">
      <c r="A9" s="291" t="s">
        <v>229</v>
      </c>
      <c r="B9" s="142"/>
      <c r="C9" s="60">
        <v>5959087</v>
      </c>
      <c r="D9" s="340"/>
      <c r="E9" s="60">
        <v>10907600</v>
      </c>
      <c r="F9" s="59">
        <v>5553600</v>
      </c>
      <c r="G9" s="59">
        <v>167965</v>
      </c>
      <c r="H9" s="60">
        <v>98368</v>
      </c>
      <c r="I9" s="60">
        <v>393967</v>
      </c>
      <c r="J9" s="59">
        <v>660300</v>
      </c>
      <c r="K9" s="59">
        <v>263392</v>
      </c>
      <c r="L9" s="60">
        <v>246685</v>
      </c>
      <c r="M9" s="60">
        <v>309646</v>
      </c>
      <c r="N9" s="59">
        <v>819723</v>
      </c>
      <c r="O9" s="59">
        <v>241552</v>
      </c>
      <c r="P9" s="60">
        <v>496899</v>
      </c>
      <c r="Q9" s="60">
        <v>706432</v>
      </c>
      <c r="R9" s="59">
        <v>1444883</v>
      </c>
      <c r="S9" s="59">
        <v>720767</v>
      </c>
      <c r="T9" s="60">
        <v>704040</v>
      </c>
      <c r="U9" s="60">
        <v>-164706</v>
      </c>
      <c r="V9" s="59">
        <v>1260101</v>
      </c>
      <c r="W9" s="59">
        <v>4185007</v>
      </c>
      <c r="X9" s="60">
        <v>5553600</v>
      </c>
      <c r="Y9" s="59">
        <v>-1368593</v>
      </c>
      <c r="Z9" s="61">
        <v>-24.64</v>
      </c>
      <c r="AA9" s="62">
        <v>5553600</v>
      </c>
    </row>
    <row r="10" spans="1:27" ht="13.5">
      <c r="A10" s="291" t="s">
        <v>230</v>
      </c>
      <c r="B10" s="142"/>
      <c r="C10" s="60">
        <v>357709</v>
      </c>
      <c r="D10" s="340"/>
      <c r="E10" s="60"/>
      <c r="F10" s="59">
        <v>350000</v>
      </c>
      <c r="G10" s="59"/>
      <c r="H10" s="60">
        <v>10367</v>
      </c>
      <c r="I10" s="60"/>
      <c r="J10" s="59">
        <v>10367</v>
      </c>
      <c r="K10" s="59">
        <v>11808</v>
      </c>
      <c r="L10" s="60">
        <v>25889</v>
      </c>
      <c r="M10" s="60"/>
      <c r="N10" s="59">
        <v>37697</v>
      </c>
      <c r="O10" s="59">
        <v>4217</v>
      </c>
      <c r="P10" s="60">
        <v>28159</v>
      </c>
      <c r="Q10" s="60">
        <v>-14500</v>
      </c>
      <c r="R10" s="59">
        <v>17876</v>
      </c>
      <c r="S10" s="59">
        <v>38100</v>
      </c>
      <c r="T10" s="60">
        <v>58155</v>
      </c>
      <c r="U10" s="60">
        <v>100101</v>
      </c>
      <c r="V10" s="59">
        <v>196356</v>
      </c>
      <c r="W10" s="59">
        <v>262296</v>
      </c>
      <c r="X10" s="60">
        <v>350000</v>
      </c>
      <c r="Y10" s="59">
        <v>-87704</v>
      </c>
      <c r="Z10" s="61">
        <v>-25.06</v>
      </c>
      <c r="AA10" s="62">
        <v>350000</v>
      </c>
    </row>
    <row r="11" spans="1:27" ht="13.5">
      <c r="A11" s="361" t="s">
        <v>206</v>
      </c>
      <c r="B11" s="142"/>
      <c r="C11" s="362">
        <f>+C12</f>
        <v>3009703</v>
      </c>
      <c r="D11" s="363">
        <f aca="true" t="shared" si="3" ref="D11:AA11">+D12</f>
        <v>0</v>
      </c>
      <c r="E11" s="362">
        <f t="shared" si="3"/>
        <v>5405000</v>
      </c>
      <c r="F11" s="364">
        <f t="shared" si="3"/>
        <v>3008600</v>
      </c>
      <c r="G11" s="364">
        <f t="shared" si="3"/>
        <v>89077</v>
      </c>
      <c r="H11" s="362">
        <f t="shared" si="3"/>
        <v>78800</v>
      </c>
      <c r="I11" s="362">
        <f t="shared" si="3"/>
        <v>132928</v>
      </c>
      <c r="J11" s="364">
        <f t="shared" si="3"/>
        <v>300805</v>
      </c>
      <c r="K11" s="364">
        <f t="shared" si="3"/>
        <v>150054</v>
      </c>
      <c r="L11" s="362">
        <f t="shared" si="3"/>
        <v>774176</v>
      </c>
      <c r="M11" s="362">
        <f t="shared" si="3"/>
        <v>238239</v>
      </c>
      <c r="N11" s="364">
        <f t="shared" si="3"/>
        <v>1162469</v>
      </c>
      <c r="O11" s="364">
        <f t="shared" si="3"/>
        <v>301686</v>
      </c>
      <c r="P11" s="362">
        <f t="shared" si="3"/>
        <v>19129</v>
      </c>
      <c r="Q11" s="362">
        <f t="shared" si="3"/>
        <v>331685</v>
      </c>
      <c r="R11" s="364">
        <f t="shared" si="3"/>
        <v>652500</v>
      </c>
      <c r="S11" s="364">
        <f t="shared" si="3"/>
        <v>140474</v>
      </c>
      <c r="T11" s="362">
        <f t="shared" si="3"/>
        <v>285259</v>
      </c>
      <c r="U11" s="362">
        <f t="shared" si="3"/>
        <v>977798</v>
      </c>
      <c r="V11" s="364">
        <f t="shared" si="3"/>
        <v>1403531</v>
      </c>
      <c r="W11" s="364">
        <f t="shared" si="3"/>
        <v>3519305</v>
      </c>
      <c r="X11" s="362">
        <f t="shared" si="3"/>
        <v>3008600</v>
      </c>
      <c r="Y11" s="364">
        <f t="shared" si="3"/>
        <v>510705</v>
      </c>
      <c r="Z11" s="365">
        <f>+IF(X11&lt;&gt;0,+(Y11/X11)*100,0)</f>
        <v>16.974838795453035</v>
      </c>
      <c r="AA11" s="366">
        <f t="shared" si="3"/>
        <v>3008600</v>
      </c>
    </row>
    <row r="12" spans="1:27" ht="13.5">
      <c r="A12" s="291" t="s">
        <v>231</v>
      </c>
      <c r="B12" s="136"/>
      <c r="C12" s="60">
        <v>3009703</v>
      </c>
      <c r="D12" s="340"/>
      <c r="E12" s="60">
        <v>5405000</v>
      </c>
      <c r="F12" s="59">
        <v>3008600</v>
      </c>
      <c r="G12" s="59">
        <v>89077</v>
      </c>
      <c r="H12" s="60">
        <v>78800</v>
      </c>
      <c r="I12" s="60">
        <v>132928</v>
      </c>
      <c r="J12" s="59">
        <v>300805</v>
      </c>
      <c r="K12" s="59">
        <v>150054</v>
      </c>
      <c r="L12" s="60">
        <v>774176</v>
      </c>
      <c r="M12" s="60">
        <v>238239</v>
      </c>
      <c r="N12" s="59">
        <v>1162469</v>
      </c>
      <c r="O12" s="59">
        <v>301686</v>
      </c>
      <c r="P12" s="60">
        <v>19129</v>
      </c>
      <c r="Q12" s="60">
        <v>331685</v>
      </c>
      <c r="R12" s="59">
        <v>652500</v>
      </c>
      <c r="S12" s="59">
        <v>140474</v>
      </c>
      <c r="T12" s="60">
        <v>285259</v>
      </c>
      <c r="U12" s="60">
        <v>977798</v>
      </c>
      <c r="V12" s="59">
        <v>1403531</v>
      </c>
      <c r="W12" s="59">
        <v>3519305</v>
      </c>
      <c r="X12" s="60">
        <v>3008600</v>
      </c>
      <c r="Y12" s="59">
        <v>510705</v>
      </c>
      <c r="Z12" s="61">
        <v>16.97</v>
      </c>
      <c r="AA12" s="62">
        <v>3008600</v>
      </c>
    </row>
    <row r="13" spans="1:27" ht="13.5">
      <c r="A13" s="361" t="s">
        <v>207</v>
      </c>
      <c r="B13" s="136"/>
      <c r="C13" s="275">
        <f>+C14</f>
        <v>1314049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2285000</v>
      </c>
      <c r="G13" s="342">
        <f t="shared" si="4"/>
        <v>45993</v>
      </c>
      <c r="H13" s="275">
        <f t="shared" si="4"/>
        <v>105955</v>
      </c>
      <c r="I13" s="275">
        <f t="shared" si="4"/>
        <v>52813</v>
      </c>
      <c r="J13" s="342">
        <f t="shared" si="4"/>
        <v>204761</v>
      </c>
      <c r="K13" s="342">
        <f t="shared" si="4"/>
        <v>101693</v>
      </c>
      <c r="L13" s="275">
        <f t="shared" si="4"/>
        <v>40099</v>
      </c>
      <c r="M13" s="275">
        <f t="shared" si="4"/>
        <v>412285</v>
      </c>
      <c r="N13" s="342">
        <f t="shared" si="4"/>
        <v>554077</v>
      </c>
      <c r="O13" s="342">
        <f t="shared" si="4"/>
        <v>28984</v>
      </c>
      <c r="P13" s="275">
        <f t="shared" si="4"/>
        <v>27507</v>
      </c>
      <c r="Q13" s="275">
        <f t="shared" si="4"/>
        <v>41463</v>
      </c>
      <c r="R13" s="342">
        <f t="shared" si="4"/>
        <v>97954</v>
      </c>
      <c r="S13" s="342">
        <f t="shared" si="4"/>
        <v>58837</v>
      </c>
      <c r="T13" s="275">
        <f t="shared" si="4"/>
        <v>611167</v>
      </c>
      <c r="U13" s="275">
        <f t="shared" si="4"/>
        <v>502760</v>
      </c>
      <c r="V13" s="342">
        <f t="shared" si="4"/>
        <v>1172764</v>
      </c>
      <c r="W13" s="342">
        <f t="shared" si="4"/>
        <v>2029556</v>
      </c>
      <c r="X13" s="275">
        <f t="shared" si="4"/>
        <v>2285000</v>
      </c>
      <c r="Y13" s="342">
        <f t="shared" si="4"/>
        <v>-255444</v>
      </c>
      <c r="Z13" s="335">
        <f>+IF(X13&lt;&gt;0,+(Y13/X13)*100,0)</f>
        <v>-11.179168490153172</v>
      </c>
      <c r="AA13" s="273">
        <f t="shared" si="4"/>
        <v>2285000</v>
      </c>
    </row>
    <row r="14" spans="1:27" ht="13.5">
      <c r="A14" s="291" t="s">
        <v>232</v>
      </c>
      <c r="B14" s="136"/>
      <c r="C14" s="60">
        <v>1314049</v>
      </c>
      <c r="D14" s="340"/>
      <c r="E14" s="60"/>
      <c r="F14" s="59">
        <v>2285000</v>
      </c>
      <c r="G14" s="59">
        <v>45993</v>
      </c>
      <c r="H14" s="60">
        <v>105955</v>
      </c>
      <c r="I14" s="60">
        <v>52813</v>
      </c>
      <c r="J14" s="59">
        <v>204761</v>
      </c>
      <c r="K14" s="59">
        <v>101693</v>
      </c>
      <c r="L14" s="60">
        <v>40099</v>
      </c>
      <c r="M14" s="60">
        <v>412285</v>
      </c>
      <c r="N14" s="59">
        <v>554077</v>
      </c>
      <c r="O14" s="59">
        <v>28984</v>
      </c>
      <c r="P14" s="60">
        <v>27507</v>
      </c>
      <c r="Q14" s="60">
        <v>41463</v>
      </c>
      <c r="R14" s="59">
        <v>97954</v>
      </c>
      <c r="S14" s="59">
        <v>58837</v>
      </c>
      <c r="T14" s="60">
        <v>611167</v>
      </c>
      <c r="U14" s="60">
        <v>502760</v>
      </c>
      <c r="V14" s="59">
        <v>1172764</v>
      </c>
      <c r="W14" s="59">
        <v>2029556</v>
      </c>
      <c r="X14" s="60">
        <v>2285000</v>
      </c>
      <c r="Y14" s="59">
        <v>-255444</v>
      </c>
      <c r="Z14" s="61">
        <v>-11.18</v>
      </c>
      <c r="AA14" s="62">
        <v>2285000</v>
      </c>
    </row>
    <row r="15" spans="1:27" ht="13.5">
      <c r="A15" s="361" t="s">
        <v>208</v>
      </c>
      <c r="B15" s="136"/>
      <c r="C15" s="60">
        <f aca="true" t="shared" si="5" ref="C15:Y15">SUM(C16:C20)</f>
        <v>662033</v>
      </c>
      <c r="D15" s="340">
        <f t="shared" si="5"/>
        <v>0</v>
      </c>
      <c r="E15" s="60">
        <f t="shared" si="5"/>
        <v>455200</v>
      </c>
      <c r="F15" s="59">
        <f t="shared" si="5"/>
        <v>1216000</v>
      </c>
      <c r="G15" s="59">
        <f t="shared" si="5"/>
        <v>9270</v>
      </c>
      <c r="H15" s="60">
        <f t="shared" si="5"/>
        <v>10964</v>
      </c>
      <c r="I15" s="60">
        <f t="shared" si="5"/>
        <v>69442</v>
      </c>
      <c r="J15" s="59">
        <f t="shared" si="5"/>
        <v>89676</v>
      </c>
      <c r="K15" s="59">
        <f t="shared" si="5"/>
        <v>657438</v>
      </c>
      <c r="L15" s="60">
        <f t="shared" si="5"/>
        <v>60131</v>
      </c>
      <c r="M15" s="60">
        <f t="shared" si="5"/>
        <v>121256</v>
      </c>
      <c r="N15" s="59">
        <f t="shared" si="5"/>
        <v>838825</v>
      </c>
      <c r="O15" s="59">
        <f t="shared" si="5"/>
        <v>47709</v>
      </c>
      <c r="P15" s="60">
        <f t="shared" si="5"/>
        <v>2627</v>
      </c>
      <c r="Q15" s="60">
        <f t="shared" si="5"/>
        <v>10572</v>
      </c>
      <c r="R15" s="59">
        <f t="shared" si="5"/>
        <v>60908</v>
      </c>
      <c r="S15" s="59">
        <f t="shared" si="5"/>
        <v>111629</v>
      </c>
      <c r="T15" s="60">
        <f t="shared" si="5"/>
        <v>101276</v>
      </c>
      <c r="U15" s="60">
        <f t="shared" si="5"/>
        <v>173810</v>
      </c>
      <c r="V15" s="59">
        <f t="shared" si="5"/>
        <v>386715</v>
      </c>
      <c r="W15" s="59">
        <f t="shared" si="5"/>
        <v>1376124</v>
      </c>
      <c r="X15" s="60">
        <f t="shared" si="5"/>
        <v>1216000</v>
      </c>
      <c r="Y15" s="59">
        <f t="shared" si="5"/>
        <v>160124</v>
      </c>
      <c r="Z15" s="61">
        <f>+IF(X15&lt;&gt;0,+(Y15/X15)*100,0)</f>
        <v>13.168092105263158</v>
      </c>
      <c r="AA15" s="62">
        <f>SUM(AA16:AA20)</f>
        <v>1216000</v>
      </c>
    </row>
    <row r="16" spans="1:27" ht="13.5">
      <c r="A16" s="291" t="s">
        <v>233</v>
      </c>
      <c r="B16" s="300"/>
      <c r="C16" s="60">
        <v>420147</v>
      </c>
      <c r="D16" s="340"/>
      <c r="E16" s="60"/>
      <c r="F16" s="59">
        <v>930000</v>
      </c>
      <c r="G16" s="59">
        <v>6420</v>
      </c>
      <c r="H16" s="60">
        <v>7964</v>
      </c>
      <c r="I16" s="60">
        <v>16196</v>
      </c>
      <c r="J16" s="59">
        <v>30580</v>
      </c>
      <c r="K16" s="59">
        <v>517406</v>
      </c>
      <c r="L16" s="60">
        <v>35244</v>
      </c>
      <c r="M16" s="60">
        <v>120256</v>
      </c>
      <c r="N16" s="59">
        <v>672906</v>
      </c>
      <c r="O16" s="59">
        <v>47230</v>
      </c>
      <c r="P16" s="60">
        <v>2166</v>
      </c>
      <c r="Q16" s="60">
        <v>4872</v>
      </c>
      <c r="R16" s="59">
        <v>54268</v>
      </c>
      <c r="S16" s="59">
        <v>36703</v>
      </c>
      <c r="T16" s="60">
        <v>25192</v>
      </c>
      <c r="U16" s="60">
        <v>60911</v>
      </c>
      <c r="V16" s="59">
        <v>122806</v>
      </c>
      <c r="W16" s="59">
        <v>880560</v>
      </c>
      <c r="X16" s="60">
        <v>930000</v>
      </c>
      <c r="Y16" s="59">
        <v>-49440</v>
      </c>
      <c r="Z16" s="61">
        <v>-5.32</v>
      </c>
      <c r="AA16" s="62">
        <v>930000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241886</v>
      </c>
      <c r="D18" s="340"/>
      <c r="E18" s="60"/>
      <c r="F18" s="59">
        <v>125000</v>
      </c>
      <c r="G18" s="59">
        <v>2850</v>
      </c>
      <c r="H18" s="60">
        <v>3000</v>
      </c>
      <c r="I18" s="60">
        <v>53246</v>
      </c>
      <c r="J18" s="59">
        <v>59096</v>
      </c>
      <c r="K18" s="59">
        <v>140032</v>
      </c>
      <c r="L18" s="60">
        <v>24887</v>
      </c>
      <c r="M18" s="60">
        <v>1000</v>
      </c>
      <c r="N18" s="59">
        <v>165919</v>
      </c>
      <c r="O18" s="59">
        <v>479</v>
      </c>
      <c r="P18" s="60"/>
      <c r="Q18" s="60">
        <v>5700</v>
      </c>
      <c r="R18" s="59">
        <v>6179</v>
      </c>
      <c r="S18" s="59">
        <v>74926</v>
      </c>
      <c r="T18" s="60">
        <v>76084</v>
      </c>
      <c r="U18" s="60">
        <v>112899</v>
      </c>
      <c r="V18" s="59">
        <v>263909</v>
      </c>
      <c r="W18" s="59">
        <v>495103</v>
      </c>
      <c r="X18" s="60">
        <v>125000</v>
      </c>
      <c r="Y18" s="59">
        <v>370103</v>
      </c>
      <c r="Z18" s="61">
        <v>296.08</v>
      </c>
      <c r="AA18" s="62">
        <v>125000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>
        <v>461</v>
      </c>
      <c r="Q19" s="60"/>
      <c r="R19" s="59">
        <v>461</v>
      </c>
      <c r="S19" s="59"/>
      <c r="T19" s="60"/>
      <c r="U19" s="60"/>
      <c r="V19" s="59"/>
      <c r="W19" s="59">
        <v>461</v>
      </c>
      <c r="X19" s="60"/>
      <c r="Y19" s="59">
        <v>461</v>
      </c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455200</v>
      </c>
      <c r="F20" s="59">
        <v>161000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161000</v>
      </c>
      <c r="Y20" s="59">
        <v>-161000</v>
      </c>
      <c r="Z20" s="61">
        <v>-100</v>
      </c>
      <c r="AA20" s="62">
        <v>161000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1191695</v>
      </c>
      <c r="D22" s="344">
        <f t="shared" si="6"/>
        <v>0</v>
      </c>
      <c r="E22" s="343">
        <f t="shared" si="6"/>
        <v>1169000</v>
      </c>
      <c r="F22" s="345">
        <f t="shared" si="6"/>
        <v>1427900</v>
      </c>
      <c r="G22" s="345">
        <f t="shared" si="6"/>
        <v>63546</v>
      </c>
      <c r="H22" s="343">
        <f t="shared" si="6"/>
        <v>66423</v>
      </c>
      <c r="I22" s="343">
        <f t="shared" si="6"/>
        <v>315079</v>
      </c>
      <c r="J22" s="345">
        <f t="shared" si="6"/>
        <v>445048</v>
      </c>
      <c r="K22" s="345">
        <f t="shared" si="6"/>
        <v>57028</v>
      </c>
      <c r="L22" s="343">
        <f t="shared" si="6"/>
        <v>99335</v>
      </c>
      <c r="M22" s="343">
        <f t="shared" si="6"/>
        <v>105948</v>
      </c>
      <c r="N22" s="345">
        <f t="shared" si="6"/>
        <v>262311</v>
      </c>
      <c r="O22" s="345">
        <f t="shared" si="6"/>
        <v>103777</v>
      </c>
      <c r="P22" s="343">
        <f t="shared" si="6"/>
        <v>100475</v>
      </c>
      <c r="Q22" s="343">
        <f t="shared" si="6"/>
        <v>44628</v>
      </c>
      <c r="R22" s="345">
        <f t="shared" si="6"/>
        <v>248880</v>
      </c>
      <c r="S22" s="345">
        <f t="shared" si="6"/>
        <v>75098</v>
      </c>
      <c r="T22" s="343">
        <f t="shared" si="6"/>
        <v>113678</v>
      </c>
      <c r="U22" s="343">
        <f t="shared" si="6"/>
        <v>157658</v>
      </c>
      <c r="V22" s="345">
        <f t="shared" si="6"/>
        <v>346434</v>
      </c>
      <c r="W22" s="345">
        <f t="shared" si="6"/>
        <v>1302673</v>
      </c>
      <c r="X22" s="343">
        <f t="shared" si="6"/>
        <v>1427900</v>
      </c>
      <c r="Y22" s="345">
        <f t="shared" si="6"/>
        <v>-125227</v>
      </c>
      <c r="Z22" s="336">
        <f>+IF(X22&lt;&gt;0,+(Y22/X22)*100,0)</f>
        <v>-8.77001190559563</v>
      </c>
      <c r="AA22" s="350">
        <f>SUM(AA23:AA32)</f>
        <v>1427900</v>
      </c>
    </row>
    <row r="23" spans="1:27" ht="13.5">
      <c r="A23" s="361" t="s">
        <v>236</v>
      </c>
      <c r="B23" s="142"/>
      <c r="C23" s="60">
        <v>397200</v>
      </c>
      <c r="D23" s="340"/>
      <c r="E23" s="60">
        <v>639000</v>
      </c>
      <c r="F23" s="59">
        <v>527500</v>
      </c>
      <c r="G23" s="59">
        <v>41313</v>
      </c>
      <c r="H23" s="60">
        <v>46470</v>
      </c>
      <c r="I23" s="60">
        <v>247254</v>
      </c>
      <c r="J23" s="59">
        <v>335037</v>
      </c>
      <c r="K23" s="59">
        <v>32713</v>
      </c>
      <c r="L23" s="60">
        <v>11536</v>
      </c>
      <c r="M23" s="60">
        <v>44698</v>
      </c>
      <c r="N23" s="59">
        <v>88947</v>
      </c>
      <c r="O23" s="59">
        <v>55392</v>
      </c>
      <c r="P23" s="60">
        <v>26803</v>
      </c>
      <c r="Q23" s="60">
        <v>14251</v>
      </c>
      <c r="R23" s="59">
        <v>96446</v>
      </c>
      <c r="S23" s="59">
        <v>26214</v>
      </c>
      <c r="T23" s="60">
        <v>24848</v>
      </c>
      <c r="U23" s="60">
        <v>60257</v>
      </c>
      <c r="V23" s="59">
        <v>111319</v>
      </c>
      <c r="W23" s="59">
        <v>631749</v>
      </c>
      <c r="X23" s="60">
        <v>527500</v>
      </c>
      <c r="Y23" s="59">
        <v>104249</v>
      </c>
      <c r="Z23" s="61">
        <v>19.76</v>
      </c>
      <c r="AA23" s="62">
        <v>527500</v>
      </c>
    </row>
    <row r="24" spans="1:27" ht="13.5">
      <c r="A24" s="361" t="s">
        <v>237</v>
      </c>
      <c r="B24" s="142"/>
      <c r="C24" s="60">
        <v>218512</v>
      </c>
      <c r="D24" s="340"/>
      <c r="E24" s="60">
        <v>300000</v>
      </c>
      <c r="F24" s="59">
        <v>370000</v>
      </c>
      <c r="G24" s="59">
        <v>13620</v>
      </c>
      <c r="H24" s="60">
        <v>5750</v>
      </c>
      <c r="I24" s="60">
        <v>39639</v>
      </c>
      <c r="J24" s="59">
        <v>59009</v>
      </c>
      <c r="K24" s="59">
        <v>5400</v>
      </c>
      <c r="L24" s="60">
        <v>39480</v>
      </c>
      <c r="M24" s="60">
        <v>39387</v>
      </c>
      <c r="N24" s="59">
        <v>84267</v>
      </c>
      <c r="O24" s="59">
        <v>7559</v>
      </c>
      <c r="P24" s="60">
        <v>24851</v>
      </c>
      <c r="Q24" s="60">
        <v>15191</v>
      </c>
      <c r="R24" s="59">
        <v>47601</v>
      </c>
      <c r="S24" s="59">
        <v>13198</v>
      </c>
      <c r="T24" s="60">
        <v>37163</v>
      </c>
      <c r="U24" s="60">
        <v>19674</v>
      </c>
      <c r="V24" s="59">
        <v>70035</v>
      </c>
      <c r="W24" s="59">
        <v>260912</v>
      </c>
      <c r="X24" s="60">
        <v>370000</v>
      </c>
      <c r="Y24" s="59">
        <v>-109088</v>
      </c>
      <c r="Z24" s="61">
        <v>-29.48</v>
      </c>
      <c r="AA24" s="62">
        <v>370000</v>
      </c>
    </row>
    <row r="25" spans="1:27" ht="13.5">
      <c r="A25" s="361" t="s">
        <v>238</v>
      </c>
      <c r="B25" s="142"/>
      <c r="C25" s="60">
        <v>104912</v>
      </c>
      <c r="D25" s="340"/>
      <c r="E25" s="60">
        <v>30000</v>
      </c>
      <c r="F25" s="59">
        <v>100000</v>
      </c>
      <c r="G25" s="59">
        <v>680</v>
      </c>
      <c r="H25" s="60">
        <v>9000</v>
      </c>
      <c r="I25" s="60">
        <v>19811</v>
      </c>
      <c r="J25" s="59">
        <v>29491</v>
      </c>
      <c r="K25" s="59">
        <v>6352</v>
      </c>
      <c r="L25" s="60">
        <v>8846</v>
      </c>
      <c r="M25" s="60">
        <v>1185</v>
      </c>
      <c r="N25" s="59">
        <v>16383</v>
      </c>
      <c r="O25" s="59">
        <v>27805</v>
      </c>
      <c r="P25" s="60">
        <v>1706</v>
      </c>
      <c r="Q25" s="60">
        <v>1575</v>
      </c>
      <c r="R25" s="59">
        <v>31086</v>
      </c>
      <c r="S25" s="59">
        <v>3335</v>
      </c>
      <c r="T25" s="60">
        <v>8490</v>
      </c>
      <c r="U25" s="60">
        <v>9644</v>
      </c>
      <c r="V25" s="59">
        <v>21469</v>
      </c>
      <c r="W25" s="59">
        <v>98429</v>
      </c>
      <c r="X25" s="60">
        <v>100000</v>
      </c>
      <c r="Y25" s="59">
        <v>-1571</v>
      </c>
      <c r="Z25" s="61">
        <v>-1.57</v>
      </c>
      <c r="AA25" s="62">
        <v>100000</v>
      </c>
    </row>
    <row r="26" spans="1:27" ht="13.5">
      <c r="A26" s="361" t="s">
        <v>239</v>
      </c>
      <c r="B26" s="302"/>
      <c r="C26" s="362">
        <v>196113</v>
      </c>
      <c r="D26" s="363"/>
      <c r="E26" s="362"/>
      <c r="F26" s="364">
        <v>74000</v>
      </c>
      <c r="G26" s="364"/>
      <c r="H26" s="362">
        <v>4567</v>
      </c>
      <c r="I26" s="362">
        <v>1139</v>
      </c>
      <c r="J26" s="364">
        <v>5706</v>
      </c>
      <c r="K26" s="364">
        <v>6639</v>
      </c>
      <c r="L26" s="362">
        <v>2968</v>
      </c>
      <c r="M26" s="362">
        <v>608</v>
      </c>
      <c r="N26" s="364">
        <v>10215</v>
      </c>
      <c r="O26" s="364">
        <v>11565</v>
      </c>
      <c r="P26" s="362">
        <v>17346</v>
      </c>
      <c r="Q26" s="362">
        <v>5899</v>
      </c>
      <c r="R26" s="364">
        <v>34810</v>
      </c>
      <c r="S26" s="364">
        <v>13954</v>
      </c>
      <c r="T26" s="362">
        <v>30929</v>
      </c>
      <c r="U26" s="362">
        <v>36718</v>
      </c>
      <c r="V26" s="364">
        <v>81601</v>
      </c>
      <c r="W26" s="364">
        <v>132332</v>
      </c>
      <c r="X26" s="362">
        <v>74000</v>
      </c>
      <c r="Y26" s="364">
        <v>58332</v>
      </c>
      <c r="Z26" s="365">
        <v>78.83</v>
      </c>
      <c r="AA26" s="366">
        <v>74000</v>
      </c>
    </row>
    <row r="27" spans="1:27" ht="13.5">
      <c r="A27" s="361" t="s">
        <v>240</v>
      </c>
      <c r="B27" s="147"/>
      <c r="C27" s="60">
        <v>1534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>
        <v>40615</v>
      </c>
      <c r="D31" s="340"/>
      <c r="E31" s="60"/>
      <c r="F31" s="59">
        <v>65000</v>
      </c>
      <c r="G31" s="59">
        <v>736</v>
      </c>
      <c r="H31" s="60"/>
      <c r="I31" s="60">
        <v>985</v>
      </c>
      <c r="J31" s="59">
        <v>1721</v>
      </c>
      <c r="K31" s="59">
        <v>875</v>
      </c>
      <c r="L31" s="60"/>
      <c r="M31" s="60">
        <v>20070</v>
      </c>
      <c r="N31" s="59">
        <v>20945</v>
      </c>
      <c r="O31" s="59"/>
      <c r="P31" s="60"/>
      <c r="Q31" s="60">
        <v>6405</v>
      </c>
      <c r="R31" s="59">
        <v>6405</v>
      </c>
      <c r="S31" s="59">
        <v>14014</v>
      </c>
      <c r="T31" s="60">
        <v>8348</v>
      </c>
      <c r="U31" s="60">
        <v>3255</v>
      </c>
      <c r="V31" s="59">
        <v>25617</v>
      </c>
      <c r="W31" s="59">
        <v>54688</v>
      </c>
      <c r="X31" s="60">
        <v>65000</v>
      </c>
      <c r="Y31" s="59">
        <v>-10312</v>
      </c>
      <c r="Z31" s="61">
        <v>-15.86</v>
      </c>
      <c r="AA31" s="62">
        <v>65000</v>
      </c>
    </row>
    <row r="32" spans="1:27" ht="13.5">
      <c r="A32" s="361" t="s">
        <v>93</v>
      </c>
      <c r="B32" s="136"/>
      <c r="C32" s="60">
        <v>232809</v>
      </c>
      <c r="D32" s="340"/>
      <c r="E32" s="60"/>
      <c r="F32" s="59">
        <v>291400</v>
      </c>
      <c r="G32" s="59">
        <v>7197</v>
      </c>
      <c r="H32" s="60">
        <v>636</v>
      </c>
      <c r="I32" s="60">
        <v>6251</v>
      </c>
      <c r="J32" s="59">
        <v>14084</v>
      </c>
      <c r="K32" s="59">
        <v>5049</v>
      </c>
      <c r="L32" s="60">
        <v>36505</v>
      </c>
      <c r="M32" s="60"/>
      <c r="N32" s="59">
        <v>41554</v>
      </c>
      <c r="O32" s="59">
        <v>1456</v>
      </c>
      <c r="P32" s="60">
        <v>29769</v>
      </c>
      <c r="Q32" s="60">
        <v>1307</v>
      </c>
      <c r="R32" s="59">
        <v>32532</v>
      </c>
      <c r="S32" s="59">
        <v>4383</v>
      </c>
      <c r="T32" s="60">
        <v>3900</v>
      </c>
      <c r="U32" s="60">
        <v>28110</v>
      </c>
      <c r="V32" s="59">
        <v>36393</v>
      </c>
      <c r="W32" s="59">
        <v>124563</v>
      </c>
      <c r="X32" s="60">
        <v>291400</v>
      </c>
      <c r="Y32" s="59">
        <v>-166837</v>
      </c>
      <c r="Z32" s="61">
        <v>-57.25</v>
      </c>
      <c r="AA32" s="62">
        <v>291400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4748557</v>
      </c>
      <c r="D40" s="344">
        <f t="shared" si="9"/>
        <v>0</v>
      </c>
      <c r="E40" s="343">
        <f t="shared" si="9"/>
        <v>8175650</v>
      </c>
      <c r="F40" s="345">
        <f t="shared" si="9"/>
        <v>6135250</v>
      </c>
      <c r="G40" s="345">
        <f t="shared" si="9"/>
        <v>69031</v>
      </c>
      <c r="H40" s="343">
        <f t="shared" si="9"/>
        <v>367734</v>
      </c>
      <c r="I40" s="343">
        <f t="shared" si="9"/>
        <v>356983</v>
      </c>
      <c r="J40" s="345">
        <f t="shared" si="9"/>
        <v>793748</v>
      </c>
      <c r="K40" s="345">
        <f t="shared" si="9"/>
        <v>427536</v>
      </c>
      <c r="L40" s="343">
        <f t="shared" si="9"/>
        <v>400820</v>
      </c>
      <c r="M40" s="343">
        <f t="shared" si="9"/>
        <v>535202</v>
      </c>
      <c r="N40" s="345">
        <f t="shared" si="9"/>
        <v>1363558</v>
      </c>
      <c r="O40" s="345">
        <f t="shared" si="9"/>
        <v>350033</v>
      </c>
      <c r="P40" s="343">
        <f t="shared" si="9"/>
        <v>460209</v>
      </c>
      <c r="Q40" s="343">
        <f t="shared" si="9"/>
        <v>632431</v>
      </c>
      <c r="R40" s="345">
        <f t="shared" si="9"/>
        <v>1442673</v>
      </c>
      <c r="S40" s="345">
        <f t="shared" si="9"/>
        <v>709196</v>
      </c>
      <c r="T40" s="343">
        <f t="shared" si="9"/>
        <v>625114</v>
      </c>
      <c r="U40" s="343">
        <f t="shared" si="9"/>
        <v>1065515</v>
      </c>
      <c r="V40" s="345">
        <f t="shared" si="9"/>
        <v>2399825</v>
      </c>
      <c r="W40" s="345">
        <f t="shared" si="9"/>
        <v>5999804</v>
      </c>
      <c r="X40" s="343">
        <f t="shared" si="9"/>
        <v>6135250</v>
      </c>
      <c r="Y40" s="345">
        <f t="shared" si="9"/>
        <v>-135446</v>
      </c>
      <c r="Z40" s="336">
        <f>+IF(X40&lt;&gt;0,+(Y40/X40)*100,0)</f>
        <v>-2.207668799152439</v>
      </c>
      <c r="AA40" s="350">
        <f>SUM(AA41:AA49)</f>
        <v>6135250</v>
      </c>
    </row>
    <row r="41" spans="1:27" ht="13.5">
      <c r="A41" s="361" t="s">
        <v>247</v>
      </c>
      <c r="B41" s="142"/>
      <c r="C41" s="362">
        <v>3516079</v>
      </c>
      <c r="D41" s="363"/>
      <c r="E41" s="362">
        <v>4300000</v>
      </c>
      <c r="F41" s="364">
        <v>4267000</v>
      </c>
      <c r="G41" s="364">
        <v>63014</v>
      </c>
      <c r="H41" s="362">
        <v>261921</v>
      </c>
      <c r="I41" s="362"/>
      <c r="J41" s="364">
        <v>324935</v>
      </c>
      <c r="K41" s="364">
        <v>314713</v>
      </c>
      <c r="L41" s="362">
        <v>280760</v>
      </c>
      <c r="M41" s="362">
        <v>458497</v>
      </c>
      <c r="N41" s="364">
        <v>1053970</v>
      </c>
      <c r="O41" s="364">
        <v>198315</v>
      </c>
      <c r="P41" s="362">
        <v>309557</v>
      </c>
      <c r="Q41" s="362">
        <v>429675</v>
      </c>
      <c r="R41" s="364">
        <v>937547</v>
      </c>
      <c r="S41" s="364">
        <v>622765</v>
      </c>
      <c r="T41" s="362">
        <v>454384</v>
      </c>
      <c r="U41" s="362">
        <v>753616</v>
      </c>
      <c r="V41" s="364">
        <v>1830765</v>
      </c>
      <c r="W41" s="364">
        <v>4147217</v>
      </c>
      <c r="X41" s="362">
        <v>4267000</v>
      </c>
      <c r="Y41" s="364">
        <v>-119783</v>
      </c>
      <c r="Z41" s="365">
        <v>-2.81</v>
      </c>
      <c r="AA41" s="366">
        <v>4267000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390927</v>
      </c>
      <c r="D43" s="369"/>
      <c r="E43" s="305">
        <v>1158450</v>
      </c>
      <c r="F43" s="370">
        <v>668450</v>
      </c>
      <c r="G43" s="370">
        <v>1061</v>
      </c>
      <c r="H43" s="305">
        <v>23490</v>
      </c>
      <c r="I43" s="305">
        <v>271978</v>
      </c>
      <c r="J43" s="370">
        <v>296529</v>
      </c>
      <c r="K43" s="370">
        <v>18492</v>
      </c>
      <c r="L43" s="305">
        <v>40275</v>
      </c>
      <c r="M43" s="305">
        <v>22039</v>
      </c>
      <c r="N43" s="370">
        <v>80806</v>
      </c>
      <c r="O43" s="370">
        <v>71584</v>
      </c>
      <c r="P43" s="305">
        <v>16513</v>
      </c>
      <c r="Q43" s="305">
        <v>22879</v>
      </c>
      <c r="R43" s="370">
        <v>110976</v>
      </c>
      <c r="S43" s="370">
        <v>26714</v>
      </c>
      <c r="T43" s="305">
        <v>70270</v>
      </c>
      <c r="U43" s="305">
        <v>87344</v>
      </c>
      <c r="V43" s="370">
        <v>184328</v>
      </c>
      <c r="W43" s="370">
        <v>672639</v>
      </c>
      <c r="X43" s="305">
        <v>668450</v>
      </c>
      <c r="Y43" s="370">
        <v>4189</v>
      </c>
      <c r="Z43" s="371">
        <v>0.63</v>
      </c>
      <c r="AA43" s="303">
        <v>668450</v>
      </c>
    </row>
    <row r="44" spans="1:27" ht="13.5">
      <c r="A44" s="361" t="s">
        <v>250</v>
      </c>
      <c r="B44" s="136"/>
      <c r="C44" s="60">
        <v>472062</v>
      </c>
      <c r="D44" s="368"/>
      <c r="E44" s="54">
        <v>773100</v>
      </c>
      <c r="F44" s="53">
        <v>399800</v>
      </c>
      <c r="G44" s="53">
        <v>413</v>
      </c>
      <c r="H44" s="54">
        <v>1622</v>
      </c>
      <c r="I44" s="54">
        <v>23487</v>
      </c>
      <c r="J44" s="53">
        <v>25522</v>
      </c>
      <c r="K44" s="53">
        <v>293</v>
      </c>
      <c r="L44" s="54">
        <v>51801</v>
      </c>
      <c r="M44" s="54">
        <v>6429</v>
      </c>
      <c r="N44" s="53">
        <v>58523</v>
      </c>
      <c r="O44" s="53">
        <v>64738</v>
      </c>
      <c r="P44" s="54">
        <v>28918</v>
      </c>
      <c r="Q44" s="54">
        <v>22886</v>
      </c>
      <c r="R44" s="53">
        <v>116542</v>
      </c>
      <c r="S44" s="53">
        <v>19856</v>
      </c>
      <c r="T44" s="54">
        <v>20218</v>
      </c>
      <c r="U44" s="54">
        <v>5532</v>
      </c>
      <c r="V44" s="53">
        <v>45606</v>
      </c>
      <c r="W44" s="53">
        <v>246193</v>
      </c>
      <c r="X44" s="54">
        <v>399800</v>
      </c>
      <c r="Y44" s="53">
        <v>-153607</v>
      </c>
      <c r="Z44" s="94">
        <v>-38.42</v>
      </c>
      <c r="AA44" s="95">
        <v>399800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>
        <v>464</v>
      </c>
      <c r="J45" s="53">
        <v>464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464</v>
      </c>
      <c r="X45" s="54"/>
      <c r="Y45" s="53">
        <v>464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227400</v>
      </c>
      <c r="D47" s="368"/>
      <c r="E47" s="54">
        <v>1694100</v>
      </c>
      <c r="F47" s="53">
        <v>600000</v>
      </c>
      <c r="G47" s="53">
        <v>4543</v>
      </c>
      <c r="H47" s="54">
        <v>74062</v>
      </c>
      <c r="I47" s="54">
        <v>61054</v>
      </c>
      <c r="J47" s="53">
        <v>139659</v>
      </c>
      <c r="K47" s="53">
        <v>94038</v>
      </c>
      <c r="L47" s="54">
        <v>27984</v>
      </c>
      <c r="M47" s="54">
        <v>48237</v>
      </c>
      <c r="N47" s="53">
        <v>170259</v>
      </c>
      <c r="O47" s="53">
        <v>13826</v>
      </c>
      <c r="P47" s="54">
        <v>104383</v>
      </c>
      <c r="Q47" s="54">
        <v>60643</v>
      </c>
      <c r="R47" s="53">
        <v>178852</v>
      </c>
      <c r="S47" s="53">
        <v>28326</v>
      </c>
      <c r="T47" s="54">
        <v>69301</v>
      </c>
      <c r="U47" s="54">
        <v>80584</v>
      </c>
      <c r="V47" s="53">
        <v>178211</v>
      </c>
      <c r="W47" s="53">
        <v>666981</v>
      </c>
      <c r="X47" s="54">
        <v>600000</v>
      </c>
      <c r="Y47" s="53">
        <v>66981</v>
      </c>
      <c r="Z47" s="94">
        <v>11.16</v>
      </c>
      <c r="AA47" s="95">
        <v>600000</v>
      </c>
    </row>
    <row r="48" spans="1:27" ht="13.5">
      <c r="A48" s="361" t="s">
        <v>254</v>
      </c>
      <c r="B48" s="136"/>
      <c r="C48" s="60">
        <v>142089</v>
      </c>
      <c r="D48" s="368"/>
      <c r="E48" s="54">
        <v>250000</v>
      </c>
      <c r="F48" s="53">
        <v>200000</v>
      </c>
      <c r="G48" s="53"/>
      <c r="H48" s="54">
        <v>6639</v>
      </c>
      <c r="I48" s="54"/>
      <c r="J48" s="53">
        <v>6639</v>
      </c>
      <c r="K48" s="53"/>
      <c r="L48" s="54"/>
      <c r="M48" s="54"/>
      <c r="N48" s="53"/>
      <c r="O48" s="53">
        <v>1570</v>
      </c>
      <c r="P48" s="54">
        <v>838</v>
      </c>
      <c r="Q48" s="54">
        <v>96348</v>
      </c>
      <c r="R48" s="53">
        <v>98756</v>
      </c>
      <c r="S48" s="53">
        <v>11535</v>
      </c>
      <c r="T48" s="54">
        <v>10941</v>
      </c>
      <c r="U48" s="54">
        <v>138439</v>
      </c>
      <c r="V48" s="53">
        <v>160915</v>
      </c>
      <c r="W48" s="53">
        <v>266310</v>
      </c>
      <c r="X48" s="54">
        <v>200000</v>
      </c>
      <c r="Y48" s="53">
        <v>66310</v>
      </c>
      <c r="Z48" s="94">
        <v>33.16</v>
      </c>
      <c r="AA48" s="95">
        <v>200000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970527</v>
      </c>
      <c r="D57" s="344">
        <f aca="true" t="shared" si="13" ref="D57:AA57">+D58</f>
        <v>0</v>
      </c>
      <c r="E57" s="343">
        <f t="shared" si="13"/>
        <v>957300</v>
      </c>
      <c r="F57" s="345">
        <f t="shared" si="13"/>
        <v>875300</v>
      </c>
      <c r="G57" s="345">
        <f t="shared" si="13"/>
        <v>97759</v>
      </c>
      <c r="H57" s="343">
        <f t="shared" si="13"/>
        <v>0</v>
      </c>
      <c r="I57" s="343">
        <f t="shared" si="13"/>
        <v>-40225</v>
      </c>
      <c r="J57" s="345">
        <f t="shared" si="13"/>
        <v>57534</v>
      </c>
      <c r="K57" s="345">
        <f t="shared" si="13"/>
        <v>53475</v>
      </c>
      <c r="L57" s="343">
        <f t="shared" si="13"/>
        <v>70303</v>
      </c>
      <c r="M57" s="343">
        <f t="shared" si="13"/>
        <v>54825</v>
      </c>
      <c r="N57" s="345">
        <f t="shared" si="13"/>
        <v>178603</v>
      </c>
      <c r="O57" s="345">
        <f t="shared" si="13"/>
        <v>45203</v>
      </c>
      <c r="P57" s="343">
        <f t="shared" si="13"/>
        <v>31888</v>
      </c>
      <c r="Q57" s="343">
        <f t="shared" si="13"/>
        <v>3390</v>
      </c>
      <c r="R57" s="345">
        <f t="shared" si="13"/>
        <v>80481</v>
      </c>
      <c r="S57" s="345">
        <f t="shared" si="13"/>
        <v>126750</v>
      </c>
      <c r="T57" s="343">
        <f t="shared" si="13"/>
        <v>122026</v>
      </c>
      <c r="U57" s="343">
        <f t="shared" si="13"/>
        <v>149704</v>
      </c>
      <c r="V57" s="345">
        <f t="shared" si="13"/>
        <v>398480</v>
      </c>
      <c r="W57" s="345">
        <f t="shared" si="13"/>
        <v>715098</v>
      </c>
      <c r="X57" s="343">
        <f t="shared" si="13"/>
        <v>875300</v>
      </c>
      <c r="Y57" s="345">
        <f t="shared" si="13"/>
        <v>-160202</v>
      </c>
      <c r="Z57" s="336">
        <f>+IF(X57&lt;&gt;0,+(Y57/X57)*100,0)</f>
        <v>-18.30252484862333</v>
      </c>
      <c r="AA57" s="350">
        <f t="shared" si="13"/>
        <v>875300</v>
      </c>
    </row>
    <row r="58" spans="1:27" ht="13.5">
      <c r="A58" s="361" t="s">
        <v>216</v>
      </c>
      <c r="B58" s="136"/>
      <c r="C58" s="60">
        <v>970527</v>
      </c>
      <c r="D58" s="340"/>
      <c r="E58" s="60">
        <v>957300</v>
      </c>
      <c r="F58" s="59">
        <v>875300</v>
      </c>
      <c r="G58" s="59">
        <v>97759</v>
      </c>
      <c r="H58" s="60"/>
      <c r="I58" s="60">
        <v>-40225</v>
      </c>
      <c r="J58" s="59">
        <v>57534</v>
      </c>
      <c r="K58" s="59">
        <v>53475</v>
      </c>
      <c r="L58" s="60">
        <v>70303</v>
      </c>
      <c r="M58" s="60">
        <v>54825</v>
      </c>
      <c r="N58" s="59">
        <v>178603</v>
      </c>
      <c r="O58" s="59">
        <v>45203</v>
      </c>
      <c r="P58" s="60">
        <v>31888</v>
      </c>
      <c r="Q58" s="60">
        <v>3390</v>
      </c>
      <c r="R58" s="59">
        <v>80481</v>
      </c>
      <c r="S58" s="59">
        <v>126750</v>
      </c>
      <c r="T58" s="60">
        <v>122026</v>
      </c>
      <c r="U58" s="60">
        <v>149704</v>
      </c>
      <c r="V58" s="59">
        <v>398480</v>
      </c>
      <c r="W58" s="59">
        <v>715098</v>
      </c>
      <c r="X58" s="60">
        <v>875300</v>
      </c>
      <c r="Y58" s="59">
        <v>-160202</v>
      </c>
      <c r="Z58" s="61">
        <v>-18.3</v>
      </c>
      <c r="AA58" s="62">
        <v>875300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22514633</v>
      </c>
      <c r="D60" s="346">
        <f t="shared" si="14"/>
        <v>0</v>
      </c>
      <c r="E60" s="219">
        <f t="shared" si="14"/>
        <v>34712600</v>
      </c>
      <c r="F60" s="264">
        <f t="shared" si="14"/>
        <v>28494500</v>
      </c>
      <c r="G60" s="264">
        <f t="shared" si="14"/>
        <v>542782</v>
      </c>
      <c r="H60" s="219">
        <f t="shared" si="14"/>
        <v>752169</v>
      </c>
      <c r="I60" s="219">
        <f t="shared" si="14"/>
        <v>1310229</v>
      </c>
      <c r="J60" s="264">
        <f t="shared" si="14"/>
        <v>2605180</v>
      </c>
      <c r="K60" s="264">
        <f t="shared" si="14"/>
        <v>1992790</v>
      </c>
      <c r="L60" s="219">
        <f t="shared" si="14"/>
        <v>1864912</v>
      </c>
      <c r="M60" s="219">
        <f t="shared" si="14"/>
        <v>1777401</v>
      </c>
      <c r="N60" s="264">
        <f t="shared" si="14"/>
        <v>5635103</v>
      </c>
      <c r="O60" s="264">
        <f t="shared" si="14"/>
        <v>1306203</v>
      </c>
      <c r="P60" s="219">
        <f t="shared" si="14"/>
        <v>1976837</v>
      </c>
      <c r="Q60" s="219">
        <f t="shared" si="14"/>
        <v>2056322</v>
      </c>
      <c r="R60" s="264">
        <f t="shared" si="14"/>
        <v>5339362</v>
      </c>
      <c r="S60" s="264">
        <f t="shared" si="14"/>
        <v>5215187</v>
      </c>
      <c r="T60" s="219">
        <f t="shared" si="14"/>
        <v>3142996</v>
      </c>
      <c r="U60" s="219">
        <f t="shared" si="14"/>
        <v>6572238</v>
      </c>
      <c r="V60" s="264">
        <f t="shared" si="14"/>
        <v>14930421</v>
      </c>
      <c r="W60" s="264">
        <f t="shared" si="14"/>
        <v>28510066</v>
      </c>
      <c r="X60" s="219">
        <f t="shared" si="14"/>
        <v>28494500</v>
      </c>
      <c r="Y60" s="264">
        <f t="shared" si="14"/>
        <v>15566</v>
      </c>
      <c r="Z60" s="337">
        <f>+IF(X60&lt;&gt;0,+(Y60/X60)*100,0)</f>
        <v>0.05462808612188317</v>
      </c>
      <c r="AA60" s="232">
        <f>+AA57+AA54+AA51+AA40+AA37+AA34+AA22+AA5</f>
        <v>28494500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168431102</v>
      </c>
      <c r="D5" s="153">
        <f>SUM(D6:D8)</f>
        <v>0</v>
      </c>
      <c r="E5" s="154">
        <f t="shared" si="0"/>
        <v>177884780</v>
      </c>
      <c r="F5" s="100">
        <f t="shared" si="0"/>
        <v>173161790</v>
      </c>
      <c r="G5" s="100">
        <f t="shared" si="0"/>
        <v>153542552</v>
      </c>
      <c r="H5" s="100">
        <f t="shared" si="0"/>
        <v>-721770</v>
      </c>
      <c r="I5" s="100">
        <f t="shared" si="0"/>
        <v>24730</v>
      </c>
      <c r="J5" s="100">
        <f t="shared" si="0"/>
        <v>152845512</v>
      </c>
      <c r="K5" s="100">
        <f t="shared" si="0"/>
        <v>946803</v>
      </c>
      <c r="L5" s="100">
        <f t="shared" si="0"/>
        <v>3029450</v>
      </c>
      <c r="M5" s="100">
        <f t="shared" si="0"/>
        <v>684670</v>
      </c>
      <c r="N5" s="100">
        <f t="shared" si="0"/>
        <v>4660923</v>
      </c>
      <c r="O5" s="100">
        <f t="shared" si="0"/>
        <v>928852</v>
      </c>
      <c r="P5" s="100">
        <f t="shared" si="0"/>
        <v>874207</v>
      </c>
      <c r="Q5" s="100">
        <f t="shared" si="0"/>
        <v>1645416</v>
      </c>
      <c r="R5" s="100">
        <f t="shared" si="0"/>
        <v>3448475</v>
      </c>
      <c r="S5" s="100">
        <f t="shared" si="0"/>
        <v>4450461</v>
      </c>
      <c r="T5" s="100">
        <f t="shared" si="0"/>
        <v>1332407</v>
      </c>
      <c r="U5" s="100">
        <f t="shared" si="0"/>
        <v>-2158273</v>
      </c>
      <c r="V5" s="100">
        <f t="shared" si="0"/>
        <v>3624595</v>
      </c>
      <c r="W5" s="100">
        <f t="shared" si="0"/>
        <v>164579505</v>
      </c>
      <c r="X5" s="100">
        <f t="shared" si="0"/>
        <v>173161790</v>
      </c>
      <c r="Y5" s="100">
        <f t="shared" si="0"/>
        <v>-8582285</v>
      </c>
      <c r="Z5" s="137">
        <f>+IF(X5&lt;&gt;0,+(Y5/X5)*100,0)</f>
        <v>-4.956223310003899</v>
      </c>
      <c r="AA5" s="153">
        <f>SUM(AA6:AA8)</f>
        <v>173161790</v>
      </c>
    </row>
    <row r="6" spans="1:27" ht="13.5">
      <c r="A6" s="138" t="s">
        <v>75</v>
      </c>
      <c r="B6" s="136"/>
      <c r="C6" s="155">
        <v>10138212</v>
      </c>
      <c r="D6" s="155"/>
      <c r="E6" s="156">
        <v>6938000</v>
      </c>
      <c r="F6" s="60">
        <v>7738000</v>
      </c>
      <c r="G6" s="60">
        <v>2765274</v>
      </c>
      <c r="H6" s="60">
        <v>2224</v>
      </c>
      <c r="I6" s="60">
        <v>1027</v>
      </c>
      <c r="J6" s="60">
        <v>2768525</v>
      </c>
      <c r="K6" s="60">
        <v>224113</v>
      </c>
      <c r="L6" s="60">
        <v>2210329</v>
      </c>
      <c r="M6" s="60">
        <v>333</v>
      </c>
      <c r="N6" s="60">
        <v>2434775</v>
      </c>
      <c r="O6" s="60">
        <v>3991</v>
      </c>
      <c r="P6" s="60">
        <v>339</v>
      </c>
      <c r="Q6" s="60">
        <v>1657750</v>
      </c>
      <c r="R6" s="60">
        <v>1662080</v>
      </c>
      <c r="S6" s="60">
        <v>346</v>
      </c>
      <c r="T6" s="60">
        <v>513</v>
      </c>
      <c r="U6" s="60">
        <v>352</v>
      </c>
      <c r="V6" s="60">
        <v>1211</v>
      </c>
      <c r="W6" s="60">
        <v>6866591</v>
      </c>
      <c r="X6" s="60">
        <v>7738000</v>
      </c>
      <c r="Y6" s="60">
        <v>-871409</v>
      </c>
      <c r="Z6" s="140">
        <v>-11.26</v>
      </c>
      <c r="AA6" s="155">
        <v>7738000</v>
      </c>
    </row>
    <row r="7" spans="1:27" ht="13.5">
      <c r="A7" s="138" t="s">
        <v>76</v>
      </c>
      <c r="B7" s="136"/>
      <c r="C7" s="157">
        <v>152983150</v>
      </c>
      <c r="D7" s="157"/>
      <c r="E7" s="158">
        <v>166943140</v>
      </c>
      <c r="F7" s="159">
        <v>161289050</v>
      </c>
      <c r="G7" s="159">
        <v>150562743</v>
      </c>
      <c r="H7" s="159">
        <v>-1051205</v>
      </c>
      <c r="I7" s="159">
        <v>-269032</v>
      </c>
      <c r="J7" s="159">
        <v>149242506</v>
      </c>
      <c r="K7" s="159">
        <v>548270</v>
      </c>
      <c r="L7" s="159">
        <v>561770</v>
      </c>
      <c r="M7" s="159">
        <v>532246</v>
      </c>
      <c r="N7" s="159">
        <v>1642286</v>
      </c>
      <c r="O7" s="159">
        <v>685869</v>
      </c>
      <c r="P7" s="159">
        <v>578591</v>
      </c>
      <c r="Q7" s="159">
        <v>-256504</v>
      </c>
      <c r="R7" s="159">
        <v>1007956</v>
      </c>
      <c r="S7" s="159">
        <v>477177</v>
      </c>
      <c r="T7" s="159">
        <v>925692</v>
      </c>
      <c r="U7" s="159">
        <v>629669</v>
      </c>
      <c r="V7" s="159">
        <v>2032538</v>
      </c>
      <c r="W7" s="159">
        <v>153925286</v>
      </c>
      <c r="X7" s="159">
        <v>161289050</v>
      </c>
      <c r="Y7" s="159">
        <v>-7363764</v>
      </c>
      <c r="Z7" s="141">
        <v>-4.57</v>
      </c>
      <c r="AA7" s="157">
        <v>161289050</v>
      </c>
    </row>
    <row r="8" spans="1:27" ht="13.5">
      <c r="A8" s="138" t="s">
        <v>77</v>
      </c>
      <c r="B8" s="136"/>
      <c r="C8" s="155">
        <v>5309740</v>
      </c>
      <c r="D8" s="155"/>
      <c r="E8" s="156">
        <v>4003640</v>
      </c>
      <c r="F8" s="60">
        <v>4134740</v>
      </c>
      <c r="G8" s="60">
        <v>214535</v>
      </c>
      <c r="H8" s="60">
        <v>327211</v>
      </c>
      <c r="I8" s="60">
        <v>292735</v>
      </c>
      <c r="J8" s="60">
        <v>834481</v>
      </c>
      <c r="K8" s="60">
        <v>174420</v>
      </c>
      <c r="L8" s="60">
        <v>257351</v>
      </c>
      <c r="M8" s="60">
        <v>152091</v>
      </c>
      <c r="N8" s="60">
        <v>583862</v>
      </c>
      <c r="O8" s="60">
        <v>238992</v>
      </c>
      <c r="P8" s="60">
        <v>295277</v>
      </c>
      <c r="Q8" s="60">
        <v>244170</v>
      </c>
      <c r="R8" s="60">
        <v>778439</v>
      </c>
      <c r="S8" s="60">
        <v>3972938</v>
      </c>
      <c r="T8" s="60">
        <v>406202</v>
      </c>
      <c r="U8" s="60">
        <v>-2788294</v>
      </c>
      <c r="V8" s="60">
        <v>1590846</v>
      </c>
      <c r="W8" s="60">
        <v>3787628</v>
      </c>
      <c r="X8" s="60">
        <v>4134740</v>
      </c>
      <c r="Y8" s="60">
        <v>-347112</v>
      </c>
      <c r="Z8" s="140">
        <v>-8.4</v>
      </c>
      <c r="AA8" s="155">
        <v>4134740</v>
      </c>
    </row>
    <row r="9" spans="1:27" ht="13.5">
      <c r="A9" s="135" t="s">
        <v>78</v>
      </c>
      <c r="B9" s="136"/>
      <c r="C9" s="153">
        <f aca="true" t="shared" si="1" ref="C9:Y9">SUM(C10:C14)</f>
        <v>78959713</v>
      </c>
      <c r="D9" s="153">
        <f>SUM(D10:D14)</f>
        <v>0</v>
      </c>
      <c r="E9" s="154">
        <f t="shared" si="1"/>
        <v>69942120</v>
      </c>
      <c r="F9" s="100">
        <f t="shared" si="1"/>
        <v>68603180</v>
      </c>
      <c r="G9" s="100">
        <f t="shared" si="1"/>
        <v>3956435</v>
      </c>
      <c r="H9" s="100">
        <f t="shared" si="1"/>
        <v>4831362</v>
      </c>
      <c r="I9" s="100">
        <f t="shared" si="1"/>
        <v>4824149</v>
      </c>
      <c r="J9" s="100">
        <f t="shared" si="1"/>
        <v>13611946</v>
      </c>
      <c r="K9" s="100">
        <f t="shared" si="1"/>
        <v>2607325</v>
      </c>
      <c r="L9" s="100">
        <f t="shared" si="1"/>
        <v>9369761</v>
      </c>
      <c r="M9" s="100">
        <f t="shared" si="1"/>
        <v>10251723</v>
      </c>
      <c r="N9" s="100">
        <f t="shared" si="1"/>
        <v>22228809</v>
      </c>
      <c r="O9" s="100">
        <f t="shared" si="1"/>
        <v>3357190</v>
      </c>
      <c r="P9" s="100">
        <f t="shared" si="1"/>
        <v>8543749</v>
      </c>
      <c r="Q9" s="100">
        <f t="shared" si="1"/>
        <v>-762026</v>
      </c>
      <c r="R9" s="100">
        <f t="shared" si="1"/>
        <v>11138913</v>
      </c>
      <c r="S9" s="100">
        <f t="shared" si="1"/>
        <v>7819780</v>
      </c>
      <c r="T9" s="100">
        <f t="shared" si="1"/>
        <v>11334895</v>
      </c>
      <c r="U9" s="100">
        <f t="shared" si="1"/>
        <v>8216786</v>
      </c>
      <c r="V9" s="100">
        <f t="shared" si="1"/>
        <v>27371461</v>
      </c>
      <c r="W9" s="100">
        <f t="shared" si="1"/>
        <v>74351129</v>
      </c>
      <c r="X9" s="100">
        <f t="shared" si="1"/>
        <v>68603180</v>
      </c>
      <c r="Y9" s="100">
        <f t="shared" si="1"/>
        <v>5747949</v>
      </c>
      <c r="Z9" s="137">
        <f>+IF(X9&lt;&gt;0,+(Y9/X9)*100,0)</f>
        <v>8.378546009091707</v>
      </c>
      <c r="AA9" s="153">
        <f>SUM(AA10:AA14)</f>
        <v>68603180</v>
      </c>
    </row>
    <row r="10" spans="1:27" ht="13.5">
      <c r="A10" s="138" t="s">
        <v>79</v>
      </c>
      <c r="B10" s="136"/>
      <c r="C10" s="155">
        <v>2167891</v>
      </c>
      <c r="D10" s="155"/>
      <c r="E10" s="156">
        <v>10440940</v>
      </c>
      <c r="F10" s="60">
        <v>9102000</v>
      </c>
      <c r="G10" s="60">
        <v>147925</v>
      </c>
      <c r="H10" s="60">
        <v>993882</v>
      </c>
      <c r="I10" s="60">
        <v>602032</v>
      </c>
      <c r="J10" s="60">
        <v>1743839</v>
      </c>
      <c r="K10" s="60">
        <v>350586</v>
      </c>
      <c r="L10" s="60">
        <v>763246</v>
      </c>
      <c r="M10" s="60">
        <v>797187</v>
      </c>
      <c r="N10" s="60">
        <v>1911019</v>
      </c>
      <c r="O10" s="60">
        <v>1372307</v>
      </c>
      <c r="P10" s="60">
        <v>440504</v>
      </c>
      <c r="Q10" s="60">
        <v>172618</v>
      </c>
      <c r="R10" s="60">
        <v>1985429</v>
      </c>
      <c r="S10" s="60">
        <v>746002</v>
      </c>
      <c r="T10" s="60">
        <v>182564</v>
      </c>
      <c r="U10" s="60">
        <v>3299768</v>
      </c>
      <c r="V10" s="60">
        <v>4228334</v>
      </c>
      <c r="W10" s="60">
        <v>9868621</v>
      </c>
      <c r="X10" s="60">
        <v>9102000</v>
      </c>
      <c r="Y10" s="60">
        <v>766621</v>
      </c>
      <c r="Z10" s="140">
        <v>8.42</v>
      </c>
      <c r="AA10" s="155">
        <v>9102000</v>
      </c>
    </row>
    <row r="11" spans="1:27" ht="13.5">
      <c r="A11" s="138" t="s">
        <v>80</v>
      </c>
      <c r="B11" s="136"/>
      <c r="C11" s="155">
        <v>831358</v>
      </c>
      <c r="D11" s="155"/>
      <c r="E11" s="156">
        <v>1010600</v>
      </c>
      <c r="F11" s="60">
        <v>1010600</v>
      </c>
      <c r="G11" s="60">
        <v>66794</v>
      </c>
      <c r="H11" s="60">
        <v>69096</v>
      </c>
      <c r="I11" s="60">
        <v>65642</v>
      </c>
      <c r="J11" s="60">
        <v>201532</v>
      </c>
      <c r="K11" s="60">
        <v>67057</v>
      </c>
      <c r="L11" s="60">
        <v>77805</v>
      </c>
      <c r="M11" s="60">
        <v>66794</v>
      </c>
      <c r="N11" s="60">
        <v>211656</v>
      </c>
      <c r="O11" s="60">
        <v>67057</v>
      </c>
      <c r="P11" s="60">
        <v>73456</v>
      </c>
      <c r="Q11" s="60">
        <v>73541</v>
      </c>
      <c r="R11" s="60">
        <v>214054</v>
      </c>
      <c r="S11" s="60">
        <v>73456</v>
      </c>
      <c r="T11" s="60">
        <v>74249</v>
      </c>
      <c r="U11" s="60">
        <v>73456</v>
      </c>
      <c r="V11" s="60">
        <v>221161</v>
      </c>
      <c r="W11" s="60">
        <v>848403</v>
      </c>
      <c r="X11" s="60">
        <v>1010600</v>
      </c>
      <c r="Y11" s="60">
        <v>-162197</v>
      </c>
      <c r="Z11" s="140">
        <v>-16.05</v>
      </c>
      <c r="AA11" s="155">
        <v>1010600</v>
      </c>
    </row>
    <row r="12" spans="1:27" ht="13.5">
      <c r="A12" s="138" t="s">
        <v>81</v>
      </c>
      <c r="B12" s="136"/>
      <c r="C12" s="155">
        <v>14224338</v>
      </c>
      <c r="D12" s="155"/>
      <c r="E12" s="156">
        <v>12008000</v>
      </c>
      <c r="F12" s="60">
        <v>12008000</v>
      </c>
      <c r="G12" s="60">
        <v>939086</v>
      </c>
      <c r="H12" s="60">
        <v>1146776</v>
      </c>
      <c r="I12" s="60">
        <v>878811</v>
      </c>
      <c r="J12" s="60">
        <v>2964673</v>
      </c>
      <c r="K12" s="60">
        <v>923698</v>
      </c>
      <c r="L12" s="60">
        <v>1171020</v>
      </c>
      <c r="M12" s="60">
        <v>936051</v>
      </c>
      <c r="N12" s="60">
        <v>3030769</v>
      </c>
      <c r="O12" s="60">
        <v>968615</v>
      </c>
      <c r="P12" s="60">
        <v>1047246</v>
      </c>
      <c r="Q12" s="60">
        <v>880635</v>
      </c>
      <c r="R12" s="60">
        <v>2896496</v>
      </c>
      <c r="S12" s="60">
        <v>913702</v>
      </c>
      <c r="T12" s="60">
        <v>934453</v>
      </c>
      <c r="U12" s="60">
        <v>1052256</v>
      </c>
      <c r="V12" s="60">
        <v>2900411</v>
      </c>
      <c r="W12" s="60">
        <v>11792349</v>
      </c>
      <c r="X12" s="60">
        <v>12008000</v>
      </c>
      <c r="Y12" s="60">
        <v>-215651</v>
      </c>
      <c r="Z12" s="140">
        <v>-1.8</v>
      </c>
      <c r="AA12" s="155">
        <v>12008000</v>
      </c>
    </row>
    <row r="13" spans="1:27" ht="13.5">
      <c r="A13" s="138" t="s">
        <v>82</v>
      </c>
      <c r="B13" s="136"/>
      <c r="C13" s="155">
        <v>61734666</v>
      </c>
      <c r="D13" s="155"/>
      <c r="E13" s="156">
        <v>46482580</v>
      </c>
      <c r="F13" s="60">
        <v>46482580</v>
      </c>
      <c r="G13" s="60">
        <v>2802630</v>
      </c>
      <c r="H13" s="60">
        <v>2621608</v>
      </c>
      <c r="I13" s="60">
        <v>3277664</v>
      </c>
      <c r="J13" s="60">
        <v>8701902</v>
      </c>
      <c r="K13" s="60">
        <v>1265984</v>
      </c>
      <c r="L13" s="60">
        <v>7357690</v>
      </c>
      <c r="M13" s="60">
        <v>8451691</v>
      </c>
      <c r="N13" s="60">
        <v>17075365</v>
      </c>
      <c r="O13" s="60">
        <v>949211</v>
      </c>
      <c r="P13" s="60">
        <v>6982543</v>
      </c>
      <c r="Q13" s="60">
        <v>-1888820</v>
      </c>
      <c r="R13" s="60">
        <v>6042934</v>
      </c>
      <c r="S13" s="60">
        <v>6086620</v>
      </c>
      <c r="T13" s="60">
        <v>10143629</v>
      </c>
      <c r="U13" s="60">
        <v>3791306</v>
      </c>
      <c r="V13" s="60">
        <v>20021555</v>
      </c>
      <c r="W13" s="60">
        <v>51841756</v>
      </c>
      <c r="X13" s="60">
        <v>46482580</v>
      </c>
      <c r="Y13" s="60">
        <v>5359176</v>
      </c>
      <c r="Z13" s="140">
        <v>11.53</v>
      </c>
      <c r="AA13" s="155">
        <v>46482580</v>
      </c>
    </row>
    <row r="14" spans="1:27" ht="13.5">
      <c r="A14" s="138" t="s">
        <v>83</v>
      </c>
      <c r="B14" s="136"/>
      <c r="C14" s="157">
        <v>1460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7056876</v>
      </c>
      <c r="D15" s="153">
        <f>SUM(D16:D18)</f>
        <v>0</v>
      </c>
      <c r="E15" s="154">
        <f t="shared" si="2"/>
        <v>13810160</v>
      </c>
      <c r="F15" s="100">
        <f t="shared" si="2"/>
        <v>14026160</v>
      </c>
      <c r="G15" s="100">
        <f t="shared" si="2"/>
        <v>487554</v>
      </c>
      <c r="H15" s="100">
        <f t="shared" si="2"/>
        <v>495749</v>
      </c>
      <c r="I15" s="100">
        <f t="shared" si="2"/>
        <v>447852</v>
      </c>
      <c r="J15" s="100">
        <f t="shared" si="2"/>
        <v>1431155</v>
      </c>
      <c r="K15" s="100">
        <f t="shared" si="2"/>
        <v>1778353</v>
      </c>
      <c r="L15" s="100">
        <f t="shared" si="2"/>
        <v>384277</v>
      </c>
      <c r="M15" s="100">
        <f t="shared" si="2"/>
        <v>782164</v>
      </c>
      <c r="N15" s="100">
        <f t="shared" si="2"/>
        <v>2944794</v>
      </c>
      <c r="O15" s="100">
        <f t="shared" si="2"/>
        <v>777841</v>
      </c>
      <c r="P15" s="100">
        <f t="shared" si="2"/>
        <v>646764</v>
      </c>
      <c r="Q15" s="100">
        <f t="shared" si="2"/>
        <v>681225</v>
      </c>
      <c r="R15" s="100">
        <f t="shared" si="2"/>
        <v>2105830</v>
      </c>
      <c r="S15" s="100">
        <f t="shared" si="2"/>
        <v>1101561</v>
      </c>
      <c r="T15" s="100">
        <f t="shared" si="2"/>
        <v>1445602</v>
      </c>
      <c r="U15" s="100">
        <f t="shared" si="2"/>
        <v>1324263</v>
      </c>
      <c r="V15" s="100">
        <f t="shared" si="2"/>
        <v>3871426</v>
      </c>
      <c r="W15" s="100">
        <f t="shared" si="2"/>
        <v>10353205</v>
      </c>
      <c r="X15" s="100">
        <f t="shared" si="2"/>
        <v>14026160</v>
      </c>
      <c r="Y15" s="100">
        <f t="shared" si="2"/>
        <v>-3672955</v>
      </c>
      <c r="Z15" s="137">
        <f>+IF(X15&lt;&gt;0,+(Y15/X15)*100,0)</f>
        <v>-26.186461583213084</v>
      </c>
      <c r="AA15" s="153">
        <f>SUM(AA16:AA18)</f>
        <v>14026160</v>
      </c>
    </row>
    <row r="16" spans="1:27" ht="13.5">
      <c r="A16" s="138" t="s">
        <v>85</v>
      </c>
      <c r="B16" s="136"/>
      <c r="C16" s="155">
        <v>1618227</v>
      </c>
      <c r="D16" s="155"/>
      <c r="E16" s="156">
        <v>3225760</v>
      </c>
      <c r="F16" s="60">
        <v>3225760</v>
      </c>
      <c r="G16" s="60">
        <v>137883</v>
      </c>
      <c r="H16" s="60">
        <v>199194</v>
      </c>
      <c r="I16" s="60">
        <v>181202</v>
      </c>
      <c r="J16" s="60">
        <v>518279</v>
      </c>
      <c r="K16" s="60">
        <v>1108825</v>
      </c>
      <c r="L16" s="60">
        <v>80195</v>
      </c>
      <c r="M16" s="60">
        <v>489608</v>
      </c>
      <c r="N16" s="60">
        <v>1678628</v>
      </c>
      <c r="O16" s="60">
        <v>444075</v>
      </c>
      <c r="P16" s="60">
        <v>314756</v>
      </c>
      <c r="Q16" s="60">
        <v>163103</v>
      </c>
      <c r="R16" s="60">
        <v>921934</v>
      </c>
      <c r="S16" s="60">
        <v>217195</v>
      </c>
      <c r="T16" s="60">
        <v>126664</v>
      </c>
      <c r="U16" s="60">
        <v>152075</v>
      </c>
      <c r="V16" s="60">
        <v>495934</v>
      </c>
      <c r="W16" s="60">
        <v>3614775</v>
      </c>
      <c r="X16" s="60">
        <v>3225760</v>
      </c>
      <c r="Y16" s="60">
        <v>389015</v>
      </c>
      <c r="Z16" s="140">
        <v>12.06</v>
      </c>
      <c r="AA16" s="155">
        <v>3225760</v>
      </c>
    </row>
    <row r="17" spans="1:27" ht="13.5">
      <c r="A17" s="138" t="s">
        <v>86</v>
      </c>
      <c r="B17" s="136"/>
      <c r="C17" s="155">
        <v>5438649</v>
      </c>
      <c r="D17" s="155"/>
      <c r="E17" s="156">
        <v>10584400</v>
      </c>
      <c r="F17" s="60">
        <v>10800400</v>
      </c>
      <c r="G17" s="60">
        <v>349671</v>
      </c>
      <c r="H17" s="60">
        <v>296555</v>
      </c>
      <c r="I17" s="60">
        <v>266650</v>
      </c>
      <c r="J17" s="60">
        <v>912876</v>
      </c>
      <c r="K17" s="60">
        <v>669528</v>
      </c>
      <c r="L17" s="60">
        <v>304082</v>
      </c>
      <c r="M17" s="60">
        <v>292556</v>
      </c>
      <c r="N17" s="60">
        <v>1266166</v>
      </c>
      <c r="O17" s="60">
        <v>333766</v>
      </c>
      <c r="P17" s="60">
        <v>332008</v>
      </c>
      <c r="Q17" s="60">
        <v>518122</v>
      </c>
      <c r="R17" s="60">
        <v>1183896</v>
      </c>
      <c r="S17" s="60">
        <v>884366</v>
      </c>
      <c r="T17" s="60">
        <v>1318938</v>
      </c>
      <c r="U17" s="60">
        <v>1172188</v>
      </c>
      <c r="V17" s="60">
        <v>3375492</v>
      </c>
      <c r="W17" s="60">
        <v>6738430</v>
      </c>
      <c r="X17" s="60">
        <v>10800400</v>
      </c>
      <c r="Y17" s="60">
        <v>-4061970</v>
      </c>
      <c r="Z17" s="140">
        <v>-37.61</v>
      </c>
      <c r="AA17" s="155">
        <v>10800400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296939255</v>
      </c>
      <c r="D19" s="153">
        <f>SUM(D20:D23)</f>
        <v>0</v>
      </c>
      <c r="E19" s="154">
        <f t="shared" si="3"/>
        <v>305653500</v>
      </c>
      <c r="F19" s="100">
        <f t="shared" si="3"/>
        <v>305282500</v>
      </c>
      <c r="G19" s="100">
        <f t="shared" si="3"/>
        <v>71127299</v>
      </c>
      <c r="H19" s="100">
        <f t="shared" si="3"/>
        <v>21316717</v>
      </c>
      <c r="I19" s="100">
        <f t="shared" si="3"/>
        <v>17283771</v>
      </c>
      <c r="J19" s="100">
        <f t="shared" si="3"/>
        <v>109727787</v>
      </c>
      <c r="K19" s="100">
        <f t="shared" si="3"/>
        <v>17865446</v>
      </c>
      <c r="L19" s="100">
        <f t="shared" si="3"/>
        <v>26276521</v>
      </c>
      <c r="M19" s="100">
        <f t="shared" si="3"/>
        <v>18849374</v>
      </c>
      <c r="N19" s="100">
        <f t="shared" si="3"/>
        <v>62991341</v>
      </c>
      <c r="O19" s="100">
        <f t="shared" si="3"/>
        <v>20396567</v>
      </c>
      <c r="P19" s="100">
        <f t="shared" si="3"/>
        <v>8794979</v>
      </c>
      <c r="Q19" s="100">
        <f t="shared" si="3"/>
        <v>42424472</v>
      </c>
      <c r="R19" s="100">
        <f t="shared" si="3"/>
        <v>71616018</v>
      </c>
      <c r="S19" s="100">
        <f t="shared" si="3"/>
        <v>14746134</v>
      </c>
      <c r="T19" s="100">
        <f t="shared" si="3"/>
        <v>18824078</v>
      </c>
      <c r="U19" s="100">
        <f t="shared" si="3"/>
        <v>25492579</v>
      </c>
      <c r="V19" s="100">
        <f t="shared" si="3"/>
        <v>59062791</v>
      </c>
      <c r="W19" s="100">
        <f t="shared" si="3"/>
        <v>303397937</v>
      </c>
      <c r="X19" s="100">
        <f t="shared" si="3"/>
        <v>305282500</v>
      </c>
      <c r="Y19" s="100">
        <f t="shared" si="3"/>
        <v>-1884563</v>
      </c>
      <c r="Z19" s="137">
        <f>+IF(X19&lt;&gt;0,+(Y19/X19)*100,0)</f>
        <v>-0.6173177302989854</v>
      </c>
      <c r="AA19" s="153">
        <f>SUM(AA20:AA23)</f>
        <v>305282500</v>
      </c>
    </row>
    <row r="20" spans="1:27" ht="13.5">
      <c r="A20" s="138" t="s">
        <v>89</v>
      </c>
      <c r="B20" s="136"/>
      <c r="C20" s="155">
        <v>188048267</v>
      </c>
      <c r="D20" s="155"/>
      <c r="E20" s="156">
        <v>199079500</v>
      </c>
      <c r="F20" s="60">
        <v>198411500</v>
      </c>
      <c r="G20" s="60">
        <v>23564555</v>
      </c>
      <c r="H20" s="60">
        <v>16573357</v>
      </c>
      <c r="I20" s="60">
        <v>14523875</v>
      </c>
      <c r="J20" s="60">
        <v>54661787</v>
      </c>
      <c r="K20" s="60">
        <v>14273128</v>
      </c>
      <c r="L20" s="60">
        <v>17283064</v>
      </c>
      <c r="M20" s="60">
        <v>14911026</v>
      </c>
      <c r="N20" s="60">
        <v>46467218</v>
      </c>
      <c r="O20" s="60">
        <v>13031376</v>
      </c>
      <c r="P20" s="60">
        <v>3840810</v>
      </c>
      <c r="Q20" s="60">
        <v>34691188</v>
      </c>
      <c r="R20" s="60">
        <v>51563374</v>
      </c>
      <c r="S20" s="60">
        <v>10265466</v>
      </c>
      <c r="T20" s="60">
        <v>16095427</v>
      </c>
      <c r="U20" s="60">
        <v>19034417</v>
      </c>
      <c r="V20" s="60">
        <v>45395310</v>
      </c>
      <c r="W20" s="60">
        <v>198087689</v>
      </c>
      <c r="X20" s="60">
        <v>198411500</v>
      </c>
      <c r="Y20" s="60">
        <v>-323811</v>
      </c>
      <c r="Z20" s="140">
        <v>-0.16</v>
      </c>
      <c r="AA20" s="155">
        <v>198411500</v>
      </c>
    </row>
    <row r="21" spans="1:27" ht="13.5">
      <c r="A21" s="138" t="s">
        <v>90</v>
      </c>
      <c r="B21" s="136"/>
      <c r="C21" s="155">
        <v>60211935</v>
      </c>
      <c r="D21" s="155"/>
      <c r="E21" s="156">
        <v>66383640</v>
      </c>
      <c r="F21" s="60">
        <v>66684640</v>
      </c>
      <c r="G21" s="60">
        <v>16893960</v>
      </c>
      <c r="H21" s="60">
        <v>4456941</v>
      </c>
      <c r="I21" s="60">
        <v>2785507</v>
      </c>
      <c r="J21" s="60">
        <v>24136408</v>
      </c>
      <c r="K21" s="60">
        <v>3477705</v>
      </c>
      <c r="L21" s="60">
        <v>4435593</v>
      </c>
      <c r="M21" s="60">
        <v>3727122</v>
      </c>
      <c r="N21" s="60">
        <v>11640420</v>
      </c>
      <c r="O21" s="60">
        <v>7118707</v>
      </c>
      <c r="P21" s="60">
        <v>4700789</v>
      </c>
      <c r="Q21" s="60">
        <v>4132791</v>
      </c>
      <c r="R21" s="60">
        <v>15952287</v>
      </c>
      <c r="S21" s="60">
        <v>4241871</v>
      </c>
      <c r="T21" s="60">
        <v>2546216</v>
      </c>
      <c r="U21" s="60">
        <v>6462059</v>
      </c>
      <c r="V21" s="60">
        <v>13250146</v>
      </c>
      <c r="W21" s="60">
        <v>64979261</v>
      </c>
      <c r="X21" s="60">
        <v>66684640</v>
      </c>
      <c r="Y21" s="60">
        <v>-1705379</v>
      </c>
      <c r="Z21" s="140">
        <v>-2.56</v>
      </c>
      <c r="AA21" s="155">
        <v>66684640</v>
      </c>
    </row>
    <row r="22" spans="1:27" ht="13.5">
      <c r="A22" s="138" t="s">
        <v>91</v>
      </c>
      <c r="B22" s="136"/>
      <c r="C22" s="157">
        <v>27600527</v>
      </c>
      <c r="D22" s="157"/>
      <c r="E22" s="158">
        <v>17028060</v>
      </c>
      <c r="F22" s="159">
        <v>17024060</v>
      </c>
      <c r="G22" s="159">
        <v>12796355</v>
      </c>
      <c r="H22" s="159">
        <v>211055</v>
      </c>
      <c r="I22" s="159">
        <v>20146</v>
      </c>
      <c r="J22" s="159">
        <v>13027556</v>
      </c>
      <c r="K22" s="159">
        <v>125583</v>
      </c>
      <c r="L22" s="159">
        <v>1959836</v>
      </c>
      <c r="M22" s="159">
        <v>116975</v>
      </c>
      <c r="N22" s="159">
        <v>2202394</v>
      </c>
      <c r="O22" s="159">
        <v>141021</v>
      </c>
      <c r="P22" s="159">
        <v>206407</v>
      </c>
      <c r="Q22" s="159">
        <v>1600592</v>
      </c>
      <c r="R22" s="159">
        <v>1948020</v>
      </c>
      <c r="S22" s="159">
        <v>149210</v>
      </c>
      <c r="T22" s="159">
        <v>104394</v>
      </c>
      <c r="U22" s="159">
        <v>39489</v>
      </c>
      <c r="V22" s="159">
        <v>293093</v>
      </c>
      <c r="W22" s="159">
        <v>17471063</v>
      </c>
      <c r="X22" s="159">
        <v>17024060</v>
      </c>
      <c r="Y22" s="159">
        <v>447003</v>
      </c>
      <c r="Z22" s="141">
        <v>2.63</v>
      </c>
      <c r="AA22" s="157">
        <v>17024060</v>
      </c>
    </row>
    <row r="23" spans="1:27" ht="13.5">
      <c r="A23" s="138" t="s">
        <v>92</v>
      </c>
      <c r="B23" s="136"/>
      <c r="C23" s="155">
        <v>21078526</v>
      </c>
      <c r="D23" s="155"/>
      <c r="E23" s="156">
        <v>23162300</v>
      </c>
      <c r="F23" s="60">
        <v>23162300</v>
      </c>
      <c r="G23" s="60">
        <v>17872429</v>
      </c>
      <c r="H23" s="60">
        <v>75364</v>
      </c>
      <c r="I23" s="60">
        <v>-45757</v>
      </c>
      <c r="J23" s="60">
        <v>17902036</v>
      </c>
      <c r="K23" s="60">
        <v>-10970</v>
      </c>
      <c r="L23" s="60">
        <v>2598028</v>
      </c>
      <c r="M23" s="60">
        <v>94251</v>
      </c>
      <c r="N23" s="60">
        <v>2681309</v>
      </c>
      <c r="O23" s="60">
        <v>105463</v>
      </c>
      <c r="P23" s="60">
        <v>46973</v>
      </c>
      <c r="Q23" s="60">
        <v>1999901</v>
      </c>
      <c r="R23" s="60">
        <v>2152337</v>
      </c>
      <c r="S23" s="60">
        <v>89587</v>
      </c>
      <c r="T23" s="60">
        <v>78041</v>
      </c>
      <c r="U23" s="60">
        <v>-43386</v>
      </c>
      <c r="V23" s="60">
        <v>124242</v>
      </c>
      <c r="W23" s="60">
        <v>22859924</v>
      </c>
      <c r="X23" s="60">
        <v>23162300</v>
      </c>
      <c r="Y23" s="60">
        <v>-302376</v>
      </c>
      <c r="Z23" s="140">
        <v>-1.31</v>
      </c>
      <c r="AA23" s="155">
        <v>23162300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551386946</v>
      </c>
      <c r="D25" s="168">
        <f>+D5+D9+D15+D19+D24</f>
        <v>0</v>
      </c>
      <c r="E25" s="169">
        <f t="shared" si="4"/>
        <v>567290560</v>
      </c>
      <c r="F25" s="73">
        <f t="shared" si="4"/>
        <v>561073630</v>
      </c>
      <c r="G25" s="73">
        <f t="shared" si="4"/>
        <v>229113840</v>
      </c>
      <c r="H25" s="73">
        <f t="shared" si="4"/>
        <v>25922058</v>
      </c>
      <c r="I25" s="73">
        <f t="shared" si="4"/>
        <v>22580502</v>
      </c>
      <c r="J25" s="73">
        <f t="shared" si="4"/>
        <v>277616400</v>
      </c>
      <c r="K25" s="73">
        <f t="shared" si="4"/>
        <v>23197927</v>
      </c>
      <c r="L25" s="73">
        <f t="shared" si="4"/>
        <v>39060009</v>
      </c>
      <c r="M25" s="73">
        <f t="shared" si="4"/>
        <v>30567931</v>
      </c>
      <c r="N25" s="73">
        <f t="shared" si="4"/>
        <v>92825867</v>
      </c>
      <c r="O25" s="73">
        <f t="shared" si="4"/>
        <v>25460450</v>
      </c>
      <c r="P25" s="73">
        <f t="shared" si="4"/>
        <v>18859699</v>
      </c>
      <c r="Q25" s="73">
        <f t="shared" si="4"/>
        <v>43989087</v>
      </c>
      <c r="R25" s="73">
        <f t="shared" si="4"/>
        <v>88309236</v>
      </c>
      <c r="S25" s="73">
        <f t="shared" si="4"/>
        <v>28117936</v>
      </c>
      <c r="T25" s="73">
        <f t="shared" si="4"/>
        <v>32936982</v>
      </c>
      <c r="U25" s="73">
        <f t="shared" si="4"/>
        <v>32875355</v>
      </c>
      <c r="V25" s="73">
        <f t="shared" si="4"/>
        <v>93930273</v>
      </c>
      <c r="W25" s="73">
        <f t="shared" si="4"/>
        <v>552681776</v>
      </c>
      <c r="X25" s="73">
        <f t="shared" si="4"/>
        <v>561073630</v>
      </c>
      <c r="Y25" s="73">
        <f t="shared" si="4"/>
        <v>-8391854</v>
      </c>
      <c r="Z25" s="170">
        <f>+IF(X25&lt;&gt;0,+(Y25/X25)*100,0)</f>
        <v>-1.4956778489126286</v>
      </c>
      <c r="AA25" s="168">
        <f>+AA5+AA9+AA15+AA19+AA24</f>
        <v>561073630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123050560</v>
      </c>
      <c r="D28" s="153">
        <f>SUM(D29:D31)</f>
        <v>0</v>
      </c>
      <c r="E28" s="154">
        <f t="shared" si="5"/>
        <v>141525300</v>
      </c>
      <c r="F28" s="100">
        <f t="shared" si="5"/>
        <v>139220144</v>
      </c>
      <c r="G28" s="100">
        <f t="shared" si="5"/>
        <v>10651199</v>
      </c>
      <c r="H28" s="100">
        <f t="shared" si="5"/>
        <v>8998058</v>
      </c>
      <c r="I28" s="100">
        <f t="shared" si="5"/>
        <v>18346841</v>
      </c>
      <c r="J28" s="100">
        <f t="shared" si="5"/>
        <v>37996098</v>
      </c>
      <c r="K28" s="100">
        <f t="shared" si="5"/>
        <v>10026816</v>
      </c>
      <c r="L28" s="100">
        <f t="shared" si="5"/>
        <v>12202521</v>
      </c>
      <c r="M28" s="100">
        <f t="shared" si="5"/>
        <v>10838301</v>
      </c>
      <c r="N28" s="100">
        <f t="shared" si="5"/>
        <v>33067638</v>
      </c>
      <c r="O28" s="100">
        <f t="shared" si="5"/>
        <v>9298758</v>
      </c>
      <c r="P28" s="100">
        <f t="shared" si="5"/>
        <v>8700224</v>
      </c>
      <c r="Q28" s="100">
        <f t="shared" si="5"/>
        <v>10875758</v>
      </c>
      <c r="R28" s="100">
        <f t="shared" si="5"/>
        <v>28874740</v>
      </c>
      <c r="S28" s="100">
        <f t="shared" si="5"/>
        <v>11479928</v>
      </c>
      <c r="T28" s="100">
        <f t="shared" si="5"/>
        <v>10030814</v>
      </c>
      <c r="U28" s="100">
        <f t="shared" si="5"/>
        <v>14242543</v>
      </c>
      <c r="V28" s="100">
        <f t="shared" si="5"/>
        <v>35753285</v>
      </c>
      <c r="W28" s="100">
        <f t="shared" si="5"/>
        <v>135691761</v>
      </c>
      <c r="X28" s="100">
        <f t="shared" si="5"/>
        <v>139220144</v>
      </c>
      <c r="Y28" s="100">
        <f t="shared" si="5"/>
        <v>-3528383</v>
      </c>
      <c r="Z28" s="137">
        <f>+IF(X28&lt;&gt;0,+(Y28/X28)*100,0)</f>
        <v>-2.5343911438563085</v>
      </c>
      <c r="AA28" s="153">
        <f>SUM(AA29:AA31)</f>
        <v>139220144</v>
      </c>
    </row>
    <row r="29" spans="1:27" ht="13.5">
      <c r="A29" s="138" t="s">
        <v>75</v>
      </c>
      <c r="B29" s="136"/>
      <c r="C29" s="155">
        <v>37774817</v>
      </c>
      <c r="D29" s="155"/>
      <c r="E29" s="156">
        <v>36958200</v>
      </c>
      <c r="F29" s="60">
        <v>36061080</v>
      </c>
      <c r="G29" s="60">
        <v>3178092</v>
      </c>
      <c r="H29" s="60">
        <v>1927101</v>
      </c>
      <c r="I29" s="60">
        <v>10471508</v>
      </c>
      <c r="J29" s="60">
        <v>15576701</v>
      </c>
      <c r="K29" s="60">
        <v>2189317</v>
      </c>
      <c r="L29" s="60">
        <v>2868583</v>
      </c>
      <c r="M29" s="60">
        <v>3139769</v>
      </c>
      <c r="N29" s="60">
        <v>8197669</v>
      </c>
      <c r="O29" s="60">
        <v>2016368</v>
      </c>
      <c r="P29" s="60">
        <v>1645531</v>
      </c>
      <c r="Q29" s="60">
        <v>2608269</v>
      </c>
      <c r="R29" s="60">
        <v>6270168</v>
      </c>
      <c r="S29" s="60">
        <v>1804335</v>
      </c>
      <c r="T29" s="60">
        <v>1660652</v>
      </c>
      <c r="U29" s="60">
        <v>2359547</v>
      </c>
      <c r="V29" s="60">
        <v>5824534</v>
      </c>
      <c r="W29" s="60">
        <v>35869072</v>
      </c>
      <c r="X29" s="60">
        <v>36061080</v>
      </c>
      <c r="Y29" s="60">
        <v>-192008</v>
      </c>
      <c r="Z29" s="140">
        <v>-0.53</v>
      </c>
      <c r="AA29" s="155">
        <v>36061080</v>
      </c>
    </row>
    <row r="30" spans="1:27" ht="13.5">
      <c r="A30" s="138" t="s">
        <v>76</v>
      </c>
      <c r="B30" s="136"/>
      <c r="C30" s="157">
        <v>30783962</v>
      </c>
      <c r="D30" s="157"/>
      <c r="E30" s="158">
        <v>39825830</v>
      </c>
      <c r="F30" s="159">
        <v>39276770</v>
      </c>
      <c r="G30" s="159">
        <v>2994869</v>
      </c>
      <c r="H30" s="159">
        <v>2902994</v>
      </c>
      <c r="I30" s="159">
        <v>3179120</v>
      </c>
      <c r="J30" s="159">
        <v>9076983</v>
      </c>
      <c r="K30" s="159">
        <v>3025061</v>
      </c>
      <c r="L30" s="159">
        <v>3642272</v>
      </c>
      <c r="M30" s="159">
        <v>2726083</v>
      </c>
      <c r="N30" s="159">
        <v>9393416</v>
      </c>
      <c r="O30" s="159">
        <v>2769413</v>
      </c>
      <c r="P30" s="159">
        <v>2778289</v>
      </c>
      <c r="Q30" s="159">
        <v>3170952</v>
      </c>
      <c r="R30" s="159">
        <v>8718654</v>
      </c>
      <c r="S30" s="159">
        <v>3291423</v>
      </c>
      <c r="T30" s="159">
        <v>3181638</v>
      </c>
      <c r="U30" s="159">
        <v>3997034</v>
      </c>
      <c r="V30" s="159">
        <v>10470095</v>
      </c>
      <c r="W30" s="159">
        <v>37659148</v>
      </c>
      <c r="X30" s="159">
        <v>39276770</v>
      </c>
      <c r="Y30" s="159">
        <v>-1617622</v>
      </c>
      <c r="Z30" s="141">
        <v>-4.12</v>
      </c>
      <c r="AA30" s="157">
        <v>39276770</v>
      </c>
    </row>
    <row r="31" spans="1:27" ht="13.5">
      <c r="A31" s="138" t="s">
        <v>77</v>
      </c>
      <c r="B31" s="136"/>
      <c r="C31" s="155">
        <v>54491781</v>
      </c>
      <c r="D31" s="155"/>
      <c r="E31" s="156">
        <v>64741270</v>
      </c>
      <c r="F31" s="60">
        <v>63882294</v>
      </c>
      <c r="G31" s="60">
        <v>4478238</v>
      </c>
      <c r="H31" s="60">
        <v>4167963</v>
      </c>
      <c r="I31" s="60">
        <v>4696213</v>
      </c>
      <c r="J31" s="60">
        <v>13342414</v>
      </c>
      <c r="K31" s="60">
        <v>4812438</v>
      </c>
      <c r="L31" s="60">
        <v>5691666</v>
      </c>
      <c r="M31" s="60">
        <v>4972449</v>
      </c>
      <c r="N31" s="60">
        <v>15476553</v>
      </c>
      <c r="O31" s="60">
        <v>4512977</v>
      </c>
      <c r="P31" s="60">
        <v>4276404</v>
      </c>
      <c r="Q31" s="60">
        <v>5096537</v>
      </c>
      <c r="R31" s="60">
        <v>13885918</v>
      </c>
      <c r="S31" s="60">
        <v>6384170</v>
      </c>
      <c r="T31" s="60">
        <v>5188524</v>
      </c>
      <c r="U31" s="60">
        <v>7885962</v>
      </c>
      <c r="V31" s="60">
        <v>19458656</v>
      </c>
      <c r="W31" s="60">
        <v>62163541</v>
      </c>
      <c r="X31" s="60">
        <v>63882294</v>
      </c>
      <c r="Y31" s="60">
        <v>-1718753</v>
      </c>
      <c r="Z31" s="140">
        <v>-2.69</v>
      </c>
      <c r="AA31" s="155">
        <v>63882294</v>
      </c>
    </row>
    <row r="32" spans="1:27" ht="13.5">
      <c r="A32" s="135" t="s">
        <v>78</v>
      </c>
      <c r="B32" s="136"/>
      <c r="C32" s="153">
        <f aca="true" t="shared" si="6" ref="C32:Y32">SUM(C33:C37)</f>
        <v>106130298</v>
      </c>
      <c r="D32" s="153">
        <f>SUM(D33:D37)</f>
        <v>0</v>
      </c>
      <c r="E32" s="154">
        <f t="shared" si="6"/>
        <v>91058230</v>
      </c>
      <c r="F32" s="100">
        <f t="shared" si="6"/>
        <v>92042450</v>
      </c>
      <c r="G32" s="100">
        <f t="shared" si="6"/>
        <v>5957082</v>
      </c>
      <c r="H32" s="100">
        <f t="shared" si="6"/>
        <v>6101420</v>
      </c>
      <c r="I32" s="100">
        <f t="shared" si="6"/>
        <v>6816235</v>
      </c>
      <c r="J32" s="100">
        <f t="shared" si="6"/>
        <v>18874737</v>
      </c>
      <c r="K32" s="100">
        <f t="shared" si="6"/>
        <v>5840332</v>
      </c>
      <c r="L32" s="100">
        <f t="shared" si="6"/>
        <v>10016537</v>
      </c>
      <c r="M32" s="100">
        <f t="shared" si="6"/>
        <v>10374516</v>
      </c>
      <c r="N32" s="100">
        <f t="shared" si="6"/>
        <v>26231385</v>
      </c>
      <c r="O32" s="100">
        <f t="shared" si="6"/>
        <v>7282633</v>
      </c>
      <c r="P32" s="100">
        <f t="shared" si="6"/>
        <v>16076461</v>
      </c>
      <c r="Q32" s="100">
        <f t="shared" si="6"/>
        <v>7001829</v>
      </c>
      <c r="R32" s="100">
        <f t="shared" si="6"/>
        <v>30360923</v>
      </c>
      <c r="S32" s="100">
        <f t="shared" si="6"/>
        <v>12277873</v>
      </c>
      <c r="T32" s="100">
        <f t="shared" si="6"/>
        <v>9318996</v>
      </c>
      <c r="U32" s="100">
        <f t="shared" si="6"/>
        <v>12559671</v>
      </c>
      <c r="V32" s="100">
        <f t="shared" si="6"/>
        <v>34156540</v>
      </c>
      <c r="W32" s="100">
        <f t="shared" si="6"/>
        <v>109623585</v>
      </c>
      <c r="X32" s="100">
        <f t="shared" si="6"/>
        <v>92042450</v>
      </c>
      <c r="Y32" s="100">
        <f t="shared" si="6"/>
        <v>17581135</v>
      </c>
      <c r="Z32" s="137">
        <f>+IF(X32&lt;&gt;0,+(Y32/X32)*100,0)</f>
        <v>19.101115843830755</v>
      </c>
      <c r="AA32" s="153">
        <f>SUM(AA33:AA37)</f>
        <v>92042450</v>
      </c>
    </row>
    <row r="33" spans="1:27" ht="13.5">
      <c r="A33" s="138" t="s">
        <v>79</v>
      </c>
      <c r="B33" s="136"/>
      <c r="C33" s="155">
        <v>9600045</v>
      </c>
      <c r="D33" s="155"/>
      <c r="E33" s="156">
        <v>11912100</v>
      </c>
      <c r="F33" s="60">
        <v>11143360</v>
      </c>
      <c r="G33" s="60">
        <v>904923</v>
      </c>
      <c r="H33" s="60">
        <v>896530</v>
      </c>
      <c r="I33" s="60">
        <v>1074807</v>
      </c>
      <c r="J33" s="60">
        <v>2876260</v>
      </c>
      <c r="K33" s="60">
        <v>1133799</v>
      </c>
      <c r="L33" s="60">
        <v>1290756</v>
      </c>
      <c r="M33" s="60">
        <v>869840</v>
      </c>
      <c r="N33" s="60">
        <v>3294395</v>
      </c>
      <c r="O33" s="60">
        <v>1008251</v>
      </c>
      <c r="P33" s="60">
        <v>769844</v>
      </c>
      <c r="Q33" s="60">
        <v>867281</v>
      </c>
      <c r="R33" s="60">
        <v>2645376</v>
      </c>
      <c r="S33" s="60">
        <v>924336</v>
      </c>
      <c r="T33" s="60">
        <v>997836</v>
      </c>
      <c r="U33" s="60">
        <v>996939</v>
      </c>
      <c r="V33" s="60">
        <v>2919111</v>
      </c>
      <c r="W33" s="60">
        <v>11735142</v>
      </c>
      <c r="X33" s="60">
        <v>11143360</v>
      </c>
      <c r="Y33" s="60">
        <v>591782</v>
      </c>
      <c r="Z33" s="140">
        <v>5.31</v>
      </c>
      <c r="AA33" s="155">
        <v>11143360</v>
      </c>
    </row>
    <row r="34" spans="1:27" ht="13.5">
      <c r="A34" s="138" t="s">
        <v>80</v>
      </c>
      <c r="B34" s="136"/>
      <c r="C34" s="155">
        <v>12956553</v>
      </c>
      <c r="D34" s="155"/>
      <c r="E34" s="156">
        <v>12845330</v>
      </c>
      <c r="F34" s="60">
        <v>12980830</v>
      </c>
      <c r="G34" s="60">
        <v>753841</v>
      </c>
      <c r="H34" s="60">
        <v>1007863</v>
      </c>
      <c r="I34" s="60">
        <v>1127922</v>
      </c>
      <c r="J34" s="60">
        <v>2889626</v>
      </c>
      <c r="K34" s="60">
        <v>985435</v>
      </c>
      <c r="L34" s="60">
        <v>1432808</v>
      </c>
      <c r="M34" s="60">
        <v>1094253</v>
      </c>
      <c r="N34" s="60">
        <v>3512496</v>
      </c>
      <c r="O34" s="60">
        <v>999154</v>
      </c>
      <c r="P34" s="60">
        <v>1040957</v>
      </c>
      <c r="Q34" s="60">
        <v>948361</v>
      </c>
      <c r="R34" s="60">
        <v>2988472</v>
      </c>
      <c r="S34" s="60">
        <v>1163621</v>
      </c>
      <c r="T34" s="60">
        <v>1082217</v>
      </c>
      <c r="U34" s="60">
        <v>959366</v>
      </c>
      <c r="V34" s="60">
        <v>3205204</v>
      </c>
      <c r="W34" s="60">
        <v>12595798</v>
      </c>
      <c r="X34" s="60">
        <v>12980830</v>
      </c>
      <c r="Y34" s="60">
        <v>-385032</v>
      </c>
      <c r="Z34" s="140">
        <v>-2.97</v>
      </c>
      <c r="AA34" s="155">
        <v>12980830</v>
      </c>
    </row>
    <row r="35" spans="1:27" ht="13.5">
      <c r="A35" s="138" t="s">
        <v>81</v>
      </c>
      <c r="B35" s="136"/>
      <c r="C35" s="155">
        <v>26232663</v>
      </c>
      <c r="D35" s="155"/>
      <c r="E35" s="156">
        <v>24062310</v>
      </c>
      <c r="F35" s="60">
        <v>25046770</v>
      </c>
      <c r="G35" s="60">
        <v>1649883</v>
      </c>
      <c r="H35" s="60">
        <v>2141748</v>
      </c>
      <c r="I35" s="60">
        <v>2139815</v>
      </c>
      <c r="J35" s="60">
        <v>5931446</v>
      </c>
      <c r="K35" s="60">
        <v>1991101</v>
      </c>
      <c r="L35" s="60">
        <v>2772877</v>
      </c>
      <c r="M35" s="60">
        <v>2411884</v>
      </c>
      <c r="N35" s="60">
        <v>7175862</v>
      </c>
      <c r="O35" s="60">
        <v>3122728</v>
      </c>
      <c r="P35" s="60">
        <v>1927463</v>
      </c>
      <c r="Q35" s="60">
        <v>1958632</v>
      </c>
      <c r="R35" s="60">
        <v>7008823</v>
      </c>
      <c r="S35" s="60">
        <v>2144261</v>
      </c>
      <c r="T35" s="60">
        <v>2243959</v>
      </c>
      <c r="U35" s="60">
        <v>2641837</v>
      </c>
      <c r="V35" s="60">
        <v>7030057</v>
      </c>
      <c r="W35" s="60">
        <v>27146188</v>
      </c>
      <c r="X35" s="60">
        <v>25046770</v>
      </c>
      <c r="Y35" s="60">
        <v>2099418</v>
      </c>
      <c r="Z35" s="140">
        <v>8.38</v>
      </c>
      <c r="AA35" s="155">
        <v>25046770</v>
      </c>
    </row>
    <row r="36" spans="1:27" ht="13.5">
      <c r="A36" s="138" t="s">
        <v>82</v>
      </c>
      <c r="B36" s="136"/>
      <c r="C36" s="155">
        <v>53526299</v>
      </c>
      <c r="D36" s="155"/>
      <c r="E36" s="156">
        <v>38330240</v>
      </c>
      <c r="F36" s="60">
        <v>38330240</v>
      </c>
      <c r="G36" s="60">
        <v>2328927</v>
      </c>
      <c r="H36" s="60">
        <v>1773766</v>
      </c>
      <c r="I36" s="60">
        <v>2182004</v>
      </c>
      <c r="J36" s="60">
        <v>6284697</v>
      </c>
      <c r="K36" s="60">
        <v>1437338</v>
      </c>
      <c r="L36" s="60">
        <v>4045718</v>
      </c>
      <c r="M36" s="60">
        <v>5666046</v>
      </c>
      <c r="N36" s="60">
        <v>11149102</v>
      </c>
      <c r="O36" s="60">
        <v>1755026</v>
      </c>
      <c r="P36" s="60">
        <v>12002292</v>
      </c>
      <c r="Q36" s="60">
        <v>2901245</v>
      </c>
      <c r="R36" s="60">
        <v>16658563</v>
      </c>
      <c r="S36" s="60">
        <v>7739120</v>
      </c>
      <c r="T36" s="60">
        <v>4667649</v>
      </c>
      <c r="U36" s="60">
        <v>7665815</v>
      </c>
      <c r="V36" s="60">
        <v>20072584</v>
      </c>
      <c r="W36" s="60">
        <v>54164946</v>
      </c>
      <c r="X36" s="60">
        <v>38330240</v>
      </c>
      <c r="Y36" s="60">
        <v>15834706</v>
      </c>
      <c r="Z36" s="140">
        <v>41.31</v>
      </c>
      <c r="AA36" s="155">
        <v>38330240</v>
      </c>
    </row>
    <row r="37" spans="1:27" ht="13.5">
      <c r="A37" s="138" t="s">
        <v>83</v>
      </c>
      <c r="B37" s="136"/>
      <c r="C37" s="157">
        <v>3814738</v>
      </c>
      <c r="D37" s="157"/>
      <c r="E37" s="158">
        <v>3908250</v>
      </c>
      <c r="F37" s="159">
        <v>4541250</v>
      </c>
      <c r="G37" s="159">
        <v>319508</v>
      </c>
      <c r="H37" s="159">
        <v>281513</v>
      </c>
      <c r="I37" s="159">
        <v>291687</v>
      </c>
      <c r="J37" s="159">
        <v>892708</v>
      </c>
      <c r="K37" s="159">
        <v>292659</v>
      </c>
      <c r="L37" s="159">
        <v>474378</v>
      </c>
      <c r="M37" s="159">
        <v>332493</v>
      </c>
      <c r="N37" s="159">
        <v>1099530</v>
      </c>
      <c r="O37" s="159">
        <v>397474</v>
      </c>
      <c r="P37" s="159">
        <v>335905</v>
      </c>
      <c r="Q37" s="159">
        <v>326310</v>
      </c>
      <c r="R37" s="159">
        <v>1059689</v>
      </c>
      <c r="S37" s="159">
        <v>306535</v>
      </c>
      <c r="T37" s="159">
        <v>327335</v>
      </c>
      <c r="U37" s="159">
        <v>295714</v>
      </c>
      <c r="V37" s="159">
        <v>929584</v>
      </c>
      <c r="W37" s="159">
        <v>3981511</v>
      </c>
      <c r="X37" s="159">
        <v>4541250</v>
      </c>
      <c r="Y37" s="159">
        <v>-559739</v>
      </c>
      <c r="Z37" s="141">
        <v>-12.33</v>
      </c>
      <c r="AA37" s="157">
        <v>4541250</v>
      </c>
    </row>
    <row r="38" spans="1:27" ht="13.5">
      <c r="A38" s="135" t="s">
        <v>84</v>
      </c>
      <c r="B38" s="142"/>
      <c r="C38" s="153">
        <f aca="true" t="shared" si="7" ref="C38:Y38">SUM(C39:C41)</f>
        <v>30932919</v>
      </c>
      <c r="D38" s="153">
        <f>SUM(D39:D41)</f>
        <v>0</v>
      </c>
      <c r="E38" s="154">
        <f t="shared" si="7"/>
        <v>42706080</v>
      </c>
      <c r="F38" s="100">
        <f t="shared" si="7"/>
        <v>42209800</v>
      </c>
      <c r="G38" s="100">
        <f t="shared" si="7"/>
        <v>1858894</v>
      </c>
      <c r="H38" s="100">
        <f t="shared" si="7"/>
        <v>2047246</v>
      </c>
      <c r="I38" s="100">
        <f t="shared" si="7"/>
        <v>2288790</v>
      </c>
      <c r="J38" s="100">
        <f t="shared" si="7"/>
        <v>6194930</v>
      </c>
      <c r="K38" s="100">
        <f t="shared" si="7"/>
        <v>2452813</v>
      </c>
      <c r="L38" s="100">
        <f t="shared" si="7"/>
        <v>3304351</v>
      </c>
      <c r="M38" s="100">
        <f t="shared" si="7"/>
        <v>3019737</v>
      </c>
      <c r="N38" s="100">
        <f t="shared" si="7"/>
        <v>8776901</v>
      </c>
      <c r="O38" s="100">
        <f t="shared" si="7"/>
        <v>2818909</v>
      </c>
      <c r="P38" s="100">
        <f t="shared" si="7"/>
        <v>3284505</v>
      </c>
      <c r="Q38" s="100">
        <f t="shared" si="7"/>
        <v>2370510</v>
      </c>
      <c r="R38" s="100">
        <f t="shared" si="7"/>
        <v>8473924</v>
      </c>
      <c r="S38" s="100">
        <f t="shared" si="7"/>
        <v>5520470</v>
      </c>
      <c r="T38" s="100">
        <f t="shared" si="7"/>
        <v>2906973</v>
      </c>
      <c r="U38" s="100">
        <f t="shared" si="7"/>
        <v>6171576</v>
      </c>
      <c r="V38" s="100">
        <f t="shared" si="7"/>
        <v>14599019</v>
      </c>
      <c r="W38" s="100">
        <f t="shared" si="7"/>
        <v>38044774</v>
      </c>
      <c r="X38" s="100">
        <f t="shared" si="7"/>
        <v>42209800</v>
      </c>
      <c r="Y38" s="100">
        <f t="shared" si="7"/>
        <v>-4165026</v>
      </c>
      <c r="Z38" s="137">
        <f>+IF(X38&lt;&gt;0,+(Y38/X38)*100,0)</f>
        <v>-9.867438367393353</v>
      </c>
      <c r="AA38" s="153">
        <f>SUM(AA39:AA41)</f>
        <v>42209800</v>
      </c>
    </row>
    <row r="39" spans="1:27" ht="13.5">
      <c r="A39" s="138" t="s">
        <v>85</v>
      </c>
      <c r="B39" s="136"/>
      <c r="C39" s="155">
        <v>7401027</v>
      </c>
      <c r="D39" s="155"/>
      <c r="E39" s="156">
        <v>10248230</v>
      </c>
      <c r="F39" s="60">
        <v>10013090</v>
      </c>
      <c r="G39" s="60">
        <v>531657</v>
      </c>
      <c r="H39" s="60">
        <v>551898</v>
      </c>
      <c r="I39" s="60">
        <v>643639</v>
      </c>
      <c r="J39" s="60">
        <v>1727194</v>
      </c>
      <c r="K39" s="60">
        <v>679738</v>
      </c>
      <c r="L39" s="60">
        <v>1064445</v>
      </c>
      <c r="M39" s="60">
        <v>1011329</v>
      </c>
      <c r="N39" s="60">
        <v>2755512</v>
      </c>
      <c r="O39" s="60">
        <v>1073914</v>
      </c>
      <c r="P39" s="60">
        <v>895510</v>
      </c>
      <c r="Q39" s="60">
        <v>752620</v>
      </c>
      <c r="R39" s="60">
        <v>2722044</v>
      </c>
      <c r="S39" s="60">
        <v>779285</v>
      </c>
      <c r="T39" s="60">
        <v>715749</v>
      </c>
      <c r="U39" s="60">
        <v>798902</v>
      </c>
      <c r="V39" s="60">
        <v>2293936</v>
      </c>
      <c r="W39" s="60">
        <v>9498686</v>
      </c>
      <c r="X39" s="60">
        <v>10013090</v>
      </c>
      <c r="Y39" s="60">
        <v>-514404</v>
      </c>
      <c r="Z39" s="140">
        <v>-5.14</v>
      </c>
      <c r="AA39" s="155">
        <v>10013090</v>
      </c>
    </row>
    <row r="40" spans="1:27" ht="13.5">
      <c r="A40" s="138" t="s">
        <v>86</v>
      </c>
      <c r="B40" s="136"/>
      <c r="C40" s="155">
        <v>22281091</v>
      </c>
      <c r="D40" s="155"/>
      <c r="E40" s="156">
        <v>31075560</v>
      </c>
      <c r="F40" s="60">
        <v>30815620</v>
      </c>
      <c r="G40" s="60">
        <v>1225911</v>
      </c>
      <c r="H40" s="60">
        <v>1373346</v>
      </c>
      <c r="I40" s="60">
        <v>1545829</v>
      </c>
      <c r="J40" s="60">
        <v>4145086</v>
      </c>
      <c r="K40" s="60">
        <v>1664217</v>
      </c>
      <c r="L40" s="60">
        <v>2076826</v>
      </c>
      <c r="M40" s="60">
        <v>1869219</v>
      </c>
      <c r="N40" s="60">
        <v>5610262</v>
      </c>
      <c r="O40" s="60">
        <v>1673425</v>
      </c>
      <c r="P40" s="60">
        <v>2301011</v>
      </c>
      <c r="Q40" s="60">
        <v>1506555</v>
      </c>
      <c r="R40" s="60">
        <v>5480991</v>
      </c>
      <c r="S40" s="60">
        <v>4636501</v>
      </c>
      <c r="T40" s="60">
        <v>2097682</v>
      </c>
      <c r="U40" s="60">
        <v>5249733</v>
      </c>
      <c r="V40" s="60">
        <v>11983916</v>
      </c>
      <c r="W40" s="60">
        <v>27220255</v>
      </c>
      <c r="X40" s="60">
        <v>30815620</v>
      </c>
      <c r="Y40" s="60">
        <v>-3595365</v>
      </c>
      <c r="Z40" s="140">
        <v>-11.67</v>
      </c>
      <c r="AA40" s="155">
        <v>30815620</v>
      </c>
    </row>
    <row r="41" spans="1:27" ht="13.5">
      <c r="A41" s="138" t="s">
        <v>87</v>
      </c>
      <c r="B41" s="136"/>
      <c r="C41" s="155">
        <v>1250801</v>
      </c>
      <c r="D41" s="155"/>
      <c r="E41" s="156">
        <v>1382290</v>
      </c>
      <c r="F41" s="60">
        <v>1381090</v>
      </c>
      <c r="G41" s="60">
        <v>101326</v>
      </c>
      <c r="H41" s="60">
        <v>122002</v>
      </c>
      <c r="I41" s="60">
        <v>99322</v>
      </c>
      <c r="J41" s="60">
        <v>322650</v>
      </c>
      <c r="K41" s="60">
        <v>108858</v>
      </c>
      <c r="L41" s="60">
        <v>163080</v>
      </c>
      <c r="M41" s="60">
        <v>139189</v>
      </c>
      <c r="N41" s="60">
        <v>411127</v>
      </c>
      <c r="O41" s="60">
        <v>71570</v>
      </c>
      <c r="P41" s="60">
        <v>87984</v>
      </c>
      <c r="Q41" s="60">
        <v>111335</v>
      </c>
      <c r="R41" s="60">
        <v>270889</v>
      </c>
      <c r="S41" s="60">
        <v>104684</v>
      </c>
      <c r="T41" s="60">
        <v>93542</v>
      </c>
      <c r="U41" s="60">
        <v>122941</v>
      </c>
      <c r="V41" s="60">
        <v>321167</v>
      </c>
      <c r="W41" s="60">
        <v>1325833</v>
      </c>
      <c r="X41" s="60">
        <v>1381090</v>
      </c>
      <c r="Y41" s="60">
        <v>-55257</v>
      </c>
      <c r="Z41" s="140">
        <v>-4</v>
      </c>
      <c r="AA41" s="155">
        <v>1381090</v>
      </c>
    </row>
    <row r="42" spans="1:27" ht="13.5">
      <c r="A42" s="135" t="s">
        <v>88</v>
      </c>
      <c r="B42" s="142"/>
      <c r="C42" s="153">
        <f aca="true" t="shared" si="8" ref="C42:Y42">SUM(C43:C46)</f>
        <v>233578556</v>
      </c>
      <c r="D42" s="153">
        <f>SUM(D43:D46)</f>
        <v>0</v>
      </c>
      <c r="E42" s="154">
        <f t="shared" si="8"/>
        <v>257199510</v>
      </c>
      <c r="F42" s="100">
        <f t="shared" si="8"/>
        <v>247767666</v>
      </c>
      <c r="G42" s="100">
        <f t="shared" si="8"/>
        <v>6487612</v>
      </c>
      <c r="H42" s="100">
        <f t="shared" si="8"/>
        <v>25811626</v>
      </c>
      <c r="I42" s="100">
        <f t="shared" si="8"/>
        <v>24142474</v>
      </c>
      <c r="J42" s="100">
        <f t="shared" si="8"/>
        <v>56441712</v>
      </c>
      <c r="K42" s="100">
        <f t="shared" si="8"/>
        <v>17705146</v>
      </c>
      <c r="L42" s="100">
        <f t="shared" si="8"/>
        <v>18183440</v>
      </c>
      <c r="M42" s="100">
        <f t="shared" si="8"/>
        <v>21366816</v>
      </c>
      <c r="N42" s="100">
        <f t="shared" si="8"/>
        <v>57255402</v>
      </c>
      <c r="O42" s="100">
        <f t="shared" si="8"/>
        <v>18659171</v>
      </c>
      <c r="P42" s="100">
        <f t="shared" si="8"/>
        <v>20588287</v>
      </c>
      <c r="Q42" s="100">
        <f t="shared" si="8"/>
        <v>17158339</v>
      </c>
      <c r="R42" s="100">
        <f t="shared" si="8"/>
        <v>56405797</v>
      </c>
      <c r="S42" s="100">
        <f t="shared" si="8"/>
        <v>18304960</v>
      </c>
      <c r="T42" s="100">
        <f t="shared" si="8"/>
        <v>19784021</v>
      </c>
      <c r="U42" s="100">
        <f t="shared" si="8"/>
        <v>34910919</v>
      </c>
      <c r="V42" s="100">
        <f t="shared" si="8"/>
        <v>72999900</v>
      </c>
      <c r="W42" s="100">
        <f t="shared" si="8"/>
        <v>243102811</v>
      </c>
      <c r="X42" s="100">
        <f t="shared" si="8"/>
        <v>247767666</v>
      </c>
      <c r="Y42" s="100">
        <f t="shared" si="8"/>
        <v>-4664855</v>
      </c>
      <c r="Z42" s="137">
        <f>+IF(X42&lt;&gt;0,+(Y42/X42)*100,0)</f>
        <v>-1.8827537407564714</v>
      </c>
      <c r="AA42" s="153">
        <f>SUM(AA43:AA46)</f>
        <v>247767666</v>
      </c>
    </row>
    <row r="43" spans="1:27" ht="13.5">
      <c r="A43" s="138" t="s">
        <v>89</v>
      </c>
      <c r="B43" s="136"/>
      <c r="C43" s="155">
        <v>153292298</v>
      </c>
      <c r="D43" s="155"/>
      <c r="E43" s="156">
        <v>178816020</v>
      </c>
      <c r="F43" s="60">
        <v>170260020</v>
      </c>
      <c r="G43" s="60">
        <v>2502424</v>
      </c>
      <c r="H43" s="60">
        <v>20747266</v>
      </c>
      <c r="I43" s="60">
        <v>18206929</v>
      </c>
      <c r="J43" s="60">
        <v>41456619</v>
      </c>
      <c r="K43" s="60">
        <v>11643621</v>
      </c>
      <c r="L43" s="60">
        <v>11379625</v>
      </c>
      <c r="M43" s="60">
        <v>13810752</v>
      </c>
      <c r="N43" s="60">
        <v>36833998</v>
      </c>
      <c r="O43" s="60">
        <v>12249020</v>
      </c>
      <c r="P43" s="60">
        <v>12987541</v>
      </c>
      <c r="Q43" s="60">
        <v>11085951</v>
      </c>
      <c r="R43" s="60">
        <v>36322512</v>
      </c>
      <c r="S43" s="60">
        <v>12333205</v>
      </c>
      <c r="T43" s="60">
        <v>12051117</v>
      </c>
      <c r="U43" s="60">
        <v>25719530</v>
      </c>
      <c r="V43" s="60">
        <v>50103852</v>
      </c>
      <c r="W43" s="60">
        <v>164716981</v>
      </c>
      <c r="X43" s="60">
        <v>170260020</v>
      </c>
      <c r="Y43" s="60">
        <v>-5543039</v>
      </c>
      <c r="Z43" s="140">
        <v>-3.26</v>
      </c>
      <c r="AA43" s="155">
        <v>170260020</v>
      </c>
    </row>
    <row r="44" spans="1:27" ht="13.5">
      <c r="A44" s="138" t="s">
        <v>90</v>
      </c>
      <c r="B44" s="136"/>
      <c r="C44" s="155">
        <v>41917318</v>
      </c>
      <c r="D44" s="155"/>
      <c r="E44" s="156">
        <v>39204030</v>
      </c>
      <c r="F44" s="60">
        <v>38246030</v>
      </c>
      <c r="G44" s="60">
        <v>2037178</v>
      </c>
      <c r="H44" s="60">
        <v>2306696</v>
      </c>
      <c r="I44" s="60">
        <v>2871750</v>
      </c>
      <c r="J44" s="60">
        <v>7215624</v>
      </c>
      <c r="K44" s="60">
        <v>2688472</v>
      </c>
      <c r="L44" s="60">
        <v>3400957</v>
      </c>
      <c r="M44" s="60">
        <v>3716920</v>
      </c>
      <c r="N44" s="60">
        <v>9806349</v>
      </c>
      <c r="O44" s="60">
        <v>3081811</v>
      </c>
      <c r="P44" s="60">
        <v>4452427</v>
      </c>
      <c r="Q44" s="60">
        <v>3052101</v>
      </c>
      <c r="R44" s="60">
        <v>10586339</v>
      </c>
      <c r="S44" s="60">
        <v>3109970</v>
      </c>
      <c r="T44" s="60">
        <v>3475286</v>
      </c>
      <c r="U44" s="60">
        <v>5365012</v>
      </c>
      <c r="V44" s="60">
        <v>11950268</v>
      </c>
      <c r="W44" s="60">
        <v>39558580</v>
      </c>
      <c r="X44" s="60">
        <v>38246030</v>
      </c>
      <c r="Y44" s="60">
        <v>1312550</v>
      </c>
      <c r="Z44" s="140">
        <v>3.43</v>
      </c>
      <c r="AA44" s="155">
        <v>38246030</v>
      </c>
    </row>
    <row r="45" spans="1:27" ht="13.5">
      <c r="A45" s="138" t="s">
        <v>91</v>
      </c>
      <c r="B45" s="136"/>
      <c r="C45" s="157">
        <v>17652621</v>
      </c>
      <c r="D45" s="157"/>
      <c r="E45" s="158">
        <v>18663050</v>
      </c>
      <c r="F45" s="159">
        <v>18616906</v>
      </c>
      <c r="G45" s="159">
        <v>1000492</v>
      </c>
      <c r="H45" s="159">
        <v>1155660</v>
      </c>
      <c r="I45" s="159">
        <v>1418495</v>
      </c>
      <c r="J45" s="159">
        <v>3574647</v>
      </c>
      <c r="K45" s="159">
        <v>1162405</v>
      </c>
      <c r="L45" s="159">
        <v>1363110</v>
      </c>
      <c r="M45" s="159">
        <v>2271137</v>
      </c>
      <c r="N45" s="159">
        <v>4796652</v>
      </c>
      <c r="O45" s="159">
        <v>1438878</v>
      </c>
      <c r="P45" s="159">
        <v>1195641</v>
      </c>
      <c r="Q45" s="159">
        <v>1475562</v>
      </c>
      <c r="R45" s="159">
        <v>4110081</v>
      </c>
      <c r="S45" s="159">
        <v>1245007</v>
      </c>
      <c r="T45" s="159">
        <v>2361401</v>
      </c>
      <c r="U45" s="159">
        <v>1392629</v>
      </c>
      <c r="V45" s="159">
        <v>4999037</v>
      </c>
      <c r="W45" s="159">
        <v>17480417</v>
      </c>
      <c r="X45" s="159">
        <v>18616906</v>
      </c>
      <c r="Y45" s="159">
        <v>-1136489</v>
      </c>
      <c r="Z45" s="141">
        <v>-6.1</v>
      </c>
      <c r="AA45" s="157">
        <v>18616906</v>
      </c>
    </row>
    <row r="46" spans="1:27" ht="13.5">
      <c r="A46" s="138" t="s">
        <v>92</v>
      </c>
      <c r="B46" s="136"/>
      <c r="C46" s="155">
        <v>20716319</v>
      </c>
      <c r="D46" s="155"/>
      <c r="E46" s="156">
        <v>20516410</v>
      </c>
      <c r="F46" s="60">
        <v>20644710</v>
      </c>
      <c r="G46" s="60">
        <v>947518</v>
      </c>
      <c r="H46" s="60">
        <v>1602004</v>
      </c>
      <c r="I46" s="60">
        <v>1645300</v>
      </c>
      <c r="J46" s="60">
        <v>4194822</v>
      </c>
      <c r="K46" s="60">
        <v>2210648</v>
      </c>
      <c r="L46" s="60">
        <v>2039748</v>
      </c>
      <c r="M46" s="60">
        <v>1568007</v>
      </c>
      <c r="N46" s="60">
        <v>5818403</v>
      </c>
      <c r="O46" s="60">
        <v>1889462</v>
      </c>
      <c r="P46" s="60">
        <v>1952678</v>
      </c>
      <c r="Q46" s="60">
        <v>1544725</v>
      </c>
      <c r="R46" s="60">
        <v>5386865</v>
      </c>
      <c r="S46" s="60">
        <v>1616778</v>
      </c>
      <c r="T46" s="60">
        <v>1896217</v>
      </c>
      <c r="U46" s="60">
        <v>2433748</v>
      </c>
      <c r="V46" s="60">
        <v>5946743</v>
      </c>
      <c r="W46" s="60">
        <v>21346833</v>
      </c>
      <c r="X46" s="60">
        <v>20644710</v>
      </c>
      <c r="Y46" s="60">
        <v>702123</v>
      </c>
      <c r="Z46" s="140">
        <v>3.4</v>
      </c>
      <c r="AA46" s="155">
        <v>20644710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493692333</v>
      </c>
      <c r="D48" s="168">
        <f>+D28+D32+D38+D42+D47</f>
        <v>0</v>
      </c>
      <c r="E48" s="169">
        <f t="shared" si="9"/>
        <v>532489120</v>
      </c>
      <c r="F48" s="73">
        <f t="shared" si="9"/>
        <v>521240060</v>
      </c>
      <c r="G48" s="73">
        <f t="shared" si="9"/>
        <v>24954787</v>
      </c>
      <c r="H48" s="73">
        <f t="shared" si="9"/>
        <v>42958350</v>
      </c>
      <c r="I48" s="73">
        <f t="shared" si="9"/>
        <v>51594340</v>
      </c>
      <c r="J48" s="73">
        <f t="shared" si="9"/>
        <v>119507477</v>
      </c>
      <c r="K48" s="73">
        <f t="shared" si="9"/>
        <v>36025107</v>
      </c>
      <c r="L48" s="73">
        <f t="shared" si="9"/>
        <v>43706849</v>
      </c>
      <c r="M48" s="73">
        <f t="shared" si="9"/>
        <v>45599370</v>
      </c>
      <c r="N48" s="73">
        <f t="shared" si="9"/>
        <v>125331326</v>
      </c>
      <c r="O48" s="73">
        <f t="shared" si="9"/>
        <v>38059471</v>
      </c>
      <c r="P48" s="73">
        <f t="shared" si="9"/>
        <v>48649477</v>
      </c>
      <c r="Q48" s="73">
        <f t="shared" si="9"/>
        <v>37406436</v>
      </c>
      <c r="R48" s="73">
        <f t="shared" si="9"/>
        <v>124115384</v>
      </c>
      <c r="S48" s="73">
        <f t="shared" si="9"/>
        <v>47583231</v>
      </c>
      <c r="T48" s="73">
        <f t="shared" si="9"/>
        <v>42040804</v>
      </c>
      <c r="U48" s="73">
        <f t="shared" si="9"/>
        <v>67884709</v>
      </c>
      <c r="V48" s="73">
        <f t="shared" si="9"/>
        <v>157508744</v>
      </c>
      <c r="W48" s="73">
        <f t="shared" si="9"/>
        <v>526462931</v>
      </c>
      <c r="X48" s="73">
        <f t="shared" si="9"/>
        <v>521240060</v>
      </c>
      <c r="Y48" s="73">
        <f t="shared" si="9"/>
        <v>5222871</v>
      </c>
      <c r="Z48" s="170">
        <f>+IF(X48&lt;&gt;0,+(Y48/X48)*100,0)</f>
        <v>1.002008748138046</v>
      </c>
      <c r="AA48" s="168">
        <f>+AA28+AA32+AA38+AA42+AA47</f>
        <v>521240060</v>
      </c>
    </row>
    <row r="49" spans="1:27" ht="13.5">
      <c r="A49" s="148" t="s">
        <v>49</v>
      </c>
      <c r="B49" s="149"/>
      <c r="C49" s="171">
        <f aca="true" t="shared" si="10" ref="C49:Y49">+C25-C48</f>
        <v>57694613</v>
      </c>
      <c r="D49" s="171">
        <f>+D25-D48</f>
        <v>0</v>
      </c>
      <c r="E49" s="172">
        <f t="shared" si="10"/>
        <v>34801440</v>
      </c>
      <c r="F49" s="173">
        <f t="shared" si="10"/>
        <v>39833570</v>
      </c>
      <c r="G49" s="173">
        <f t="shared" si="10"/>
        <v>204159053</v>
      </c>
      <c r="H49" s="173">
        <f t="shared" si="10"/>
        <v>-17036292</v>
      </c>
      <c r="I49" s="173">
        <f t="shared" si="10"/>
        <v>-29013838</v>
      </c>
      <c r="J49" s="173">
        <f t="shared" si="10"/>
        <v>158108923</v>
      </c>
      <c r="K49" s="173">
        <f t="shared" si="10"/>
        <v>-12827180</v>
      </c>
      <c r="L49" s="173">
        <f t="shared" si="10"/>
        <v>-4646840</v>
      </c>
      <c r="M49" s="173">
        <f t="shared" si="10"/>
        <v>-15031439</v>
      </c>
      <c r="N49" s="173">
        <f t="shared" si="10"/>
        <v>-32505459</v>
      </c>
      <c r="O49" s="173">
        <f t="shared" si="10"/>
        <v>-12599021</v>
      </c>
      <c r="P49" s="173">
        <f t="shared" si="10"/>
        <v>-29789778</v>
      </c>
      <c r="Q49" s="173">
        <f t="shared" si="10"/>
        <v>6582651</v>
      </c>
      <c r="R49" s="173">
        <f t="shared" si="10"/>
        <v>-35806148</v>
      </c>
      <c r="S49" s="173">
        <f t="shared" si="10"/>
        <v>-19465295</v>
      </c>
      <c r="T49" s="173">
        <f t="shared" si="10"/>
        <v>-9103822</v>
      </c>
      <c r="U49" s="173">
        <f t="shared" si="10"/>
        <v>-35009354</v>
      </c>
      <c r="V49" s="173">
        <f t="shared" si="10"/>
        <v>-63578471</v>
      </c>
      <c r="W49" s="173">
        <f t="shared" si="10"/>
        <v>26218845</v>
      </c>
      <c r="X49" s="173">
        <f>IF(F25=F48,0,X25-X48)</f>
        <v>39833570</v>
      </c>
      <c r="Y49" s="173">
        <f t="shared" si="10"/>
        <v>-13614725</v>
      </c>
      <c r="Z49" s="174">
        <f>+IF(X49&lt;&gt;0,+(Y49/X49)*100,0)</f>
        <v>-34.17902286940387</v>
      </c>
      <c r="AA49" s="171">
        <f>+AA25-AA48</f>
        <v>39833570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139970479</v>
      </c>
      <c r="D5" s="155">
        <v>0</v>
      </c>
      <c r="E5" s="156">
        <v>152574000</v>
      </c>
      <c r="F5" s="60">
        <v>146784910</v>
      </c>
      <c r="G5" s="60">
        <v>150093382</v>
      </c>
      <c r="H5" s="60">
        <v>-1999513</v>
      </c>
      <c r="I5" s="60">
        <v>-1014602</v>
      </c>
      <c r="J5" s="60">
        <v>147079267</v>
      </c>
      <c r="K5" s="60">
        <v>-364594</v>
      </c>
      <c r="L5" s="60">
        <v>-307797</v>
      </c>
      <c r="M5" s="60">
        <v>-123909</v>
      </c>
      <c r="N5" s="60">
        <v>-796300</v>
      </c>
      <c r="O5" s="60">
        <v>-75417</v>
      </c>
      <c r="P5" s="60">
        <v>-84040</v>
      </c>
      <c r="Q5" s="60">
        <v>-55488</v>
      </c>
      <c r="R5" s="60">
        <v>-214945</v>
      </c>
      <c r="S5" s="60">
        <v>-318357</v>
      </c>
      <c r="T5" s="60">
        <v>83825</v>
      </c>
      <c r="U5" s="60">
        <v>-156878</v>
      </c>
      <c r="V5" s="60">
        <v>-391410</v>
      </c>
      <c r="W5" s="60">
        <v>145676612</v>
      </c>
      <c r="X5" s="60">
        <v>146784910</v>
      </c>
      <c r="Y5" s="60">
        <v>-1108298</v>
      </c>
      <c r="Z5" s="140">
        <v>-0.76</v>
      </c>
      <c r="AA5" s="155">
        <v>146784910</v>
      </c>
    </row>
    <row r="6" spans="1:27" ht="13.5">
      <c r="A6" s="181" t="s">
        <v>102</v>
      </c>
      <c r="B6" s="182"/>
      <c r="C6" s="155">
        <v>2487356</v>
      </c>
      <c r="D6" s="155">
        <v>0</v>
      </c>
      <c r="E6" s="156">
        <v>2608140</v>
      </c>
      <c r="F6" s="60">
        <v>2608140</v>
      </c>
      <c r="G6" s="60">
        <v>202228</v>
      </c>
      <c r="H6" s="60">
        <v>191144</v>
      </c>
      <c r="I6" s="60">
        <v>184148</v>
      </c>
      <c r="J6" s="60">
        <v>577520</v>
      </c>
      <c r="K6" s="60">
        <v>330978</v>
      </c>
      <c r="L6" s="60">
        <v>300787</v>
      </c>
      <c r="M6" s="60">
        <v>295603</v>
      </c>
      <c r="N6" s="60">
        <v>927368</v>
      </c>
      <c r="O6" s="60">
        <v>296859</v>
      </c>
      <c r="P6" s="60">
        <v>289074</v>
      </c>
      <c r="Q6" s="60">
        <v>264185</v>
      </c>
      <c r="R6" s="60">
        <v>850118</v>
      </c>
      <c r="S6" s="60">
        <v>216345</v>
      </c>
      <c r="T6" s="60">
        <v>253274</v>
      </c>
      <c r="U6" s="60">
        <v>240058</v>
      </c>
      <c r="V6" s="60">
        <v>709677</v>
      </c>
      <c r="W6" s="60">
        <v>3064683</v>
      </c>
      <c r="X6" s="60">
        <v>2608140</v>
      </c>
      <c r="Y6" s="60">
        <v>456543</v>
      </c>
      <c r="Z6" s="140">
        <v>17.5</v>
      </c>
      <c r="AA6" s="155">
        <v>2608140</v>
      </c>
    </row>
    <row r="7" spans="1:27" ht="13.5">
      <c r="A7" s="183" t="s">
        <v>103</v>
      </c>
      <c r="B7" s="182"/>
      <c r="C7" s="155">
        <v>172759505</v>
      </c>
      <c r="D7" s="155">
        <v>0</v>
      </c>
      <c r="E7" s="156">
        <v>182411500</v>
      </c>
      <c r="F7" s="60">
        <v>181743500</v>
      </c>
      <c r="G7" s="60">
        <v>18211038</v>
      </c>
      <c r="H7" s="60">
        <v>16184860</v>
      </c>
      <c r="I7" s="60">
        <v>14188986</v>
      </c>
      <c r="J7" s="60">
        <v>48584884</v>
      </c>
      <c r="K7" s="60">
        <v>14168717</v>
      </c>
      <c r="L7" s="60">
        <v>13910154</v>
      </c>
      <c r="M7" s="60">
        <v>14399489</v>
      </c>
      <c r="N7" s="60">
        <v>42478360</v>
      </c>
      <c r="O7" s="60">
        <v>12864712</v>
      </c>
      <c r="P7" s="60">
        <v>3536963</v>
      </c>
      <c r="Q7" s="60">
        <v>29270823</v>
      </c>
      <c r="R7" s="60">
        <v>45672498</v>
      </c>
      <c r="S7" s="60">
        <v>10131786</v>
      </c>
      <c r="T7" s="60">
        <v>14615707</v>
      </c>
      <c r="U7" s="60">
        <v>18926002</v>
      </c>
      <c r="V7" s="60">
        <v>43673495</v>
      </c>
      <c r="W7" s="60">
        <v>180409237</v>
      </c>
      <c r="X7" s="60">
        <v>181743500</v>
      </c>
      <c r="Y7" s="60">
        <v>-1334263</v>
      </c>
      <c r="Z7" s="140">
        <v>-0.73</v>
      </c>
      <c r="AA7" s="155">
        <v>181743500</v>
      </c>
    </row>
    <row r="8" spans="1:27" ht="13.5">
      <c r="A8" s="183" t="s">
        <v>104</v>
      </c>
      <c r="B8" s="182"/>
      <c r="C8" s="155">
        <v>43495056</v>
      </c>
      <c r="D8" s="155">
        <v>0</v>
      </c>
      <c r="E8" s="156">
        <v>45491640</v>
      </c>
      <c r="F8" s="60">
        <v>45792640</v>
      </c>
      <c r="G8" s="60">
        <v>14153276</v>
      </c>
      <c r="H8" s="60">
        <v>2731851</v>
      </c>
      <c r="I8" s="60">
        <v>2596425</v>
      </c>
      <c r="J8" s="60">
        <v>19481552</v>
      </c>
      <c r="K8" s="60">
        <v>2718241</v>
      </c>
      <c r="L8" s="60">
        <v>2204481</v>
      </c>
      <c r="M8" s="60">
        <v>2940445</v>
      </c>
      <c r="N8" s="60">
        <v>7863167</v>
      </c>
      <c r="O8" s="60">
        <v>6790205</v>
      </c>
      <c r="P8" s="60">
        <v>1908373</v>
      </c>
      <c r="Q8" s="60">
        <v>1877106</v>
      </c>
      <c r="R8" s="60">
        <v>10575684</v>
      </c>
      <c r="S8" s="60">
        <v>2897933</v>
      </c>
      <c r="T8" s="60">
        <v>532993</v>
      </c>
      <c r="U8" s="60">
        <v>2281299</v>
      </c>
      <c r="V8" s="60">
        <v>5712225</v>
      </c>
      <c r="W8" s="60">
        <v>43632628</v>
      </c>
      <c r="X8" s="60">
        <v>45792640</v>
      </c>
      <c r="Y8" s="60">
        <v>-2160012</v>
      </c>
      <c r="Z8" s="140">
        <v>-4.72</v>
      </c>
      <c r="AA8" s="155">
        <v>45792640</v>
      </c>
    </row>
    <row r="9" spans="1:27" ht="13.5">
      <c r="A9" s="183" t="s">
        <v>105</v>
      </c>
      <c r="B9" s="182"/>
      <c r="C9" s="155">
        <v>10098004</v>
      </c>
      <c r="D9" s="155">
        <v>0</v>
      </c>
      <c r="E9" s="156">
        <v>10619060</v>
      </c>
      <c r="F9" s="60">
        <v>10615060</v>
      </c>
      <c r="G9" s="60">
        <v>10337392</v>
      </c>
      <c r="H9" s="60">
        <v>113433</v>
      </c>
      <c r="I9" s="60">
        <v>-25354</v>
      </c>
      <c r="J9" s="60">
        <v>10425471</v>
      </c>
      <c r="K9" s="60">
        <v>18931</v>
      </c>
      <c r="L9" s="60">
        <v>-23489</v>
      </c>
      <c r="M9" s="60">
        <v>58589</v>
      </c>
      <c r="N9" s="60">
        <v>54031</v>
      </c>
      <c r="O9" s="60">
        <v>92897</v>
      </c>
      <c r="P9" s="60">
        <v>88585</v>
      </c>
      <c r="Q9" s="60">
        <v>27654</v>
      </c>
      <c r="R9" s="60">
        <v>209136</v>
      </c>
      <c r="S9" s="60">
        <v>103979</v>
      </c>
      <c r="T9" s="60">
        <v>58631</v>
      </c>
      <c r="U9" s="60">
        <v>-61682</v>
      </c>
      <c r="V9" s="60">
        <v>100928</v>
      </c>
      <c r="W9" s="60">
        <v>10789566</v>
      </c>
      <c r="X9" s="60">
        <v>10615060</v>
      </c>
      <c r="Y9" s="60">
        <v>174506</v>
      </c>
      <c r="Z9" s="140">
        <v>1.64</v>
      </c>
      <c r="AA9" s="155">
        <v>10615060</v>
      </c>
    </row>
    <row r="10" spans="1:27" ht="13.5">
      <c r="A10" s="183" t="s">
        <v>106</v>
      </c>
      <c r="B10" s="182"/>
      <c r="C10" s="155">
        <v>13312835</v>
      </c>
      <c r="D10" s="155">
        <v>0</v>
      </c>
      <c r="E10" s="156">
        <v>14281300</v>
      </c>
      <c r="F10" s="54">
        <v>14281300</v>
      </c>
      <c r="G10" s="54">
        <v>14608306</v>
      </c>
      <c r="H10" s="54">
        <v>-3677</v>
      </c>
      <c r="I10" s="54">
        <v>-127716</v>
      </c>
      <c r="J10" s="54">
        <v>14476913</v>
      </c>
      <c r="K10" s="54">
        <v>-106707</v>
      </c>
      <c r="L10" s="54">
        <v>-70375</v>
      </c>
      <c r="M10" s="54">
        <v>-4927</v>
      </c>
      <c r="N10" s="54">
        <v>-182009</v>
      </c>
      <c r="O10" s="54">
        <v>-10128</v>
      </c>
      <c r="P10" s="54">
        <v>-59559</v>
      </c>
      <c r="Q10" s="54">
        <v>-22465</v>
      </c>
      <c r="R10" s="54">
        <v>-92152</v>
      </c>
      <c r="S10" s="54">
        <v>-6605</v>
      </c>
      <c r="T10" s="54">
        <v>-22539</v>
      </c>
      <c r="U10" s="54">
        <v>-138394</v>
      </c>
      <c r="V10" s="54">
        <v>-167538</v>
      </c>
      <c r="W10" s="54">
        <v>14035214</v>
      </c>
      <c r="X10" s="54">
        <v>14281300</v>
      </c>
      <c r="Y10" s="54">
        <v>-246086</v>
      </c>
      <c r="Z10" s="184">
        <v>-1.72</v>
      </c>
      <c r="AA10" s="130">
        <v>14281300</v>
      </c>
    </row>
    <row r="11" spans="1:27" ht="13.5">
      <c r="A11" s="183" t="s">
        <v>107</v>
      </c>
      <c r="B11" s="185"/>
      <c r="C11" s="155">
        <v>1637001</v>
      </c>
      <c r="D11" s="155">
        <v>0</v>
      </c>
      <c r="E11" s="156">
        <v>3392520</v>
      </c>
      <c r="F11" s="60">
        <v>2053580</v>
      </c>
      <c r="G11" s="60">
        <v>203325</v>
      </c>
      <c r="H11" s="60">
        <v>215731</v>
      </c>
      <c r="I11" s="60">
        <v>113513</v>
      </c>
      <c r="J11" s="60">
        <v>532569</v>
      </c>
      <c r="K11" s="60">
        <v>64224</v>
      </c>
      <c r="L11" s="60">
        <v>23449</v>
      </c>
      <c r="M11" s="60">
        <v>-3659</v>
      </c>
      <c r="N11" s="60">
        <v>84014</v>
      </c>
      <c r="O11" s="60">
        <v>96895</v>
      </c>
      <c r="P11" s="60">
        <v>70185</v>
      </c>
      <c r="Q11" s="60">
        <v>-829408</v>
      </c>
      <c r="R11" s="60">
        <v>-662328</v>
      </c>
      <c r="S11" s="60">
        <v>-23202</v>
      </c>
      <c r="T11" s="60">
        <v>157309</v>
      </c>
      <c r="U11" s="60">
        <v>200994</v>
      </c>
      <c r="V11" s="60">
        <v>335101</v>
      </c>
      <c r="W11" s="60">
        <v>289356</v>
      </c>
      <c r="X11" s="60">
        <v>2053580</v>
      </c>
      <c r="Y11" s="60">
        <v>-1764224</v>
      </c>
      <c r="Z11" s="140">
        <v>-85.91</v>
      </c>
      <c r="AA11" s="155">
        <v>2053580</v>
      </c>
    </row>
    <row r="12" spans="1:27" ht="13.5">
      <c r="A12" s="183" t="s">
        <v>108</v>
      </c>
      <c r="B12" s="185"/>
      <c r="C12" s="155">
        <v>3545443</v>
      </c>
      <c r="D12" s="155">
        <v>0</v>
      </c>
      <c r="E12" s="156">
        <v>4745000</v>
      </c>
      <c r="F12" s="60">
        <v>4745000</v>
      </c>
      <c r="G12" s="60">
        <v>282213</v>
      </c>
      <c r="H12" s="60">
        <v>297782</v>
      </c>
      <c r="I12" s="60">
        <v>311257</v>
      </c>
      <c r="J12" s="60">
        <v>891252</v>
      </c>
      <c r="K12" s="60">
        <v>299314</v>
      </c>
      <c r="L12" s="60">
        <v>403998</v>
      </c>
      <c r="M12" s="60">
        <v>359838</v>
      </c>
      <c r="N12" s="60">
        <v>1063150</v>
      </c>
      <c r="O12" s="60">
        <v>364724</v>
      </c>
      <c r="P12" s="60">
        <v>304246</v>
      </c>
      <c r="Q12" s="60">
        <v>304006</v>
      </c>
      <c r="R12" s="60">
        <v>972976</v>
      </c>
      <c r="S12" s="60">
        <v>3978320</v>
      </c>
      <c r="T12" s="60">
        <v>312466</v>
      </c>
      <c r="U12" s="60">
        <v>-3104388</v>
      </c>
      <c r="V12" s="60">
        <v>1186398</v>
      </c>
      <c r="W12" s="60">
        <v>4113776</v>
      </c>
      <c r="X12" s="60">
        <v>4745000</v>
      </c>
      <c r="Y12" s="60">
        <v>-631224</v>
      </c>
      <c r="Z12" s="140">
        <v>-13.3</v>
      </c>
      <c r="AA12" s="155">
        <v>4745000</v>
      </c>
    </row>
    <row r="13" spans="1:27" ht="13.5">
      <c r="A13" s="181" t="s">
        <v>109</v>
      </c>
      <c r="B13" s="185"/>
      <c r="C13" s="155">
        <v>6588564</v>
      </c>
      <c r="D13" s="155">
        <v>0</v>
      </c>
      <c r="E13" s="156">
        <v>8309000</v>
      </c>
      <c r="F13" s="60">
        <v>7809000</v>
      </c>
      <c r="G13" s="60">
        <v>14020</v>
      </c>
      <c r="H13" s="60">
        <v>257049</v>
      </c>
      <c r="I13" s="60">
        <v>268261</v>
      </c>
      <c r="J13" s="60">
        <v>539330</v>
      </c>
      <c r="K13" s="60">
        <v>282548</v>
      </c>
      <c r="L13" s="60">
        <v>446596</v>
      </c>
      <c r="M13" s="60">
        <v>376568</v>
      </c>
      <c r="N13" s="60">
        <v>1105712</v>
      </c>
      <c r="O13" s="60">
        <v>307800</v>
      </c>
      <c r="P13" s="60">
        <v>246010</v>
      </c>
      <c r="Q13" s="60">
        <v>253757</v>
      </c>
      <c r="R13" s="60">
        <v>807567</v>
      </c>
      <c r="S13" s="60">
        <v>375166</v>
      </c>
      <c r="T13" s="60">
        <v>407134</v>
      </c>
      <c r="U13" s="60">
        <v>142701</v>
      </c>
      <c r="V13" s="60">
        <v>925001</v>
      </c>
      <c r="W13" s="60">
        <v>3377610</v>
      </c>
      <c r="X13" s="60">
        <v>7809000</v>
      </c>
      <c r="Y13" s="60">
        <v>-4431390</v>
      </c>
      <c r="Z13" s="140">
        <v>-56.75</v>
      </c>
      <c r="AA13" s="155">
        <v>7809000</v>
      </c>
    </row>
    <row r="14" spans="1:27" ht="13.5">
      <c r="A14" s="181" t="s">
        <v>110</v>
      </c>
      <c r="B14" s="185"/>
      <c r="C14" s="155">
        <v>3237411</v>
      </c>
      <c r="D14" s="155">
        <v>0</v>
      </c>
      <c r="E14" s="156">
        <v>3192000</v>
      </c>
      <c r="F14" s="60">
        <v>3192000</v>
      </c>
      <c r="G14" s="60">
        <v>198466</v>
      </c>
      <c r="H14" s="60">
        <v>245318</v>
      </c>
      <c r="I14" s="60">
        <v>257142</v>
      </c>
      <c r="J14" s="60">
        <v>700926</v>
      </c>
      <c r="K14" s="60">
        <v>315086</v>
      </c>
      <c r="L14" s="60">
        <v>306672</v>
      </c>
      <c r="M14" s="60">
        <v>321676</v>
      </c>
      <c r="N14" s="60">
        <v>943434</v>
      </c>
      <c r="O14" s="60">
        <v>318485</v>
      </c>
      <c r="P14" s="60">
        <v>356583</v>
      </c>
      <c r="Q14" s="60">
        <v>325936</v>
      </c>
      <c r="R14" s="60">
        <v>1001004</v>
      </c>
      <c r="S14" s="60">
        <v>321564</v>
      </c>
      <c r="T14" s="60">
        <v>329105</v>
      </c>
      <c r="U14" s="60">
        <v>322035</v>
      </c>
      <c r="V14" s="60">
        <v>972704</v>
      </c>
      <c r="W14" s="60">
        <v>3618068</v>
      </c>
      <c r="X14" s="60">
        <v>3192000</v>
      </c>
      <c r="Y14" s="60">
        <v>426068</v>
      </c>
      <c r="Z14" s="140">
        <v>13.35</v>
      </c>
      <c r="AA14" s="155">
        <v>3192000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13964070</v>
      </c>
      <c r="D16" s="155">
        <v>0</v>
      </c>
      <c r="E16" s="156">
        <v>11369000</v>
      </c>
      <c r="F16" s="60">
        <v>11369000</v>
      </c>
      <c r="G16" s="60">
        <v>931805</v>
      </c>
      <c r="H16" s="60">
        <v>1098426</v>
      </c>
      <c r="I16" s="60">
        <v>884386</v>
      </c>
      <c r="J16" s="60">
        <v>2914617</v>
      </c>
      <c r="K16" s="60">
        <v>920601</v>
      </c>
      <c r="L16" s="60">
        <v>1174576</v>
      </c>
      <c r="M16" s="60">
        <v>851782</v>
      </c>
      <c r="N16" s="60">
        <v>2946959</v>
      </c>
      <c r="O16" s="60">
        <v>922594</v>
      </c>
      <c r="P16" s="60">
        <v>998106</v>
      </c>
      <c r="Q16" s="60">
        <v>916784</v>
      </c>
      <c r="R16" s="60">
        <v>2837484</v>
      </c>
      <c r="S16" s="60">
        <v>890929</v>
      </c>
      <c r="T16" s="60">
        <v>938018</v>
      </c>
      <c r="U16" s="60">
        <v>1022985</v>
      </c>
      <c r="V16" s="60">
        <v>2851932</v>
      </c>
      <c r="W16" s="60">
        <v>11550992</v>
      </c>
      <c r="X16" s="60">
        <v>11369000</v>
      </c>
      <c r="Y16" s="60">
        <v>181992</v>
      </c>
      <c r="Z16" s="140">
        <v>1.6</v>
      </c>
      <c r="AA16" s="155">
        <v>11369000</v>
      </c>
    </row>
    <row r="17" spans="1:27" ht="13.5">
      <c r="A17" s="181" t="s">
        <v>113</v>
      </c>
      <c r="B17" s="185"/>
      <c r="C17" s="155">
        <v>1673510</v>
      </c>
      <c r="D17" s="155">
        <v>0</v>
      </c>
      <c r="E17" s="156">
        <v>1902400</v>
      </c>
      <c r="F17" s="60">
        <v>1902400</v>
      </c>
      <c r="G17" s="60">
        <v>150102</v>
      </c>
      <c r="H17" s="60">
        <v>144179</v>
      </c>
      <c r="I17" s="60">
        <v>115733</v>
      </c>
      <c r="J17" s="60">
        <v>410014</v>
      </c>
      <c r="K17" s="60">
        <v>150148</v>
      </c>
      <c r="L17" s="60">
        <v>131198</v>
      </c>
      <c r="M17" s="60">
        <v>95677</v>
      </c>
      <c r="N17" s="60">
        <v>377023</v>
      </c>
      <c r="O17" s="60">
        <v>168731</v>
      </c>
      <c r="P17" s="60">
        <v>161821</v>
      </c>
      <c r="Q17" s="60">
        <v>142168</v>
      </c>
      <c r="R17" s="60">
        <v>472720</v>
      </c>
      <c r="S17" s="60">
        <v>124375</v>
      </c>
      <c r="T17" s="60">
        <v>127798</v>
      </c>
      <c r="U17" s="60">
        <v>133341</v>
      </c>
      <c r="V17" s="60">
        <v>385514</v>
      </c>
      <c r="W17" s="60">
        <v>1645271</v>
      </c>
      <c r="X17" s="60">
        <v>1902400</v>
      </c>
      <c r="Y17" s="60">
        <v>-257129</v>
      </c>
      <c r="Z17" s="140">
        <v>-13.52</v>
      </c>
      <c r="AA17" s="155">
        <v>1902400</v>
      </c>
    </row>
    <row r="18" spans="1:27" ht="13.5">
      <c r="A18" s="183" t="s">
        <v>114</v>
      </c>
      <c r="B18" s="182"/>
      <c r="C18" s="155">
        <v>1809401</v>
      </c>
      <c r="D18" s="155">
        <v>0</v>
      </c>
      <c r="E18" s="156">
        <v>1700000</v>
      </c>
      <c r="F18" s="60">
        <v>1700000</v>
      </c>
      <c r="G18" s="60">
        <v>201134</v>
      </c>
      <c r="H18" s="60">
        <v>153420</v>
      </c>
      <c r="I18" s="60">
        <v>152417</v>
      </c>
      <c r="J18" s="60">
        <v>506971</v>
      </c>
      <c r="K18" s="60">
        <v>224895</v>
      </c>
      <c r="L18" s="60">
        <v>174776</v>
      </c>
      <c r="M18" s="60">
        <v>180408</v>
      </c>
      <c r="N18" s="60">
        <v>580079</v>
      </c>
      <c r="O18" s="60">
        <v>179571</v>
      </c>
      <c r="P18" s="60">
        <v>174396</v>
      </c>
      <c r="Q18" s="60">
        <v>165210</v>
      </c>
      <c r="R18" s="60">
        <v>519177</v>
      </c>
      <c r="S18" s="60">
        <v>201715</v>
      </c>
      <c r="T18" s="60">
        <v>172679</v>
      </c>
      <c r="U18" s="60">
        <v>180208</v>
      </c>
      <c r="V18" s="60">
        <v>554602</v>
      </c>
      <c r="W18" s="60">
        <v>2160829</v>
      </c>
      <c r="X18" s="60">
        <v>1700000</v>
      </c>
      <c r="Y18" s="60">
        <v>460829</v>
      </c>
      <c r="Z18" s="140">
        <v>27.11</v>
      </c>
      <c r="AA18" s="155">
        <v>1700000</v>
      </c>
    </row>
    <row r="19" spans="1:27" ht="13.5">
      <c r="A19" s="181" t="s">
        <v>34</v>
      </c>
      <c r="B19" s="185"/>
      <c r="C19" s="155">
        <v>83819450</v>
      </c>
      <c r="D19" s="155">
        <v>0</v>
      </c>
      <c r="E19" s="156">
        <v>81877000</v>
      </c>
      <c r="F19" s="60">
        <v>83347100</v>
      </c>
      <c r="G19" s="60">
        <v>17077724</v>
      </c>
      <c r="H19" s="60">
        <v>1435657</v>
      </c>
      <c r="I19" s="60">
        <v>2175249</v>
      </c>
      <c r="J19" s="60">
        <v>20688630</v>
      </c>
      <c r="K19" s="60">
        <v>1255616</v>
      </c>
      <c r="L19" s="60">
        <v>15537444</v>
      </c>
      <c r="M19" s="60">
        <v>5093793</v>
      </c>
      <c r="N19" s="60">
        <v>21886853</v>
      </c>
      <c r="O19" s="60">
        <v>1462818</v>
      </c>
      <c r="P19" s="60">
        <v>12019395</v>
      </c>
      <c r="Q19" s="60">
        <v>11747000</v>
      </c>
      <c r="R19" s="60">
        <v>25229213</v>
      </c>
      <c r="S19" s="60">
        <v>7478291</v>
      </c>
      <c r="T19" s="60">
        <v>3924948</v>
      </c>
      <c r="U19" s="60">
        <v>8480125</v>
      </c>
      <c r="V19" s="60">
        <v>19883364</v>
      </c>
      <c r="W19" s="60">
        <v>87688060</v>
      </c>
      <c r="X19" s="60">
        <v>83347100</v>
      </c>
      <c r="Y19" s="60">
        <v>4340960</v>
      </c>
      <c r="Z19" s="140">
        <v>5.21</v>
      </c>
      <c r="AA19" s="155">
        <v>83347100</v>
      </c>
    </row>
    <row r="20" spans="1:27" ht="13.5">
      <c r="A20" s="181" t="s">
        <v>35</v>
      </c>
      <c r="B20" s="185"/>
      <c r="C20" s="155">
        <v>9149818</v>
      </c>
      <c r="D20" s="155">
        <v>0</v>
      </c>
      <c r="E20" s="156">
        <v>3450000</v>
      </c>
      <c r="F20" s="54">
        <v>3449000</v>
      </c>
      <c r="G20" s="54">
        <v>183432</v>
      </c>
      <c r="H20" s="54">
        <v>515065</v>
      </c>
      <c r="I20" s="54">
        <v>201574</v>
      </c>
      <c r="J20" s="54">
        <v>900071</v>
      </c>
      <c r="K20" s="54">
        <v>1546959</v>
      </c>
      <c r="L20" s="54">
        <v>314381</v>
      </c>
      <c r="M20" s="54">
        <v>330949</v>
      </c>
      <c r="N20" s="54">
        <v>2192289</v>
      </c>
      <c r="O20" s="54">
        <v>337755</v>
      </c>
      <c r="P20" s="54">
        <v>564028</v>
      </c>
      <c r="Q20" s="54">
        <v>297939</v>
      </c>
      <c r="R20" s="54">
        <v>1199722</v>
      </c>
      <c r="S20" s="54">
        <v>202954</v>
      </c>
      <c r="T20" s="54">
        <v>488478</v>
      </c>
      <c r="U20" s="54">
        <v>413551</v>
      </c>
      <c r="V20" s="54">
        <v>1104983</v>
      </c>
      <c r="W20" s="54">
        <v>5397065</v>
      </c>
      <c r="X20" s="54">
        <v>3449000</v>
      </c>
      <c r="Y20" s="54">
        <v>1948065</v>
      </c>
      <c r="Z20" s="184">
        <v>56.48</v>
      </c>
      <c r="AA20" s="130">
        <v>3449000</v>
      </c>
    </row>
    <row r="21" spans="1:27" ht="13.5">
      <c r="A21" s="181" t="s">
        <v>115</v>
      </c>
      <c r="B21" s="185"/>
      <c r="C21" s="155">
        <v>2816050</v>
      </c>
      <c r="D21" s="155">
        <v>0</v>
      </c>
      <c r="E21" s="156">
        <v>200000</v>
      </c>
      <c r="F21" s="60">
        <v>200000</v>
      </c>
      <c r="G21" s="60">
        <v>317</v>
      </c>
      <c r="H21" s="60">
        <v>1088</v>
      </c>
      <c r="I21" s="82">
        <v>323</v>
      </c>
      <c r="J21" s="60">
        <v>1728</v>
      </c>
      <c r="K21" s="60">
        <v>326</v>
      </c>
      <c r="L21" s="60">
        <v>479</v>
      </c>
      <c r="M21" s="60">
        <v>333</v>
      </c>
      <c r="N21" s="60">
        <v>1138</v>
      </c>
      <c r="O21" s="60">
        <v>336</v>
      </c>
      <c r="P21" s="82">
        <v>339</v>
      </c>
      <c r="Q21" s="60">
        <v>342</v>
      </c>
      <c r="R21" s="60">
        <v>1017</v>
      </c>
      <c r="S21" s="60">
        <v>346</v>
      </c>
      <c r="T21" s="60">
        <v>349</v>
      </c>
      <c r="U21" s="60">
        <v>966</v>
      </c>
      <c r="V21" s="60">
        <v>1661</v>
      </c>
      <c r="W21" s="82">
        <v>5544</v>
      </c>
      <c r="X21" s="60">
        <v>200000</v>
      </c>
      <c r="Y21" s="60">
        <v>-194456</v>
      </c>
      <c r="Z21" s="140">
        <v>-97.23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510363953</v>
      </c>
      <c r="D22" s="188">
        <f>SUM(D5:D21)</f>
        <v>0</v>
      </c>
      <c r="E22" s="189">
        <f t="shared" si="0"/>
        <v>528122560</v>
      </c>
      <c r="F22" s="190">
        <f t="shared" si="0"/>
        <v>521592630</v>
      </c>
      <c r="G22" s="190">
        <f t="shared" si="0"/>
        <v>226848160</v>
      </c>
      <c r="H22" s="190">
        <f t="shared" si="0"/>
        <v>21581813</v>
      </c>
      <c r="I22" s="190">
        <f t="shared" si="0"/>
        <v>20281742</v>
      </c>
      <c r="J22" s="190">
        <f t="shared" si="0"/>
        <v>268711715</v>
      </c>
      <c r="K22" s="190">
        <f t="shared" si="0"/>
        <v>21825283</v>
      </c>
      <c r="L22" s="190">
        <f t="shared" si="0"/>
        <v>34527330</v>
      </c>
      <c r="M22" s="190">
        <f t="shared" si="0"/>
        <v>25172655</v>
      </c>
      <c r="N22" s="190">
        <f t="shared" si="0"/>
        <v>81525268</v>
      </c>
      <c r="O22" s="190">
        <f t="shared" si="0"/>
        <v>24118837</v>
      </c>
      <c r="P22" s="190">
        <f t="shared" si="0"/>
        <v>20574505</v>
      </c>
      <c r="Q22" s="190">
        <f t="shared" si="0"/>
        <v>44685549</v>
      </c>
      <c r="R22" s="190">
        <f t="shared" si="0"/>
        <v>89378891</v>
      </c>
      <c r="S22" s="190">
        <f t="shared" si="0"/>
        <v>26575539</v>
      </c>
      <c r="T22" s="190">
        <f t="shared" si="0"/>
        <v>22380175</v>
      </c>
      <c r="U22" s="190">
        <f t="shared" si="0"/>
        <v>28882923</v>
      </c>
      <c r="V22" s="190">
        <f t="shared" si="0"/>
        <v>77838637</v>
      </c>
      <c r="W22" s="190">
        <f t="shared" si="0"/>
        <v>517454511</v>
      </c>
      <c r="X22" s="190">
        <f t="shared" si="0"/>
        <v>521592630</v>
      </c>
      <c r="Y22" s="190">
        <f t="shared" si="0"/>
        <v>-4138119</v>
      </c>
      <c r="Z22" s="191">
        <f>+IF(X22&lt;&gt;0,+(Y22/X22)*100,0)</f>
        <v>-0.7933622451682264</v>
      </c>
      <c r="AA22" s="188">
        <f>SUM(AA5:AA21)</f>
        <v>521592630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139324493</v>
      </c>
      <c r="D25" s="155">
        <v>0</v>
      </c>
      <c r="E25" s="156">
        <v>158308030</v>
      </c>
      <c r="F25" s="60">
        <v>154097190</v>
      </c>
      <c r="G25" s="60">
        <v>11995766</v>
      </c>
      <c r="H25" s="60">
        <v>11926946</v>
      </c>
      <c r="I25" s="60">
        <v>11780217</v>
      </c>
      <c r="J25" s="60">
        <v>35702929</v>
      </c>
      <c r="K25" s="60">
        <v>12031967</v>
      </c>
      <c r="L25" s="60">
        <v>18855017</v>
      </c>
      <c r="M25" s="60">
        <v>12285137</v>
      </c>
      <c r="N25" s="60">
        <v>43172121</v>
      </c>
      <c r="O25" s="60">
        <v>13258243</v>
      </c>
      <c r="P25" s="60">
        <v>12196943</v>
      </c>
      <c r="Q25" s="60">
        <v>13029628</v>
      </c>
      <c r="R25" s="60">
        <v>38484814</v>
      </c>
      <c r="S25" s="60">
        <v>13064491</v>
      </c>
      <c r="T25" s="60">
        <v>12503480</v>
      </c>
      <c r="U25" s="60">
        <v>12559231</v>
      </c>
      <c r="V25" s="60">
        <v>38127202</v>
      </c>
      <c r="W25" s="60">
        <v>155487066</v>
      </c>
      <c r="X25" s="60">
        <v>154097190</v>
      </c>
      <c r="Y25" s="60">
        <v>1389876</v>
      </c>
      <c r="Z25" s="140">
        <v>0.9</v>
      </c>
      <c r="AA25" s="155">
        <v>154097190</v>
      </c>
    </row>
    <row r="26" spans="1:27" ht="13.5">
      <c r="A26" s="183" t="s">
        <v>38</v>
      </c>
      <c r="B26" s="182"/>
      <c r="C26" s="155">
        <v>5907523</v>
      </c>
      <c r="D26" s="155">
        <v>0</v>
      </c>
      <c r="E26" s="156">
        <v>6347540</v>
      </c>
      <c r="F26" s="60">
        <v>6348420</v>
      </c>
      <c r="G26" s="60">
        <v>494078</v>
      </c>
      <c r="H26" s="60">
        <v>494078</v>
      </c>
      <c r="I26" s="60">
        <v>494078</v>
      </c>
      <c r="J26" s="60">
        <v>1482234</v>
      </c>
      <c r="K26" s="60">
        <v>494078</v>
      </c>
      <c r="L26" s="60">
        <v>494078</v>
      </c>
      <c r="M26" s="60">
        <v>494078</v>
      </c>
      <c r="N26" s="60">
        <v>1482234</v>
      </c>
      <c r="O26" s="60">
        <v>493065</v>
      </c>
      <c r="P26" s="60">
        <v>681349</v>
      </c>
      <c r="Q26" s="60">
        <v>604349</v>
      </c>
      <c r="R26" s="60">
        <v>1778763</v>
      </c>
      <c r="S26" s="60">
        <v>526277</v>
      </c>
      <c r="T26" s="60">
        <v>526277</v>
      </c>
      <c r="U26" s="60">
        <v>482174</v>
      </c>
      <c r="V26" s="60">
        <v>1534728</v>
      </c>
      <c r="W26" s="60">
        <v>6277959</v>
      </c>
      <c r="X26" s="60">
        <v>6348420</v>
      </c>
      <c r="Y26" s="60">
        <v>-70461</v>
      </c>
      <c r="Z26" s="140">
        <v>-1.11</v>
      </c>
      <c r="AA26" s="155">
        <v>6348420</v>
      </c>
    </row>
    <row r="27" spans="1:27" ht="13.5">
      <c r="A27" s="183" t="s">
        <v>118</v>
      </c>
      <c r="B27" s="182"/>
      <c r="C27" s="155">
        <v>20479760</v>
      </c>
      <c r="D27" s="155">
        <v>0</v>
      </c>
      <c r="E27" s="156">
        <v>28454000</v>
      </c>
      <c r="F27" s="60">
        <v>28454000</v>
      </c>
      <c r="G27" s="60">
        <v>2370218</v>
      </c>
      <c r="H27" s="60">
        <v>2370218</v>
      </c>
      <c r="I27" s="60">
        <v>2370218</v>
      </c>
      <c r="J27" s="60">
        <v>7110654</v>
      </c>
      <c r="K27" s="60">
        <v>2370218</v>
      </c>
      <c r="L27" s="60">
        <v>2370218</v>
      </c>
      <c r="M27" s="60">
        <v>2370218</v>
      </c>
      <c r="N27" s="60">
        <v>7110654</v>
      </c>
      <c r="O27" s="60">
        <v>2370218</v>
      </c>
      <c r="P27" s="60">
        <v>2370218</v>
      </c>
      <c r="Q27" s="60">
        <v>2370218</v>
      </c>
      <c r="R27" s="60">
        <v>7110654</v>
      </c>
      <c r="S27" s="60">
        <v>2370218</v>
      </c>
      <c r="T27" s="60">
        <v>2370218</v>
      </c>
      <c r="U27" s="60">
        <v>2381602</v>
      </c>
      <c r="V27" s="60">
        <v>7122038</v>
      </c>
      <c r="W27" s="60">
        <v>28454000</v>
      </c>
      <c r="X27" s="60">
        <v>28454000</v>
      </c>
      <c r="Y27" s="60">
        <v>0</v>
      </c>
      <c r="Z27" s="140">
        <v>0</v>
      </c>
      <c r="AA27" s="155">
        <v>28454000</v>
      </c>
    </row>
    <row r="28" spans="1:27" ht="13.5">
      <c r="A28" s="183" t="s">
        <v>39</v>
      </c>
      <c r="B28" s="182"/>
      <c r="C28" s="155">
        <v>21369836</v>
      </c>
      <c r="D28" s="155">
        <v>0</v>
      </c>
      <c r="E28" s="156">
        <v>23655000</v>
      </c>
      <c r="F28" s="60">
        <v>23655000</v>
      </c>
      <c r="G28" s="60">
        <v>1972973</v>
      </c>
      <c r="H28" s="60">
        <v>1971660</v>
      </c>
      <c r="I28" s="60">
        <v>1971660</v>
      </c>
      <c r="J28" s="60">
        <v>5916293</v>
      </c>
      <c r="K28" s="60">
        <v>1971587</v>
      </c>
      <c r="L28" s="60">
        <v>1971209</v>
      </c>
      <c r="M28" s="60">
        <v>1971247</v>
      </c>
      <c r="N28" s="60">
        <v>5914043</v>
      </c>
      <c r="O28" s="60">
        <v>1971216</v>
      </c>
      <c r="P28" s="60">
        <v>1971065</v>
      </c>
      <c r="Q28" s="60">
        <v>1970495</v>
      </c>
      <c r="R28" s="60">
        <v>5912776</v>
      </c>
      <c r="S28" s="60">
        <v>1970348</v>
      </c>
      <c r="T28" s="60">
        <v>1970348</v>
      </c>
      <c r="U28" s="60">
        <v>1971877</v>
      </c>
      <c r="V28" s="60">
        <v>5912573</v>
      </c>
      <c r="W28" s="60">
        <v>23655685</v>
      </c>
      <c r="X28" s="60">
        <v>23655000</v>
      </c>
      <c r="Y28" s="60">
        <v>685</v>
      </c>
      <c r="Z28" s="140">
        <v>0</v>
      </c>
      <c r="AA28" s="155">
        <v>23655000</v>
      </c>
    </row>
    <row r="29" spans="1:27" ht="13.5">
      <c r="A29" s="183" t="s">
        <v>40</v>
      </c>
      <c r="B29" s="182"/>
      <c r="C29" s="155">
        <v>14876042</v>
      </c>
      <c r="D29" s="155">
        <v>0</v>
      </c>
      <c r="E29" s="156">
        <v>17055300</v>
      </c>
      <c r="F29" s="60">
        <v>13755000</v>
      </c>
      <c r="G29" s="60">
        <v>0</v>
      </c>
      <c r="H29" s="60">
        <v>0</v>
      </c>
      <c r="I29" s="60">
        <v>1505641</v>
      </c>
      <c r="J29" s="60">
        <v>1505641</v>
      </c>
      <c r="K29" s="60">
        <v>0</v>
      </c>
      <c r="L29" s="60">
        <v>0</v>
      </c>
      <c r="M29" s="60">
        <v>5507286</v>
      </c>
      <c r="N29" s="60">
        <v>5507286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1958574</v>
      </c>
      <c r="U29" s="60">
        <v>0</v>
      </c>
      <c r="V29" s="60">
        <v>1958574</v>
      </c>
      <c r="W29" s="60">
        <v>8971501</v>
      </c>
      <c r="X29" s="60">
        <v>13755000</v>
      </c>
      <c r="Y29" s="60">
        <v>-4783499</v>
      </c>
      <c r="Z29" s="140">
        <v>-34.78</v>
      </c>
      <c r="AA29" s="155">
        <v>13755000</v>
      </c>
    </row>
    <row r="30" spans="1:27" ht="13.5">
      <c r="A30" s="183" t="s">
        <v>119</v>
      </c>
      <c r="B30" s="182"/>
      <c r="C30" s="155">
        <v>122309549</v>
      </c>
      <c r="D30" s="155">
        <v>0</v>
      </c>
      <c r="E30" s="156">
        <v>127000000</v>
      </c>
      <c r="F30" s="60">
        <v>127000000</v>
      </c>
      <c r="G30" s="60">
        <v>82116</v>
      </c>
      <c r="H30" s="60">
        <v>17569445</v>
      </c>
      <c r="I30" s="60">
        <v>14552772</v>
      </c>
      <c r="J30" s="60">
        <v>32204333</v>
      </c>
      <c r="K30" s="60">
        <v>8636070</v>
      </c>
      <c r="L30" s="60">
        <v>8457195</v>
      </c>
      <c r="M30" s="60">
        <v>8145589</v>
      </c>
      <c r="N30" s="60">
        <v>25238854</v>
      </c>
      <c r="O30" s="60">
        <v>8972339</v>
      </c>
      <c r="P30" s="60">
        <v>10022497</v>
      </c>
      <c r="Q30" s="60">
        <v>8052513</v>
      </c>
      <c r="R30" s="60">
        <v>27047349</v>
      </c>
      <c r="S30" s="60">
        <v>8328350</v>
      </c>
      <c r="T30" s="60">
        <v>8233466</v>
      </c>
      <c r="U30" s="60">
        <v>22473339</v>
      </c>
      <c r="V30" s="60">
        <v>39035155</v>
      </c>
      <c r="W30" s="60">
        <v>123525691</v>
      </c>
      <c r="X30" s="60">
        <v>127000000</v>
      </c>
      <c r="Y30" s="60">
        <v>-3474309</v>
      </c>
      <c r="Z30" s="140">
        <v>-2.74</v>
      </c>
      <c r="AA30" s="155">
        <v>127000000</v>
      </c>
    </row>
    <row r="31" spans="1:27" ht="13.5">
      <c r="A31" s="183" t="s">
        <v>120</v>
      </c>
      <c r="B31" s="182"/>
      <c r="C31" s="155">
        <v>18022437</v>
      </c>
      <c r="D31" s="155">
        <v>0</v>
      </c>
      <c r="E31" s="156">
        <v>15945550</v>
      </c>
      <c r="F31" s="60">
        <v>16558850</v>
      </c>
      <c r="G31" s="60">
        <v>58150</v>
      </c>
      <c r="H31" s="60">
        <v>550951</v>
      </c>
      <c r="I31" s="60">
        <v>1379951</v>
      </c>
      <c r="J31" s="60">
        <v>1989052</v>
      </c>
      <c r="K31" s="60">
        <v>1376959</v>
      </c>
      <c r="L31" s="60">
        <v>1031526</v>
      </c>
      <c r="M31" s="60">
        <v>458305</v>
      </c>
      <c r="N31" s="60">
        <v>2866790</v>
      </c>
      <c r="O31" s="60">
        <v>1800451</v>
      </c>
      <c r="P31" s="60">
        <v>4049482</v>
      </c>
      <c r="Q31" s="60">
        <v>1658361</v>
      </c>
      <c r="R31" s="60">
        <v>7508294</v>
      </c>
      <c r="S31" s="60">
        <v>2214032</v>
      </c>
      <c r="T31" s="60">
        <v>2387672</v>
      </c>
      <c r="U31" s="60">
        <v>4051169</v>
      </c>
      <c r="V31" s="60">
        <v>8652873</v>
      </c>
      <c r="W31" s="60">
        <v>21017009</v>
      </c>
      <c r="X31" s="60">
        <v>16558850</v>
      </c>
      <c r="Y31" s="60">
        <v>4458159</v>
      </c>
      <c r="Z31" s="140">
        <v>26.92</v>
      </c>
      <c r="AA31" s="155">
        <v>16558850</v>
      </c>
    </row>
    <row r="32" spans="1:27" ht="13.5">
      <c r="A32" s="183" t="s">
        <v>121</v>
      </c>
      <c r="B32" s="182"/>
      <c r="C32" s="155">
        <v>17127860</v>
      </c>
      <c r="D32" s="155">
        <v>0</v>
      </c>
      <c r="E32" s="156">
        <v>20451500</v>
      </c>
      <c r="F32" s="60">
        <v>19713500</v>
      </c>
      <c r="G32" s="60">
        <v>364074</v>
      </c>
      <c r="H32" s="60">
        <v>1098822</v>
      </c>
      <c r="I32" s="60">
        <v>1222612</v>
      </c>
      <c r="J32" s="60">
        <v>2685508</v>
      </c>
      <c r="K32" s="60">
        <v>1482012</v>
      </c>
      <c r="L32" s="60">
        <v>946157</v>
      </c>
      <c r="M32" s="60">
        <v>2015409</v>
      </c>
      <c r="N32" s="60">
        <v>4443578</v>
      </c>
      <c r="O32" s="60">
        <v>1990610</v>
      </c>
      <c r="P32" s="60">
        <v>1214825</v>
      </c>
      <c r="Q32" s="60">
        <v>1357693</v>
      </c>
      <c r="R32" s="60">
        <v>4563128</v>
      </c>
      <c r="S32" s="60">
        <v>2088021</v>
      </c>
      <c r="T32" s="60">
        <v>1368871</v>
      </c>
      <c r="U32" s="60">
        <v>3545102</v>
      </c>
      <c r="V32" s="60">
        <v>7001994</v>
      </c>
      <c r="W32" s="60">
        <v>18694208</v>
      </c>
      <c r="X32" s="60">
        <v>19713500</v>
      </c>
      <c r="Y32" s="60">
        <v>-1019292</v>
      </c>
      <c r="Z32" s="140">
        <v>-5.17</v>
      </c>
      <c r="AA32" s="155">
        <v>19713500</v>
      </c>
    </row>
    <row r="33" spans="1:27" ht="13.5">
      <c r="A33" s="183" t="s">
        <v>42</v>
      </c>
      <c r="B33" s="182"/>
      <c r="C33" s="155">
        <v>5610302</v>
      </c>
      <c r="D33" s="155">
        <v>0</v>
      </c>
      <c r="E33" s="156">
        <v>5642000</v>
      </c>
      <c r="F33" s="60">
        <v>5622000</v>
      </c>
      <c r="G33" s="60">
        <v>669186</v>
      </c>
      <c r="H33" s="60">
        <v>351533</v>
      </c>
      <c r="I33" s="60">
        <v>342733</v>
      </c>
      <c r="J33" s="60">
        <v>1363452</v>
      </c>
      <c r="K33" s="60">
        <v>343633</v>
      </c>
      <c r="L33" s="60">
        <v>342203</v>
      </c>
      <c r="M33" s="60">
        <v>965296</v>
      </c>
      <c r="N33" s="60">
        <v>1651132</v>
      </c>
      <c r="O33" s="60">
        <v>531288</v>
      </c>
      <c r="P33" s="60">
        <v>373803</v>
      </c>
      <c r="Q33" s="60">
        <v>346783</v>
      </c>
      <c r="R33" s="60">
        <v>1251874</v>
      </c>
      <c r="S33" s="60">
        <v>341633</v>
      </c>
      <c r="T33" s="60">
        <v>367370</v>
      </c>
      <c r="U33" s="60">
        <v>25230</v>
      </c>
      <c r="V33" s="60">
        <v>734233</v>
      </c>
      <c r="W33" s="60">
        <v>5000691</v>
      </c>
      <c r="X33" s="60">
        <v>5622000</v>
      </c>
      <c r="Y33" s="60">
        <v>-621309</v>
      </c>
      <c r="Z33" s="140">
        <v>-11.05</v>
      </c>
      <c r="AA33" s="155">
        <v>5622000</v>
      </c>
    </row>
    <row r="34" spans="1:27" ht="13.5">
      <c r="A34" s="183" t="s">
        <v>43</v>
      </c>
      <c r="B34" s="182"/>
      <c r="C34" s="155">
        <v>126675226</v>
      </c>
      <c r="D34" s="155">
        <v>0</v>
      </c>
      <c r="E34" s="156">
        <v>129630200</v>
      </c>
      <c r="F34" s="60">
        <v>126036100</v>
      </c>
      <c r="G34" s="60">
        <v>6947743</v>
      </c>
      <c r="H34" s="60">
        <v>6624697</v>
      </c>
      <c r="I34" s="60">
        <v>15974458</v>
      </c>
      <c r="J34" s="60">
        <v>29546898</v>
      </c>
      <c r="K34" s="60">
        <v>7318583</v>
      </c>
      <c r="L34" s="60">
        <v>9239246</v>
      </c>
      <c r="M34" s="60">
        <v>11386805</v>
      </c>
      <c r="N34" s="60">
        <v>27944634</v>
      </c>
      <c r="O34" s="60">
        <v>6672041</v>
      </c>
      <c r="P34" s="60">
        <v>15769295</v>
      </c>
      <c r="Q34" s="60">
        <v>8016396</v>
      </c>
      <c r="R34" s="60">
        <v>30457732</v>
      </c>
      <c r="S34" s="60">
        <v>16679861</v>
      </c>
      <c r="T34" s="60">
        <v>10354528</v>
      </c>
      <c r="U34" s="60">
        <v>20394985</v>
      </c>
      <c r="V34" s="60">
        <v>47429374</v>
      </c>
      <c r="W34" s="60">
        <v>135378638</v>
      </c>
      <c r="X34" s="60">
        <v>126036100</v>
      </c>
      <c r="Y34" s="60">
        <v>9342538</v>
      </c>
      <c r="Z34" s="140">
        <v>7.41</v>
      </c>
      <c r="AA34" s="155">
        <v>126036100</v>
      </c>
    </row>
    <row r="35" spans="1:27" ht="13.5">
      <c r="A35" s="181" t="s">
        <v>122</v>
      </c>
      <c r="B35" s="185"/>
      <c r="C35" s="155">
        <v>1989305</v>
      </c>
      <c r="D35" s="155">
        <v>0</v>
      </c>
      <c r="E35" s="156">
        <v>0</v>
      </c>
      <c r="F35" s="60">
        <v>0</v>
      </c>
      <c r="G35" s="60">
        <v>483</v>
      </c>
      <c r="H35" s="60">
        <v>0</v>
      </c>
      <c r="I35" s="60">
        <v>0</v>
      </c>
      <c r="J35" s="60">
        <v>483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483</v>
      </c>
      <c r="X35" s="60">
        <v>0</v>
      </c>
      <c r="Y35" s="60">
        <v>483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493692333</v>
      </c>
      <c r="D36" s="188">
        <f>SUM(D25:D35)</f>
        <v>0</v>
      </c>
      <c r="E36" s="189">
        <f t="shared" si="1"/>
        <v>532489120</v>
      </c>
      <c r="F36" s="190">
        <f t="shared" si="1"/>
        <v>521240060</v>
      </c>
      <c r="G36" s="190">
        <f t="shared" si="1"/>
        <v>24954787</v>
      </c>
      <c r="H36" s="190">
        <f t="shared" si="1"/>
        <v>42958350</v>
      </c>
      <c r="I36" s="190">
        <f t="shared" si="1"/>
        <v>51594340</v>
      </c>
      <c r="J36" s="190">
        <f t="shared" si="1"/>
        <v>119507477</v>
      </c>
      <c r="K36" s="190">
        <f t="shared" si="1"/>
        <v>36025107</v>
      </c>
      <c r="L36" s="190">
        <f t="shared" si="1"/>
        <v>43706849</v>
      </c>
      <c r="M36" s="190">
        <f t="shared" si="1"/>
        <v>45599370</v>
      </c>
      <c r="N36" s="190">
        <f t="shared" si="1"/>
        <v>125331326</v>
      </c>
      <c r="O36" s="190">
        <f t="shared" si="1"/>
        <v>38059471</v>
      </c>
      <c r="P36" s="190">
        <f t="shared" si="1"/>
        <v>48649477</v>
      </c>
      <c r="Q36" s="190">
        <f t="shared" si="1"/>
        <v>37406436</v>
      </c>
      <c r="R36" s="190">
        <f t="shared" si="1"/>
        <v>124115384</v>
      </c>
      <c r="S36" s="190">
        <f t="shared" si="1"/>
        <v>47583231</v>
      </c>
      <c r="T36" s="190">
        <f t="shared" si="1"/>
        <v>42040804</v>
      </c>
      <c r="U36" s="190">
        <f t="shared" si="1"/>
        <v>67884709</v>
      </c>
      <c r="V36" s="190">
        <f t="shared" si="1"/>
        <v>157508744</v>
      </c>
      <c r="W36" s="190">
        <f t="shared" si="1"/>
        <v>526462931</v>
      </c>
      <c r="X36" s="190">
        <f t="shared" si="1"/>
        <v>521240060</v>
      </c>
      <c r="Y36" s="190">
        <f t="shared" si="1"/>
        <v>5222871</v>
      </c>
      <c r="Z36" s="191">
        <f>+IF(X36&lt;&gt;0,+(Y36/X36)*100,0)</f>
        <v>1.002008748138046</v>
      </c>
      <c r="AA36" s="188">
        <f>SUM(AA25:AA35)</f>
        <v>521240060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16671620</v>
      </c>
      <c r="D38" s="199">
        <f>+D22-D36</f>
        <v>0</v>
      </c>
      <c r="E38" s="200">
        <f t="shared" si="2"/>
        <v>-4366560</v>
      </c>
      <c r="F38" s="106">
        <f t="shared" si="2"/>
        <v>352570</v>
      </c>
      <c r="G38" s="106">
        <f t="shared" si="2"/>
        <v>201893373</v>
      </c>
      <c r="H38" s="106">
        <f t="shared" si="2"/>
        <v>-21376537</v>
      </c>
      <c r="I38" s="106">
        <f t="shared" si="2"/>
        <v>-31312598</v>
      </c>
      <c r="J38" s="106">
        <f t="shared" si="2"/>
        <v>149204238</v>
      </c>
      <c r="K38" s="106">
        <f t="shared" si="2"/>
        <v>-14199824</v>
      </c>
      <c r="L38" s="106">
        <f t="shared" si="2"/>
        <v>-9179519</v>
      </c>
      <c r="M38" s="106">
        <f t="shared" si="2"/>
        <v>-20426715</v>
      </c>
      <c r="N38" s="106">
        <f t="shared" si="2"/>
        <v>-43806058</v>
      </c>
      <c r="O38" s="106">
        <f t="shared" si="2"/>
        <v>-13940634</v>
      </c>
      <c r="P38" s="106">
        <f t="shared" si="2"/>
        <v>-28074972</v>
      </c>
      <c r="Q38" s="106">
        <f t="shared" si="2"/>
        <v>7279113</v>
      </c>
      <c r="R38" s="106">
        <f t="shared" si="2"/>
        <v>-34736493</v>
      </c>
      <c r="S38" s="106">
        <f t="shared" si="2"/>
        <v>-21007692</v>
      </c>
      <c r="T38" s="106">
        <f t="shared" si="2"/>
        <v>-19660629</v>
      </c>
      <c r="U38" s="106">
        <f t="shared" si="2"/>
        <v>-39001786</v>
      </c>
      <c r="V38" s="106">
        <f t="shared" si="2"/>
        <v>-79670107</v>
      </c>
      <c r="W38" s="106">
        <f t="shared" si="2"/>
        <v>-9008420</v>
      </c>
      <c r="X38" s="106">
        <f>IF(F22=F36,0,X22-X36)</f>
        <v>352570</v>
      </c>
      <c r="Y38" s="106">
        <f t="shared" si="2"/>
        <v>-9360990</v>
      </c>
      <c r="Z38" s="201">
        <f>+IF(X38&lt;&gt;0,+(Y38/X38)*100,0)</f>
        <v>-2655.072751510338</v>
      </c>
      <c r="AA38" s="199">
        <f>+AA22-AA36</f>
        <v>352570</v>
      </c>
    </row>
    <row r="39" spans="1:27" ht="13.5">
      <c r="A39" s="181" t="s">
        <v>46</v>
      </c>
      <c r="B39" s="185"/>
      <c r="C39" s="155">
        <v>41022993</v>
      </c>
      <c r="D39" s="155">
        <v>0</v>
      </c>
      <c r="E39" s="156">
        <v>42885000</v>
      </c>
      <c r="F39" s="60">
        <v>43198000</v>
      </c>
      <c r="G39" s="60">
        <v>2265680</v>
      </c>
      <c r="H39" s="60">
        <v>4340245</v>
      </c>
      <c r="I39" s="60">
        <v>2298760</v>
      </c>
      <c r="J39" s="60">
        <v>8904685</v>
      </c>
      <c r="K39" s="60">
        <v>1372644</v>
      </c>
      <c r="L39" s="60">
        <v>4532679</v>
      </c>
      <c r="M39" s="60">
        <v>5395276</v>
      </c>
      <c r="N39" s="60">
        <v>11300599</v>
      </c>
      <c r="O39" s="60">
        <v>1341613</v>
      </c>
      <c r="P39" s="60">
        <v>-1714806</v>
      </c>
      <c r="Q39" s="60">
        <v>-696462</v>
      </c>
      <c r="R39" s="60">
        <v>-1069655</v>
      </c>
      <c r="S39" s="60">
        <v>1542397</v>
      </c>
      <c r="T39" s="60">
        <v>10556807</v>
      </c>
      <c r="U39" s="60">
        <v>3992432</v>
      </c>
      <c r="V39" s="60">
        <v>16091636</v>
      </c>
      <c r="W39" s="60">
        <v>35227265</v>
      </c>
      <c r="X39" s="60">
        <v>43198000</v>
      </c>
      <c r="Y39" s="60">
        <v>-7970735</v>
      </c>
      <c r="Z39" s="140">
        <v>-18.45</v>
      </c>
      <c r="AA39" s="155">
        <v>43198000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-3717000</v>
      </c>
      <c r="F41" s="60">
        <v>-3717000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-3717000</v>
      </c>
      <c r="Y41" s="202">
        <v>3717000</v>
      </c>
      <c r="Z41" s="203">
        <v>-100</v>
      </c>
      <c r="AA41" s="204">
        <v>-3717000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57694613</v>
      </c>
      <c r="D42" s="206">
        <f>SUM(D38:D41)</f>
        <v>0</v>
      </c>
      <c r="E42" s="207">
        <f t="shared" si="3"/>
        <v>34801440</v>
      </c>
      <c r="F42" s="88">
        <f t="shared" si="3"/>
        <v>39833570</v>
      </c>
      <c r="G42" s="88">
        <f t="shared" si="3"/>
        <v>204159053</v>
      </c>
      <c r="H42" s="88">
        <f t="shared" si="3"/>
        <v>-17036292</v>
      </c>
      <c r="I42" s="88">
        <f t="shared" si="3"/>
        <v>-29013838</v>
      </c>
      <c r="J42" s="88">
        <f t="shared" si="3"/>
        <v>158108923</v>
      </c>
      <c r="K42" s="88">
        <f t="shared" si="3"/>
        <v>-12827180</v>
      </c>
      <c r="L42" s="88">
        <f t="shared" si="3"/>
        <v>-4646840</v>
      </c>
      <c r="M42" s="88">
        <f t="shared" si="3"/>
        <v>-15031439</v>
      </c>
      <c r="N42" s="88">
        <f t="shared" si="3"/>
        <v>-32505459</v>
      </c>
      <c r="O42" s="88">
        <f t="shared" si="3"/>
        <v>-12599021</v>
      </c>
      <c r="P42" s="88">
        <f t="shared" si="3"/>
        <v>-29789778</v>
      </c>
      <c r="Q42" s="88">
        <f t="shared" si="3"/>
        <v>6582651</v>
      </c>
      <c r="R42" s="88">
        <f t="shared" si="3"/>
        <v>-35806148</v>
      </c>
      <c r="S42" s="88">
        <f t="shared" si="3"/>
        <v>-19465295</v>
      </c>
      <c r="T42" s="88">
        <f t="shared" si="3"/>
        <v>-9103822</v>
      </c>
      <c r="U42" s="88">
        <f t="shared" si="3"/>
        <v>-35009354</v>
      </c>
      <c r="V42" s="88">
        <f t="shared" si="3"/>
        <v>-63578471</v>
      </c>
      <c r="W42" s="88">
        <f t="shared" si="3"/>
        <v>26218845</v>
      </c>
      <c r="X42" s="88">
        <f t="shared" si="3"/>
        <v>39833570</v>
      </c>
      <c r="Y42" s="88">
        <f t="shared" si="3"/>
        <v>-13614725</v>
      </c>
      <c r="Z42" s="208">
        <f>+IF(X42&lt;&gt;0,+(Y42/X42)*100,0)</f>
        <v>-34.17902286940387</v>
      </c>
      <c r="AA42" s="206">
        <f>SUM(AA38:AA41)</f>
        <v>39833570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57694613</v>
      </c>
      <c r="D44" s="210">
        <f>+D42-D43</f>
        <v>0</v>
      </c>
      <c r="E44" s="211">
        <f t="shared" si="4"/>
        <v>34801440</v>
      </c>
      <c r="F44" s="77">
        <f t="shared" si="4"/>
        <v>39833570</v>
      </c>
      <c r="G44" s="77">
        <f t="shared" si="4"/>
        <v>204159053</v>
      </c>
      <c r="H44" s="77">
        <f t="shared" si="4"/>
        <v>-17036292</v>
      </c>
      <c r="I44" s="77">
        <f t="shared" si="4"/>
        <v>-29013838</v>
      </c>
      <c r="J44" s="77">
        <f t="shared" si="4"/>
        <v>158108923</v>
      </c>
      <c r="K44" s="77">
        <f t="shared" si="4"/>
        <v>-12827180</v>
      </c>
      <c r="L44" s="77">
        <f t="shared" si="4"/>
        <v>-4646840</v>
      </c>
      <c r="M44" s="77">
        <f t="shared" si="4"/>
        <v>-15031439</v>
      </c>
      <c r="N44" s="77">
        <f t="shared" si="4"/>
        <v>-32505459</v>
      </c>
      <c r="O44" s="77">
        <f t="shared" si="4"/>
        <v>-12599021</v>
      </c>
      <c r="P44" s="77">
        <f t="shared" si="4"/>
        <v>-29789778</v>
      </c>
      <c r="Q44" s="77">
        <f t="shared" si="4"/>
        <v>6582651</v>
      </c>
      <c r="R44" s="77">
        <f t="shared" si="4"/>
        <v>-35806148</v>
      </c>
      <c r="S44" s="77">
        <f t="shared" si="4"/>
        <v>-19465295</v>
      </c>
      <c r="T44" s="77">
        <f t="shared" si="4"/>
        <v>-9103822</v>
      </c>
      <c r="U44" s="77">
        <f t="shared" si="4"/>
        <v>-35009354</v>
      </c>
      <c r="V44" s="77">
        <f t="shared" si="4"/>
        <v>-63578471</v>
      </c>
      <c r="W44" s="77">
        <f t="shared" si="4"/>
        <v>26218845</v>
      </c>
      <c r="X44" s="77">
        <f t="shared" si="4"/>
        <v>39833570</v>
      </c>
      <c r="Y44" s="77">
        <f t="shared" si="4"/>
        <v>-13614725</v>
      </c>
      <c r="Z44" s="212">
        <f>+IF(X44&lt;&gt;0,+(Y44/X44)*100,0)</f>
        <v>-34.17902286940387</v>
      </c>
      <c r="AA44" s="210">
        <f>+AA42-AA43</f>
        <v>39833570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57694613</v>
      </c>
      <c r="D46" s="206">
        <f>SUM(D44:D45)</f>
        <v>0</v>
      </c>
      <c r="E46" s="207">
        <f t="shared" si="5"/>
        <v>34801440</v>
      </c>
      <c r="F46" s="88">
        <f t="shared" si="5"/>
        <v>39833570</v>
      </c>
      <c r="G46" s="88">
        <f t="shared" si="5"/>
        <v>204159053</v>
      </c>
      <c r="H46" s="88">
        <f t="shared" si="5"/>
        <v>-17036292</v>
      </c>
      <c r="I46" s="88">
        <f t="shared" si="5"/>
        <v>-29013838</v>
      </c>
      <c r="J46" s="88">
        <f t="shared" si="5"/>
        <v>158108923</v>
      </c>
      <c r="K46" s="88">
        <f t="shared" si="5"/>
        <v>-12827180</v>
      </c>
      <c r="L46" s="88">
        <f t="shared" si="5"/>
        <v>-4646840</v>
      </c>
      <c r="M46" s="88">
        <f t="shared" si="5"/>
        <v>-15031439</v>
      </c>
      <c r="N46" s="88">
        <f t="shared" si="5"/>
        <v>-32505459</v>
      </c>
      <c r="O46" s="88">
        <f t="shared" si="5"/>
        <v>-12599021</v>
      </c>
      <c r="P46" s="88">
        <f t="shared" si="5"/>
        <v>-29789778</v>
      </c>
      <c r="Q46" s="88">
        <f t="shared" si="5"/>
        <v>6582651</v>
      </c>
      <c r="R46" s="88">
        <f t="shared" si="5"/>
        <v>-35806148</v>
      </c>
      <c r="S46" s="88">
        <f t="shared" si="5"/>
        <v>-19465295</v>
      </c>
      <c r="T46" s="88">
        <f t="shared" si="5"/>
        <v>-9103822</v>
      </c>
      <c r="U46" s="88">
        <f t="shared" si="5"/>
        <v>-35009354</v>
      </c>
      <c r="V46" s="88">
        <f t="shared" si="5"/>
        <v>-63578471</v>
      </c>
      <c r="W46" s="88">
        <f t="shared" si="5"/>
        <v>26218845</v>
      </c>
      <c r="X46" s="88">
        <f t="shared" si="5"/>
        <v>39833570</v>
      </c>
      <c r="Y46" s="88">
        <f t="shared" si="5"/>
        <v>-13614725</v>
      </c>
      <c r="Z46" s="208">
        <f>+IF(X46&lt;&gt;0,+(Y46/X46)*100,0)</f>
        <v>-34.17902286940387</v>
      </c>
      <c r="AA46" s="206">
        <f>SUM(AA44:AA45)</f>
        <v>39833570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57694613</v>
      </c>
      <c r="D48" s="217">
        <f>SUM(D46:D47)</f>
        <v>0</v>
      </c>
      <c r="E48" s="218">
        <f t="shared" si="6"/>
        <v>34801440</v>
      </c>
      <c r="F48" s="219">
        <f t="shared" si="6"/>
        <v>39833570</v>
      </c>
      <c r="G48" s="219">
        <f t="shared" si="6"/>
        <v>204159053</v>
      </c>
      <c r="H48" s="220">
        <f t="shared" si="6"/>
        <v>-17036292</v>
      </c>
      <c r="I48" s="220">
        <f t="shared" si="6"/>
        <v>-29013838</v>
      </c>
      <c r="J48" s="220">
        <f t="shared" si="6"/>
        <v>158108923</v>
      </c>
      <c r="K48" s="220">
        <f t="shared" si="6"/>
        <v>-12827180</v>
      </c>
      <c r="L48" s="220">
        <f t="shared" si="6"/>
        <v>-4646840</v>
      </c>
      <c r="M48" s="219">
        <f t="shared" si="6"/>
        <v>-15031439</v>
      </c>
      <c r="N48" s="219">
        <f t="shared" si="6"/>
        <v>-32505459</v>
      </c>
      <c r="O48" s="220">
        <f t="shared" si="6"/>
        <v>-12599021</v>
      </c>
      <c r="P48" s="220">
        <f t="shared" si="6"/>
        <v>-29789778</v>
      </c>
      <c r="Q48" s="220">
        <f t="shared" si="6"/>
        <v>6582651</v>
      </c>
      <c r="R48" s="220">
        <f t="shared" si="6"/>
        <v>-35806148</v>
      </c>
      <c r="S48" s="220">
        <f t="shared" si="6"/>
        <v>-19465295</v>
      </c>
      <c r="T48" s="219">
        <f t="shared" si="6"/>
        <v>-9103822</v>
      </c>
      <c r="U48" s="219">
        <f t="shared" si="6"/>
        <v>-35009354</v>
      </c>
      <c r="V48" s="220">
        <f t="shared" si="6"/>
        <v>-63578471</v>
      </c>
      <c r="W48" s="220">
        <f t="shared" si="6"/>
        <v>26218845</v>
      </c>
      <c r="X48" s="220">
        <f t="shared" si="6"/>
        <v>39833570</v>
      </c>
      <c r="Y48" s="220">
        <f t="shared" si="6"/>
        <v>-13614725</v>
      </c>
      <c r="Z48" s="221">
        <f>+IF(X48&lt;&gt;0,+(Y48/X48)*100,0)</f>
        <v>-34.17902286940387</v>
      </c>
      <c r="AA48" s="222">
        <f>SUM(AA46:AA47)</f>
        <v>39833570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5326705</v>
      </c>
      <c r="D5" s="153">
        <f>SUM(D6:D8)</f>
        <v>0</v>
      </c>
      <c r="E5" s="154">
        <f t="shared" si="0"/>
        <v>6633000</v>
      </c>
      <c r="F5" s="100">
        <f t="shared" si="0"/>
        <v>9706000</v>
      </c>
      <c r="G5" s="100">
        <f t="shared" si="0"/>
        <v>209370</v>
      </c>
      <c r="H5" s="100">
        <f t="shared" si="0"/>
        <v>107392</v>
      </c>
      <c r="I5" s="100">
        <f t="shared" si="0"/>
        <v>684506</v>
      </c>
      <c r="J5" s="100">
        <f t="shared" si="0"/>
        <v>1001268</v>
      </c>
      <c r="K5" s="100">
        <f t="shared" si="0"/>
        <v>52065</v>
      </c>
      <c r="L5" s="100">
        <f t="shared" si="0"/>
        <v>637127</v>
      </c>
      <c r="M5" s="100">
        <f t="shared" si="0"/>
        <v>817453</v>
      </c>
      <c r="N5" s="100">
        <f t="shared" si="0"/>
        <v>1506645</v>
      </c>
      <c r="O5" s="100">
        <f t="shared" si="0"/>
        <v>93768</v>
      </c>
      <c r="P5" s="100">
        <f t="shared" si="0"/>
        <v>352537</v>
      </c>
      <c r="Q5" s="100">
        <f t="shared" si="0"/>
        <v>729111</v>
      </c>
      <c r="R5" s="100">
        <f t="shared" si="0"/>
        <v>1175416</v>
      </c>
      <c r="S5" s="100">
        <f t="shared" si="0"/>
        <v>1419417</v>
      </c>
      <c r="T5" s="100">
        <f t="shared" si="0"/>
        <v>1448015</v>
      </c>
      <c r="U5" s="100">
        <f t="shared" si="0"/>
        <v>4134771</v>
      </c>
      <c r="V5" s="100">
        <f t="shared" si="0"/>
        <v>7002203</v>
      </c>
      <c r="W5" s="100">
        <f t="shared" si="0"/>
        <v>10685532</v>
      </c>
      <c r="X5" s="100">
        <f t="shared" si="0"/>
        <v>9706000</v>
      </c>
      <c r="Y5" s="100">
        <f t="shared" si="0"/>
        <v>979532</v>
      </c>
      <c r="Z5" s="137">
        <f>+IF(X5&lt;&gt;0,+(Y5/X5)*100,0)</f>
        <v>10.09202555120544</v>
      </c>
      <c r="AA5" s="153">
        <f>SUM(AA6:AA8)</f>
        <v>9706000</v>
      </c>
    </row>
    <row r="6" spans="1:27" ht="13.5">
      <c r="A6" s="138" t="s">
        <v>75</v>
      </c>
      <c r="B6" s="136"/>
      <c r="C6" s="155">
        <v>2035456</v>
      </c>
      <c r="D6" s="155"/>
      <c r="E6" s="156">
        <v>3778000</v>
      </c>
      <c r="F6" s="60">
        <v>5214000</v>
      </c>
      <c r="G6" s="60">
        <v>201178</v>
      </c>
      <c r="H6" s="60"/>
      <c r="I6" s="60">
        <v>9858</v>
      </c>
      <c r="J6" s="60">
        <v>211036</v>
      </c>
      <c r="K6" s="60"/>
      <c r="L6" s="60">
        <v>122642</v>
      </c>
      <c r="M6" s="60">
        <v>325855</v>
      </c>
      <c r="N6" s="60">
        <v>448497</v>
      </c>
      <c r="O6" s="60">
        <v>640</v>
      </c>
      <c r="P6" s="60">
        <v>40506</v>
      </c>
      <c r="Q6" s="60">
        <v>220447</v>
      </c>
      <c r="R6" s="60">
        <v>261593</v>
      </c>
      <c r="S6" s="60">
        <v>1240029</v>
      </c>
      <c r="T6" s="60">
        <v>1170039</v>
      </c>
      <c r="U6" s="60">
        <v>2354677</v>
      </c>
      <c r="V6" s="60">
        <v>4764745</v>
      </c>
      <c r="W6" s="60">
        <v>5685871</v>
      </c>
      <c r="X6" s="60">
        <v>5214000</v>
      </c>
      <c r="Y6" s="60">
        <v>471871</v>
      </c>
      <c r="Z6" s="140">
        <v>9.05</v>
      </c>
      <c r="AA6" s="62">
        <v>5214000</v>
      </c>
    </row>
    <row r="7" spans="1:27" ht="13.5">
      <c r="A7" s="138" t="s">
        <v>76</v>
      </c>
      <c r="B7" s="136"/>
      <c r="C7" s="157">
        <v>82076</v>
      </c>
      <c r="D7" s="157"/>
      <c r="E7" s="158">
        <v>1569000</v>
      </c>
      <c r="F7" s="159">
        <v>1884000</v>
      </c>
      <c r="G7" s="159"/>
      <c r="H7" s="159">
        <v>69288</v>
      </c>
      <c r="I7" s="159">
        <v>167148</v>
      </c>
      <c r="J7" s="159">
        <v>236436</v>
      </c>
      <c r="K7" s="159">
        <v>7700</v>
      </c>
      <c r="L7" s="159">
        <v>342130</v>
      </c>
      <c r="M7" s="159">
        <v>389861</v>
      </c>
      <c r="N7" s="159">
        <v>739691</v>
      </c>
      <c r="O7" s="159">
        <v>47222</v>
      </c>
      <c r="P7" s="159">
        <v>73410</v>
      </c>
      <c r="Q7" s="159">
        <v>277484</v>
      </c>
      <c r="R7" s="159">
        <v>398116</v>
      </c>
      <c r="S7" s="159">
        <v>49640</v>
      </c>
      <c r="T7" s="159">
        <v>23938</v>
      </c>
      <c r="U7" s="159">
        <v>351448</v>
      </c>
      <c r="V7" s="159">
        <v>425026</v>
      </c>
      <c r="W7" s="159">
        <v>1799269</v>
      </c>
      <c r="X7" s="159">
        <v>1884000</v>
      </c>
      <c r="Y7" s="159">
        <v>-84731</v>
      </c>
      <c r="Z7" s="141">
        <v>-4.5</v>
      </c>
      <c r="AA7" s="225">
        <v>1884000</v>
      </c>
    </row>
    <row r="8" spans="1:27" ht="13.5">
      <c r="A8" s="138" t="s">
        <v>77</v>
      </c>
      <c r="B8" s="136"/>
      <c r="C8" s="155">
        <v>3209173</v>
      </c>
      <c r="D8" s="155"/>
      <c r="E8" s="156">
        <v>1286000</v>
      </c>
      <c r="F8" s="60">
        <v>2608000</v>
      </c>
      <c r="G8" s="60">
        <v>8192</v>
      </c>
      <c r="H8" s="60">
        <v>38104</v>
      </c>
      <c r="I8" s="60">
        <v>507500</v>
      </c>
      <c r="J8" s="60">
        <v>553796</v>
      </c>
      <c r="K8" s="60">
        <v>44365</v>
      </c>
      <c r="L8" s="60">
        <v>172355</v>
      </c>
      <c r="M8" s="60">
        <v>101737</v>
      </c>
      <c r="N8" s="60">
        <v>318457</v>
      </c>
      <c r="O8" s="60">
        <v>45906</v>
      </c>
      <c r="P8" s="60">
        <v>238621</v>
      </c>
      <c r="Q8" s="60">
        <v>231180</v>
      </c>
      <c r="R8" s="60">
        <v>515707</v>
      </c>
      <c r="S8" s="60">
        <v>129748</v>
      </c>
      <c r="T8" s="60">
        <v>254038</v>
      </c>
      <c r="U8" s="60">
        <v>1428646</v>
      </c>
      <c r="V8" s="60">
        <v>1812432</v>
      </c>
      <c r="W8" s="60">
        <v>3200392</v>
      </c>
      <c r="X8" s="60">
        <v>2608000</v>
      </c>
      <c r="Y8" s="60">
        <v>592392</v>
      </c>
      <c r="Z8" s="140">
        <v>22.71</v>
      </c>
      <c r="AA8" s="62">
        <v>2608000</v>
      </c>
    </row>
    <row r="9" spans="1:27" ht="13.5">
      <c r="A9" s="135" t="s">
        <v>78</v>
      </c>
      <c r="B9" s="136"/>
      <c r="C9" s="153">
        <f aca="true" t="shared" si="1" ref="C9:Y9">SUM(C10:C14)</f>
        <v>18482096</v>
      </c>
      <c r="D9" s="153">
        <f>SUM(D10:D14)</f>
        <v>0</v>
      </c>
      <c r="E9" s="154">
        <f t="shared" si="1"/>
        <v>27149000</v>
      </c>
      <c r="F9" s="100">
        <f t="shared" si="1"/>
        <v>28106000</v>
      </c>
      <c r="G9" s="100">
        <f t="shared" si="1"/>
        <v>1397094</v>
      </c>
      <c r="H9" s="100">
        <f t="shared" si="1"/>
        <v>2713853</v>
      </c>
      <c r="I9" s="100">
        <f t="shared" si="1"/>
        <v>2078629</v>
      </c>
      <c r="J9" s="100">
        <f t="shared" si="1"/>
        <v>6189576</v>
      </c>
      <c r="K9" s="100">
        <f t="shared" si="1"/>
        <v>1165696</v>
      </c>
      <c r="L9" s="100">
        <f t="shared" si="1"/>
        <v>6181535</v>
      </c>
      <c r="M9" s="100">
        <f t="shared" si="1"/>
        <v>3976761</v>
      </c>
      <c r="N9" s="100">
        <f t="shared" si="1"/>
        <v>11323992</v>
      </c>
      <c r="O9" s="100">
        <f t="shared" si="1"/>
        <v>982607</v>
      </c>
      <c r="P9" s="100">
        <f t="shared" si="1"/>
        <v>-3646770</v>
      </c>
      <c r="Q9" s="100">
        <f t="shared" si="1"/>
        <v>5796219</v>
      </c>
      <c r="R9" s="100">
        <f t="shared" si="1"/>
        <v>3132056</v>
      </c>
      <c r="S9" s="100">
        <f t="shared" si="1"/>
        <v>252074</v>
      </c>
      <c r="T9" s="100">
        <f t="shared" si="1"/>
        <v>2843628</v>
      </c>
      <c r="U9" s="100">
        <f t="shared" si="1"/>
        <v>985756</v>
      </c>
      <c r="V9" s="100">
        <f t="shared" si="1"/>
        <v>4081458</v>
      </c>
      <c r="W9" s="100">
        <f t="shared" si="1"/>
        <v>24727082</v>
      </c>
      <c r="X9" s="100">
        <f t="shared" si="1"/>
        <v>28106000</v>
      </c>
      <c r="Y9" s="100">
        <f t="shared" si="1"/>
        <v>-3378918</v>
      </c>
      <c r="Z9" s="137">
        <f>+IF(X9&lt;&gt;0,+(Y9/X9)*100,0)</f>
        <v>-12.022052230840389</v>
      </c>
      <c r="AA9" s="102">
        <f>SUM(AA10:AA14)</f>
        <v>28106000</v>
      </c>
    </row>
    <row r="10" spans="1:27" ht="13.5">
      <c r="A10" s="138" t="s">
        <v>79</v>
      </c>
      <c r="B10" s="136"/>
      <c r="C10" s="155">
        <v>731915</v>
      </c>
      <c r="D10" s="155"/>
      <c r="E10" s="156">
        <v>10099000</v>
      </c>
      <c r="F10" s="60">
        <v>9986000</v>
      </c>
      <c r="G10" s="60">
        <v>410777</v>
      </c>
      <c r="H10" s="60">
        <v>751923</v>
      </c>
      <c r="I10" s="60">
        <v>426841</v>
      </c>
      <c r="J10" s="60">
        <v>1589541</v>
      </c>
      <c r="K10" s="60">
        <v>612993</v>
      </c>
      <c r="L10" s="60">
        <v>682704</v>
      </c>
      <c r="M10" s="60">
        <v>45206</v>
      </c>
      <c r="N10" s="60">
        <v>1340903</v>
      </c>
      <c r="O10" s="60">
        <v>786366</v>
      </c>
      <c r="P10" s="60">
        <v>748956</v>
      </c>
      <c r="Q10" s="60">
        <v>1004038</v>
      </c>
      <c r="R10" s="60">
        <v>2539360</v>
      </c>
      <c r="S10" s="60">
        <v>591410</v>
      </c>
      <c r="T10" s="60">
        <v>231270</v>
      </c>
      <c r="U10" s="60">
        <v>3174495</v>
      </c>
      <c r="V10" s="60">
        <v>3997175</v>
      </c>
      <c r="W10" s="60">
        <v>9466979</v>
      </c>
      <c r="X10" s="60">
        <v>9986000</v>
      </c>
      <c r="Y10" s="60">
        <v>-519021</v>
      </c>
      <c r="Z10" s="140">
        <v>-5.2</v>
      </c>
      <c r="AA10" s="62">
        <v>9986000</v>
      </c>
    </row>
    <row r="11" spans="1:27" ht="13.5">
      <c r="A11" s="138" t="s">
        <v>80</v>
      </c>
      <c r="B11" s="136"/>
      <c r="C11" s="155">
        <v>1540991</v>
      </c>
      <c r="D11" s="155"/>
      <c r="E11" s="156">
        <v>500000</v>
      </c>
      <c r="F11" s="60">
        <v>1180000</v>
      </c>
      <c r="G11" s="60"/>
      <c r="H11" s="60"/>
      <c r="I11" s="60">
        <v>3710</v>
      </c>
      <c r="J11" s="60">
        <v>3710</v>
      </c>
      <c r="K11" s="60">
        <v>79131</v>
      </c>
      <c r="L11" s="60"/>
      <c r="M11" s="60"/>
      <c r="N11" s="60">
        <v>79131</v>
      </c>
      <c r="O11" s="60"/>
      <c r="P11" s="60"/>
      <c r="Q11" s="60"/>
      <c r="R11" s="60"/>
      <c r="S11" s="60">
        <v>418649</v>
      </c>
      <c r="T11" s="60">
        <v>128405</v>
      </c>
      <c r="U11" s="60">
        <v>225113</v>
      </c>
      <c r="V11" s="60">
        <v>772167</v>
      </c>
      <c r="W11" s="60">
        <v>855008</v>
      </c>
      <c r="X11" s="60">
        <v>1180000</v>
      </c>
      <c r="Y11" s="60">
        <v>-324992</v>
      </c>
      <c r="Z11" s="140">
        <v>-27.54</v>
      </c>
      <c r="AA11" s="62">
        <v>1180000</v>
      </c>
    </row>
    <row r="12" spans="1:27" ht="13.5">
      <c r="A12" s="138" t="s">
        <v>81</v>
      </c>
      <c r="B12" s="136"/>
      <c r="C12" s="155"/>
      <c r="D12" s="155"/>
      <c r="E12" s="156">
        <v>2100000</v>
      </c>
      <c r="F12" s="60">
        <v>2490000</v>
      </c>
      <c r="G12" s="60"/>
      <c r="H12" s="60"/>
      <c r="I12" s="60"/>
      <c r="J12" s="60"/>
      <c r="K12" s="60"/>
      <c r="L12" s="60">
        <v>1474134</v>
      </c>
      <c r="M12" s="60"/>
      <c r="N12" s="60">
        <v>1474134</v>
      </c>
      <c r="O12" s="60">
        <v>177400</v>
      </c>
      <c r="P12" s="60"/>
      <c r="Q12" s="60">
        <v>722115</v>
      </c>
      <c r="R12" s="60">
        <v>899515</v>
      </c>
      <c r="S12" s="60"/>
      <c r="T12" s="60">
        <v>2360</v>
      </c>
      <c r="U12" s="60"/>
      <c r="V12" s="60">
        <v>2360</v>
      </c>
      <c r="W12" s="60">
        <v>2376009</v>
      </c>
      <c r="X12" s="60">
        <v>2490000</v>
      </c>
      <c r="Y12" s="60">
        <v>-113991</v>
      </c>
      <c r="Z12" s="140">
        <v>-4.58</v>
      </c>
      <c r="AA12" s="62">
        <v>2490000</v>
      </c>
    </row>
    <row r="13" spans="1:27" ht="13.5">
      <c r="A13" s="138" t="s">
        <v>82</v>
      </c>
      <c r="B13" s="136"/>
      <c r="C13" s="155">
        <v>16209190</v>
      </c>
      <c r="D13" s="155"/>
      <c r="E13" s="156">
        <v>14450000</v>
      </c>
      <c r="F13" s="60">
        <v>14450000</v>
      </c>
      <c r="G13" s="60">
        <v>986317</v>
      </c>
      <c r="H13" s="60">
        <v>1961930</v>
      </c>
      <c r="I13" s="60">
        <v>1648078</v>
      </c>
      <c r="J13" s="60">
        <v>4596325</v>
      </c>
      <c r="K13" s="60">
        <v>473572</v>
      </c>
      <c r="L13" s="60">
        <v>4024697</v>
      </c>
      <c r="M13" s="60">
        <v>3931555</v>
      </c>
      <c r="N13" s="60">
        <v>8429824</v>
      </c>
      <c r="O13" s="60">
        <v>18841</v>
      </c>
      <c r="P13" s="60">
        <v>-4395726</v>
      </c>
      <c r="Q13" s="60">
        <v>4070066</v>
      </c>
      <c r="R13" s="60">
        <v>-306819</v>
      </c>
      <c r="S13" s="60">
        <v>-757985</v>
      </c>
      <c r="T13" s="60">
        <v>2481593</v>
      </c>
      <c r="U13" s="60">
        <v>-2413852</v>
      </c>
      <c r="V13" s="60">
        <v>-690244</v>
      </c>
      <c r="W13" s="60">
        <v>12029086</v>
      </c>
      <c r="X13" s="60">
        <v>14450000</v>
      </c>
      <c r="Y13" s="60">
        <v>-2420914</v>
      </c>
      <c r="Z13" s="140">
        <v>-16.75</v>
      </c>
      <c r="AA13" s="62">
        <v>14450000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2748246</v>
      </c>
      <c r="D15" s="153">
        <f>SUM(D16:D18)</f>
        <v>0</v>
      </c>
      <c r="E15" s="154">
        <f t="shared" si="2"/>
        <v>11068000</v>
      </c>
      <c r="F15" s="100">
        <f t="shared" si="2"/>
        <v>10634000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270055</v>
      </c>
      <c r="L15" s="100">
        <f t="shared" si="2"/>
        <v>0</v>
      </c>
      <c r="M15" s="100">
        <f t="shared" si="2"/>
        <v>13488</v>
      </c>
      <c r="N15" s="100">
        <f t="shared" si="2"/>
        <v>283543</v>
      </c>
      <c r="O15" s="100">
        <f t="shared" si="2"/>
        <v>0</v>
      </c>
      <c r="P15" s="100">
        <f t="shared" si="2"/>
        <v>0</v>
      </c>
      <c r="Q15" s="100">
        <f t="shared" si="2"/>
        <v>540958</v>
      </c>
      <c r="R15" s="100">
        <f t="shared" si="2"/>
        <v>540958</v>
      </c>
      <c r="S15" s="100">
        <f t="shared" si="2"/>
        <v>399444</v>
      </c>
      <c r="T15" s="100">
        <f t="shared" si="2"/>
        <v>925704</v>
      </c>
      <c r="U15" s="100">
        <f t="shared" si="2"/>
        <v>1478277</v>
      </c>
      <c r="V15" s="100">
        <f t="shared" si="2"/>
        <v>2803425</v>
      </c>
      <c r="W15" s="100">
        <f t="shared" si="2"/>
        <v>3627926</v>
      </c>
      <c r="X15" s="100">
        <f t="shared" si="2"/>
        <v>10634000</v>
      </c>
      <c r="Y15" s="100">
        <f t="shared" si="2"/>
        <v>-7006074</v>
      </c>
      <c r="Z15" s="137">
        <f>+IF(X15&lt;&gt;0,+(Y15/X15)*100,0)</f>
        <v>-65.88371261989843</v>
      </c>
      <c r="AA15" s="102">
        <f>SUM(AA16:AA18)</f>
        <v>10634000</v>
      </c>
    </row>
    <row r="16" spans="1:27" ht="13.5">
      <c r="A16" s="138" t="s">
        <v>85</v>
      </c>
      <c r="B16" s="136"/>
      <c r="C16" s="155">
        <v>86321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2661925</v>
      </c>
      <c r="D17" s="155"/>
      <c r="E17" s="156">
        <v>6951000</v>
      </c>
      <c r="F17" s="60">
        <v>6517000</v>
      </c>
      <c r="G17" s="60"/>
      <c r="H17" s="60"/>
      <c r="I17" s="60"/>
      <c r="J17" s="60"/>
      <c r="K17" s="60">
        <v>270055</v>
      </c>
      <c r="L17" s="60"/>
      <c r="M17" s="60">
        <v>13488</v>
      </c>
      <c r="N17" s="60">
        <v>283543</v>
      </c>
      <c r="O17" s="60"/>
      <c r="P17" s="60"/>
      <c r="Q17" s="60">
        <v>140958</v>
      </c>
      <c r="R17" s="60">
        <v>140958</v>
      </c>
      <c r="S17" s="60">
        <v>399444</v>
      </c>
      <c r="T17" s="60">
        <v>925704</v>
      </c>
      <c r="U17" s="60">
        <v>1478277</v>
      </c>
      <c r="V17" s="60">
        <v>2803425</v>
      </c>
      <c r="W17" s="60">
        <v>3227926</v>
      </c>
      <c r="X17" s="60">
        <v>6517000</v>
      </c>
      <c r="Y17" s="60">
        <v>-3289074</v>
      </c>
      <c r="Z17" s="140">
        <v>-50.47</v>
      </c>
      <c r="AA17" s="62">
        <v>6517000</v>
      </c>
    </row>
    <row r="18" spans="1:27" ht="13.5">
      <c r="A18" s="138" t="s">
        <v>87</v>
      </c>
      <c r="B18" s="136"/>
      <c r="C18" s="155"/>
      <c r="D18" s="155"/>
      <c r="E18" s="156">
        <v>4117000</v>
      </c>
      <c r="F18" s="60">
        <v>4117000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400000</v>
      </c>
      <c r="R18" s="60">
        <v>400000</v>
      </c>
      <c r="S18" s="60"/>
      <c r="T18" s="60"/>
      <c r="U18" s="60"/>
      <c r="V18" s="60"/>
      <c r="W18" s="60">
        <v>400000</v>
      </c>
      <c r="X18" s="60">
        <v>4117000</v>
      </c>
      <c r="Y18" s="60">
        <v>-3717000</v>
      </c>
      <c r="Z18" s="140">
        <v>-90.28</v>
      </c>
      <c r="AA18" s="62">
        <v>4117000</v>
      </c>
    </row>
    <row r="19" spans="1:27" ht="13.5">
      <c r="A19" s="135" t="s">
        <v>88</v>
      </c>
      <c r="B19" s="142"/>
      <c r="C19" s="153">
        <f aca="true" t="shared" si="3" ref="C19:Y19">SUM(C20:C23)</f>
        <v>48576675</v>
      </c>
      <c r="D19" s="153">
        <f>SUM(D20:D23)</f>
        <v>0</v>
      </c>
      <c r="E19" s="154">
        <f t="shared" si="3"/>
        <v>31109000</v>
      </c>
      <c r="F19" s="100">
        <f t="shared" si="3"/>
        <v>36486000</v>
      </c>
      <c r="G19" s="100">
        <f t="shared" si="3"/>
        <v>1836729</v>
      </c>
      <c r="H19" s="100">
        <f t="shared" si="3"/>
        <v>1516638</v>
      </c>
      <c r="I19" s="100">
        <f t="shared" si="3"/>
        <v>2088792</v>
      </c>
      <c r="J19" s="100">
        <f t="shared" si="3"/>
        <v>5442159</v>
      </c>
      <c r="K19" s="100">
        <f t="shared" si="3"/>
        <v>1483927</v>
      </c>
      <c r="L19" s="100">
        <f t="shared" si="3"/>
        <v>970445</v>
      </c>
      <c r="M19" s="100">
        <f t="shared" si="3"/>
        <v>2290218</v>
      </c>
      <c r="N19" s="100">
        <f t="shared" si="3"/>
        <v>4744590</v>
      </c>
      <c r="O19" s="100">
        <f t="shared" si="3"/>
        <v>1288510</v>
      </c>
      <c r="P19" s="100">
        <f t="shared" si="3"/>
        <v>4194347</v>
      </c>
      <c r="Q19" s="100">
        <f t="shared" si="3"/>
        <v>2522808</v>
      </c>
      <c r="R19" s="100">
        <f t="shared" si="3"/>
        <v>8005665</v>
      </c>
      <c r="S19" s="100">
        <f t="shared" si="3"/>
        <v>2965043</v>
      </c>
      <c r="T19" s="100">
        <f t="shared" si="3"/>
        <v>4106348</v>
      </c>
      <c r="U19" s="100">
        <f t="shared" si="3"/>
        <v>8136810</v>
      </c>
      <c r="V19" s="100">
        <f t="shared" si="3"/>
        <v>15208201</v>
      </c>
      <c r="W19" s="100">
        <f t="shared" si="3"/>
        <v>33400615</v>
      </c>
      <c r="X19" s="100">
        <f t="shared" si="3"/>
        <v>36486000</v>
      </c>
      <c r="Y19" s="100">
        <f t="shared" si="3"/>
        <v>-3085385</v>
      </c>
      <c r="Z19" s="137">
        <f>+IF(X19&lt;&gt;0,+(Y19/X19)*100,0)</f>
        <v>-8.456353121745327</v>
      </c>
      <c r="AA19" s="102">
        <f>SUM(AA20:AA23)</f>
        <v>36486000</v>
      </c>
    </row>
    <row r="20" spans="1:27" ht="13.5">
      <c r="A20" s="138" t="s">
        <v>89</v>
      </c>
      <c r="B20" s="136"/>
      <c r="C20" s="155">
        <v>13405309</v>
      </c>
      <c r="D20" s="155"/>
      <c r="E20" s="156">
        <v>15956000</v>
      </c>
      <c r="F20" s="60">
        <v>21422000</v>
      </c>
      <c r="G20" s="60">
        <v>1374852</v>
      </c>
      <c r="H20" s="60">
        <v>365099</v>
      </c>
      <c r="I20" s="60">
        <v>1575686</v>
      </c>
      <c r="J20" s="60">
        <v>3315637</v>
      </c>
      <c r="K20" s="60">
        <v>583624</v>
      </c>
      <c r="L20" s="60">
        <v>1048870</v>
      </c>
      <c r="M20" s="60">
        <v>1610897</v>
      </c>
      <c r="N20" s="60">
        <v>3243391</v>
      </c>
      <c r="O20" s="60">
        <v>622860</v>
      </c>
      <c r="P20" s="60">
        <v>1723269</v>
      </c>
      <c r="Q20" s="60">
        <v>2058490</v>
      </c>
      <c r="R20" s="60">
        <v>4404619</v>
      </c>
      <c r="S20" s="60">
        <v>1670699</v>
      </c>
      <c r="T20" s="60">
        <v>1372258</v>
      </c>
      <c r="U20" s="60">
        <v>5017636</v>
      </c>
      <c r="V20" s="60">
        <v>8060593</v>
      </c>
      <c r="W20" s="60">
        <v>19024240</v>
      </c>
      <c r="X20" s="60">
        <v>21422000</v>
      </c>
      <c r="Y20" s="60">
        <v>-2397760</v>
      </c>
      <c r="Z20" s="140">
        <v>-11.19</v>
      </c>
      <c r="AA20" s="62">
        <v>21422000</v>
      </c>
    </row>
    <row r="21" spans="1:27" ht="13.5">
      <c r="A21" s="138" t="s">
        <v>90</v>
      </c>
      <c r="B21" s="136"/>
      <c r="C21" s="155">
        <v>12377240</v>
      </c>
      <c r="D21" s="155"/>
      <c r="E21" s="156">
        <v>13603000</v>
      </c>
      <c r="F21" s="60">
        <v>12593300</v>
      </c>
      <c r="G21" s="60">
        <v>461877</v>
      </c>
      <c r="H21" s="60">
        <v>955461</v>
      </c>
      <c r="I21" s="60">
        <v>260788</v>
      </c>
      <c r="J21" s="60">
        <v>1678126</v>
      </c>
      <c r="K21" s="60">
        <v>682675</v>
      </c>
      <c r="L21" s="60">
        <v>-78425</v>
      </c>
      <c r="M21" s="60">
        <v>608921</v>
      </c>
      <c r="N21" s="60">
        <v>1213171</v>
      </c>
      <c r="O21" s="60">
        <v>9000</v>
      </c>
      <c r="P21" s="60">
        <v>2443446</v>
      </c>
      <c r="Q21" s="60">
        <v>460338</v>
      </c>
      <c r="R21" s="60">
        <v>2912784</v>
      </c>
      <c r="S21" s="60">
        <v>1286344</v>
      </c>
      <c r="T21" s="60">
        <v>2558672</v>
      </c>
      <c r="U21" s="60">
        <v>2496449</v>
      </c>
      <c r="V21" s="60">
        <v>6341465</v>
      </c>
      <c r="W21" s="60">
        <v>12145546</v>
      </c>
      <c r="X21" s="60">
        <v>12593300</v>
      </c>
      <c r="Y21" s="60">
        <v>-447754</v>
      </c>
      <c r="Z21" s="140">
        <v>-3.56</v>
      </c>
      <c r="AA21" s="62">
        <v>12593300</v>
      </c>
    </row>
    <row r="22" spans="1:27" ht="13.5">
      <c r="A22" s="138" t="s">
        <v>91</v>
      </c>
      <c r="B22" s="136"/>
      <c r="C22" s="157">
        <v>21104976</v>
      </c>
      <c r="D22" s="157"/>
      <c r="E22" s="158">
        <v>1550000</v>
      </c>
      <c r="F22" s="159">
        <v>2470700</v>
      </c>
      <c r="G22" s="159"/>
      <c r="H22" s="159">
        <v>196078</v>
      </c>
      <c r="I22" s="159">
        <v>252318</v>
      </c>
      <c r="J22" s="159">
        <v>448396</v>
      </c>
      <c r="K22" s="159">
        <v>217628</v>
      </c>
      <c r="L22" s="159"/>
      <c r="M22" s="159">
        <v>70400</v>
      </c>
      <c r="N22" s="159">
        <v>288028</v>
      </c>
      <c r="O22" s="159">
        <v>656650</v>
      </c>
      <c r="P22" s="159">
        <v>27632</v>
      </c>
      <c r="Q22" s="159">
        <v>3980</v>
      </c>
      <c r="R22" s="159">
        <v>688262</v>
      </c>
      <c r="S22" s="159">
        <v>8000</v>
      </c>
      <c r="T22" s="159">
        <v>175418</v>
      </c>
      <c r="U22" s="159">
        <v>622725</v>
      </c>
      <c r="V22" s="159">
        <v>806143</v>
      </c>
      <c r="W22" s="159">
        <v>2230829</v>
      </c>
      <c r="X22" s="159">
        <v>2470700</v>
      </c>
      <c r="Y22" s="159">
        <v>-239871</v>
      </c>
      <c r="Z22" s="141">
        <v>-9.71</v>
      </c>
      <c r="AA22" s="225">
        <v>2470700</v>
      </c>
    </row>
    <row r="23" spans="1:27" ht="13.5">
      <c r="A23" s="138" t="s">
        <v>92</v>
      </c>
      <c r="B23" s="136"/>
      <c r="C23" s="155">
        <v>1689150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75133722</v>
      </c>
      <c r="D25" s="217">
        <f>+D5+D9+D15+D19+D24</f>
        <v>0</v>
      </c>
      <c r="E25" s="230">
        <f t="shared" si="4"/>
        <v>75959000</v>
      </c>
      <c r="F25" s="219">
        <f t="shared" si="4"/>
        <v>84932000</v>
      </c>
      <c r="G25" s="219">
        <f t="shared" si="4"/>
        <v>3443193</v>
      </c>
      <c r="H25" s="219">
        <f t="shared" si="4"/>
        <v>4337883</v>
      </c>
      <c r="I25" s="219">
        <f t="shared" si="4"/>
        <v>4851927</v>
      </c>
      <c r="J25" s="219">
        <f t="shared" si="4"/>
        <v>12633003</v>
      </c>
      <c r="K25" s="219">
        <f t="shared" si="4"/>
        <v>2971743</v>
      </c>
      <c r="L25" s="219">
        <f t="shared" si="4"/>
        <v>7789107</v>
      </c>
      <c r="M25" s="219">
        <f t="shared" si="4"/>
        <v>7097920</v>
      </c>
      <c r="N25" s="219">
        <f t="shared" si="4"/>
        <v>17858770</v>
      </c>
      <c r="O25" s="219">
        <f t="shared" si="4"/>
        <v>2364885</v>
      </c>
      <c r="P25" s="219">
        <f t="shared" si="4"/>
        <v>900114</v>
      </c>
      <c r="Q25" s="219">
        <f t="shared" si="4"/>
        <v>9589096</v>
      </c>
      <c r="R25" s="219">
        <f t="shared" si="4"/>
        <v>12854095</v>
      </c>
      <c r="S25" s="219">
        <f t="shared" si="4"/>
        <v>5035978</v>
      </c>
      <c r="T25" s="219">
        <f t="shared" si="4"/>
        <v>9323695</v>
      </c>
      <c r="U25" s="219">
        <f t="shared" si="4"/>
        <v>14735614</v>
      </c>
      <c r="V25" s="219">
        <f t="shared" si="4"/>
        <v>29095287</v>
      </c>
      <c r="W25" s="219">
        <f t="shared" si="4"/>
        <v>72441155</v>
      </c>
      <c r="X25" s="219">
        <f t="shared" si="4"/>
        <v>84932000</v>
      </c>
      <c r="Y25" s="219">
        <f t="shared" si="4"/>
        <v>-12490845</v>
      </c>
      <c r="Z25" s="231">
        <f>+IF(X25&lt;&gt;0,+(Y25/X25)*100,0)</f>
        <v>-14.706877266519097</v>
      </c>
      <c r="AA25" s="232">
        <f>+AA5+AA9+AA15+AA19+AA24</f>
        <v>84932000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23027298</v>
      </c>
      <c r="D28" s="155"/>
      <c r="E28" s="156">
        <v>24969000</v>
      </c>
      <c r="F28" s="60">
        <v>24969000</v>
      </c>
      <c r="G28" s="60">
        <v>2141555</v>
      </c>
      <c r="H28" s="60">
        <v>1555262</v>
      </c>
      <c r="I28" s="60">
        <v>650682</v>
      </c>
      <c r="J28" s="60">
        <v>4347499</v>
      </c>
      <c r="K28" s="60">
        <v>1338203</v>
      </c>
      <c r="L28" s="60">
        <v>228815</v>
      </c>
      <c r="M28" s="60">
        <v>951085</v>
      </c>
      <c r="N28" s="60">
        <v>2518103</v>
      </c>
      <c r="O28" s="60">
        <v>633105</v>
      </c>
      <c r="P28" s="60">
        <v>2435610</v>
      </c>
      <c r="Q28" s="60">
        <v>3457625</v>
      </c>
      <c r="R28" s="60">
        <v>6526340</v>
      </c>
      <c r="S28" s="60">
        <v>2144190</v>
      </c>
      <c r="T28" s="60">
        <v>3769811</v>
      </c>
      <c r="U28" s="60">
        <v>6038567</v>
      </c>
      <c r="V28" s="60">
        <v>11952568</v>
      </c>
      <c r="W28" s="60">
        <v>25344510</v>
      </c>
      <c r="X28" s="60">
        <v>24969000</v>
      </c>
      <c r="Y28" s="60">
        <v>375510</v>
      </c>
      <c r="Z28" s="140">
        <v>1.5</v>
      </c>
      <c r="AA28" s="155">
        <v>24969000</v>
      </c>
    </row>
    <row r="29" spans="1:27" ht="13.5">
      <c r="A29" s="234" t="s">
        <v>134</v>
      </c>
      <c r="B29" s="136"/>
      <c r="C29" s="155">
        <v>14471701</v>
      </c>
      <c r="D29" s="155"/>
      <c r="E29" s="156">
        <v>17916000</v>
      </c>
      <c r="F29" s="60">
        <v>18171000</v>
      </c>
      <c r="G29" s="60">
        <v>956322</v>
      </c>
      <c r="H29" s="60">
        <v>1931950</v>
      </c>
      <c r="I29" s="60">
        <v>1648078</v>
      </c>
      <c r="J29" s="60">
        <v>4536350</v>
      </c>
      <c r="K29" s="60">
        <v>484672</v>
      </c>
      <c r="L29" s="60">
        <v>4436187</v>
      </c>
      <c r="M29" s="60">
        <v>3923913</v>
      </c>
      <c r="N29" s="60">
        <v>8844772</v>
      </c>
      <c r="O29" s="60">
        <v>705204</v>
      </c>
      <c r="P29" s="60">
        <v>-4133178</v>
      </c>
      <c r="Q29" s="60">
        <v>4058488</v>
      </c>
      <c r="R29" s="60">
        <v>630514</v>
      </c>
      <c r="S29" s="60">
        <v>-770650</v>
      </c>
      <c r="T29" s="60">
        <v>2412721</v>
      </c>
      <c r="U29" s="60">
        <v>-2253236</v>
      </c>
      <c r="V29" s="60">
        <v>-611165</v>
      </c>
      <c r="W29" s="60">
        <v>13400471</v>
      </c>
      <c r="X29" s="60">
        <v>18171000</v>
      </c>
      <c r="Y29" s="60">
        <v>-4770529</v>
      </c>
      <c r="Z29" s="140">
        <v>-26.25</v>
      </c>
      <c r="AA29" s="62">
        <v>18171000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168685</v>
      </c>
      <c r="D31" s="155"/>
      <c r="E31" s="156"/>
      <c r="F31" s="60">
        <v>58000</v>
      </c>
      <c r="G31" s="60">
        <v>3710</v>
      </c>
      <c r="H31" s="60"/>
      <c r="I31" s="60">
        <v>-3710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58000</v>
      </c>
      <c r="Y31" s="60">
        <v>-58000</v>
      </c>
      <c r="Z31" s="140">
        <v>-100</v>
      </c>
      <c r="AA31" s="62">
        <v>58000</v>
      </c>
    </row>
    <row r="32" spans="1:27" ht="13.5">
      <c r="A32" s="236" t="s">
        <v>46</v>
      </c>
      <c r="B32" s="136"/>
      <c r="C32" s="210">
        <f aca="true" t="shared" si="5" ref="C32:Y32">SUM(C28:C31)</f>
        <v>37667684</v>
      </c>
      <c r="D32" s="210">
        <f>SUM(D28:D31)</f>
        <v>0</v>
      </c>
      <c r="E32" s="211">
        <f t="shared" si="5"/>
        <v>42885000</v>
      </c>
      <c r="F32" s="77">
        <f t="shared" si="5"/>
        <v>43198000</v>
      </c>
      <c r="G32" s="77">
        <f t="shared" si="5"/>
        <v>3101587</v>
      </c>
      <c r="H32" s="77">
        <f t="shared" si="5"/>
        <v>3487212</v>
      </c>
      <c r="I32" s="77">
        <f t="shared" si="5"/>
        <v>2295050</v>
      </c>
      <c r="J32" s="77">
        <f t="shared" si="5"/>
        <v>8883849</v>
      </c>
      <c r="K32" s="77">
        <f t="shared" si="5"/>
        <v>1822875</v>
      </c>
      <c r="L32" s="77">
        <f t="shared" si="5"/>
        <v>4665002</v>
      </c>
      <c r="M32" s="77">
        <f t="shared" si="5"/>
        <v>4874998</v>
      </c>
      <c r="N32" s="77">
        <f t="shared" si="5"/>
        <v>11362875</v>
      </c>
      <c r="O32" s="77">
        <f t="shared" si="5"/>
        <v>1338309</v>
      </c>
      <c r="P32" s="77">
        <f t="shared" si="5"/>
        <v>-1697568</v>
      </c>
      <c r="Q32" s="77">
        <f t="shared" si="5"/>
        <v>7516113</v>
      </c>
      <c r="R32" s="77">
        <f t="shared" si="5"/>
        <v>7156854</v>
      </c>
      <c r="S32" s="77">
        <f t="shared" si="5"/>
        <v>1373540</v>
      </c>
      <c r="T32" s="77">
        <f t="shared" si="5"/>
        <v>6182532</v>
      </c>
      <c r="U32" s="77">
        <f t="shared" si="5"/>
        <v>3785331</v>
      </c>
      <c r="V32" s="77">
        <f t="shared" si="5"/>
        <v>11341403</v>
      </c>
      <c r="W32" s="77">
        <f t="shared" si="5"/>
        <v>38744981</v>
      </c>
      <c r="X32" s="77">
        <f t="shared" si="5"/>
        <v>43198000</v>
      </c>
      <c r="Y32" s="77">
        <f t="shared" si="5"/>
        <v>-4453019</v>
      </c>
      <c r="Z32" s="212">
        <f>+IF(X32&lt;&gt;0,+(Y32/X32)*100,0)</f>
        <v>-10.308391592203343</v>
      </c>
      <c r="AA32" s="79">
        <f>SUM(AA28:AA31)</f>
        <v>43198000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3717000</v>
      </c>
      <c r="F33" s="60">
        <v>3717000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3717000</v>
      </c>
      <c r="Y33" s="60">
        <v>-3717000</v>
      </c>
      <c r="Z33" s="140">
        <v>-100</v>
      </c>
      <c r="AA33" s="62">
        <v>3717000</v>
      </c>
    </row>
    <row r="34" spans="1:27" ht="13.5">
      <c r="A34" s="237" t="s">
        <v>52</v>
      </c>
      <c r="B34" s="136" t="s">
        <v>138</v>
      </c>
      <c r="C34" s="155">
        <v>22553011</v>
      </c>
      <c r="D34" s="155"/>
      <c r="E34" s="156">
        <v>15487000</v>
      </c>
      <c r="F34" s="60">
        <v>17360000</v>
      </c>
      <c r="G34" s="60">
        <v>245345</v>
      </c>
      <c r="H34" s="60">
        <v>689374</v>
      </c>
      <c r="I34" s="60">
        <v>377802</v>
      </c>
      <c r="J34" s="60">
        <v>1312521</v>
      </c>
      <c r="K34" s="60">
        <v>330972</v>
      </c>
      <c r="L34" s="60">
        <v>1530740</v>
      </c>
      <c r="M34" s="60">
        <v>455531</v>
      </c>
      <c r="N34" s="60">
        <v>2317243</v>
      </c>
      <c r="O34" s="60">
        <v>291381</v>
      </c>
      <c r="P34" s="60">
        <v>569261</v>
      </c>
      <c r="Q34" s="60">
        <v>2859920</v>
      </c>
      <c r="R34" s="60">
        <v>3720562</v>
      </c>
      <c r="S34" s="60">
        <v>925387</v>
      </c>
      <c r="T34" s="60">
        <v>1526677</v>
      </c>
      <c r="U34" s="60">
        <v>4465394</v>
      </c>
      <c r="V34" s="60">
        <v>6917458</v>
      </c>
      <c r="W34" s="60">
        <v>14267784</v>
      </c>
      <c r="X34" s="60">
        <v>17360000</v>
      </c>
      <c r="Y34" s="60">
        <v>-3092216</v>
      </c>
      <c r="Z34" s="140">
        <v>-17.81</v>
      </c>
      <c r="AA34" s="62">
        <v>17360000</v>
      </c>
    </row>
    <row r="35" spans="1:27" ht="13.5">
      <c r="A35" s="237" t="s">
        <v>53</v>
      </c>
      <c r="B35" s="136"/>
      <c r="C35" s="155">
        <v>14913027</v>
      </c>
      <c r="D35" s="155"/>
      <c r="E35" s="156">
        <v>13870000</v>
      </c>
      <c r="F35" s="60">
        <v>20657000</v>
      </c>
      <c r="G35" s="60">
        <v>96261</v>
      </c>
      <c r="H35" s="60">
        <v>161297</v>
      </c>
      <c r="I35" s="60">
        <v>2179075</v>
      </c>
      <c r="J35" s="60">
        <v>2436633</v>
      </c>
      <c r="K35" s="60">
        <v>817896</v>
      </c>
      <c r="L35" s="60">
        <v>1593365</v>
      </c>
      <c r="M35" s="60">
        <v>1767391</v>
      </c>
      <c r="N35" s="60">
        <v>4178652</v>
      </c>
      <c r="O35" s="60">
        <v>735195</v>
      </c>
      <c r="P35" s="60">
        <v>2028421</v>
      </c>
      <c r="Q35" s="60">
        <v>-786937</v>
      </c>
      <c r="R35" s="60">
        <v>1976679</v>
      </c>
      <c r="S35" s="60">
        <v>2737051</v>
      </c>
      <c r="T35" s="60">
        <v>1614486</v>
      </c>
      <c r="U35" s="60">
        <v>6484889</v>
      </c>
      <c r="V35" s="60">
        <v>10836426</v>
      </c>
      <c r="W35" s="60">
        <v>19428390</v>
      </c>
      <c r="X35" s="60">
        <v>20657000</v>
      </c>
      <c r="Y35" s="60">
        <v>-1228610</v>
      </c>
      <c r="Z35" s="140">
        <v>-5.95</v>
      </c>
      <c r="AA35" s="62">
        <v>20657000</v>
      </c>
    </row>
    <row r="36" spans="1:27" ht="13.5">
      <c r="A36" s="238" t="s">
        <v>139</v>
      </c>
      <c r="B36" s="149"/>
      <c r="C36" s="222">
        <f aca="true" t="shared" si="6" ref="C36:Y36">SUM(C32:C35)</f>
        <v>75133722</v>
      </c>
      <c r="D36" s="222">
        <f>SUM(D32:D35)</f>
        <v>0</v>
      </c>
      <c r="E36" s="218">
        <f t="shared" si="6"/>
        <v>75959000</v>
      </c>
      <c r="F36" s="220">
        <f t="shared" si="6"/>
        <v>84932000</v>
      </c>
      <c r="G36" s="220">
        <f t="shared" si="6"/>
        <v>3443193</v>
      </c>
      <c r="H36" s="220">
        <f t="shared" si="6"/>
        <v>4337883</v>
      </c>
      <c r="I36" s="220">
        <f t="shared" si="6"/>
        <v>4851927</v>
      </c>
      <c r="J36" s="220">
        <f t="shared" si="6"/>
        <v>12633003</v>
      </c>
      <c r="K36" s="220">
        <f t="shared" si="6"/>
        <v>2971743</v>
      </c>
      <c r="L36" s="220">
        <f t="shared" si="6"/>
        <v>7789107</v>
      </c>
      <c r="M36" s="220">
        <f t="shared" si="6"/>
        <v>7097920</v>
      </c>
      <c r="N36" s="220">
        <f t="shared" si="6"/>
        <v>17858770</v>
      </c>
      <c r="O36" s="220">
        <f t="shared" si="6"/>
        <v>2364885</v>
      </c>
      <c r="P36" s="220">
        <f t="shared" si="6"/>
        <v>900114</v>
      </c>
      <c r="Q36" s="220">
        <f t="shared" si="6"/>
        <v>9589096</v>
      </c>
      <c r="R36" s="220">
        <f t="shared" si="6"/>
        <v>12854095</v>
      </c>
      <c r="S36" s="220">
        <f t="shared" si="6"/>
        <v>5035978</v>
      </c>
      <c r="T36" s="220">
        <f t="shared" si="6"/>
        <v>9323695</v>
      </c>
      <c r="U36" s="220">
        <f t="shared" si="6"/>
        <v>14735614</v>
      </c>
      <c r="V36" s="220">
        <f t="shared" si="6"/>
        <v>29095287</v>
      </c>
      <c r="W36" s="220">
        <f t="shared" si="6"/>
        <v>72441155</v>
      </c>
      <c r="X36" s="220">
        <f t="shared" si="6"/>
        <v>84932000</v>
      </c>
      <c r="Y36" s="220">
        <f t="shared" si="6"/>
        <v>-12490845</v>
      </c>
      <c r="Z36" s="221">
        <f>+IF(X36&lt;&gt;0,+(Y36/X36)*100,0)</f>
        <v>-14.706877266519097</v>
      </c>
      <c r="AA36" s="239">
        <f>SUM(AA32:AA35)</f>
        <v>84932000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46160684</v>
      </c>
      <c r="D6" s="155"/>
      <c r="E6" s="59">
        <v>12963258</v>
      </c>
      <c r="F6" s="60">
        <v>12566384</v>
      </c>
      <c r="G6" s="60">
        <v>14362242</v>
      </c>
      <c r="H6" s="60"/>
      <c r="I6" s="60">
        <v>16051208</v>
      </c>
      <c r="J6" s="60">
        <v>16051208</v>
      </c>
      <c r="K6" s="60">
        <v>-24714741</v>
      </c>
      <c r="L6" s="60">
        <v>-1760542</v>
      </c>
      <c r="M6" s="60">
        <v>-8747636</v>
      </c>
      <c r="N6" s="60">
        <v>-8747636</v>
      </c>
      <c r="O6" s="60">
        <v>-5958340</v>
      </c>
      <c r="P6" s="60">
        <v>10006086</v>
      </c>
      <c r="Q6" s="60">
        <v>11427318</v>
      </c>
      <c r="R6" s="60">
        <v>11427318</v>
      </c>
      <c r="S6" s="60">
        <v>-30986917</v>
      </c>
      <c r="T6" s="60">
        <v>5509465</v>
      </c>
      <c r="U6" s="60">
        <v>-16273159</v>
      </c>
      <c r="V6" s="60">
        <v>-16273159</v>
      </c>
      <c r="W6" s="60">
        <v>-16273159</v>
      </c>
      <c r="X6" s="60">
        <v>12566384</v>
      </c>
      <c r="Y6" s="60">
        <v>-28839543</v>
      </c>
      <c r="Z6" s="140">
        <v>-229.5</v>
      </c>
      <c r="AA6" s="62">
        <v>12566384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18000000</v>
      </c>
      <c r="G7" s="60"/>
      <c r="H7" s="60">
        <v>74764</v>
      </c>
      <c r="I7" s="60">
        <v>116011</v>
      </c>
      <c r="J7" s="60">
        <v>116011</v>
      </c>
      <c r="K7" s="60">
        <v>35087018</v>
      </c>
      <c r="L7" s="60">
        <v>267363</v>
      </c>
      <c r="M7" s="60">
        <v>-21836597</v>
      </c>
      <c r="N7" s="60">
        <v>-21836597</v>
      </c>
      <c r="O7" s="60">
        <v>180121</v>
      </c>
      <c r="P7" s="60">
        <v>133834</v>
      </c>
      <c r="Q7" s="60">
        <v>9134985</v>
      </c>
      <c r="R7" s="60">
        <v>9134985</v>
      </c>
      <c r="S7" s="60">
        <v>15217053</v>
      </c>
      <c r="T7" s="60">
        <v>-19056826</v>
      </c>
      <c r="U7" s="60">
        <v>-24766830</v>
      </c>
      <c r="V7" s="60">
        <v>-24766830</v>
      </c>
      <c r="W7" s="60">
        <v>-24766830</v>
      </c>
      <c r="X7" s="60">
        <v>18000000</v>
      </c>
      <c r="Y7" s="60">
        <v>-42766830</v>
      </c>
      <c r="Z7" s="140">
        <v>-237.59</v>
      </c>
      <c r="AA7" s="62">
        <v>18000000</v>
      </c>
    </row>
    <row r="8" spans="1:27" ht="13.5">
      <c r="A8" s="249" t="s">
        <v>145</v>
      </c>
      <c r="B8" s="182"/>
      <c r="C8" s="155">
        <v>67198846</v>
      </c>
      <c r="D8" s="155"/>
      <c r="E8" s="59">
        <v>60670316</v>
      </c>
      <c r="F8" s="60">
        <v>69310765</v>
      </c>
      <c r="G8" s="60">
        <v>183002303</v>
      </c>
      <c r="H8" s="60">
        <v>-31440189</v>
      </c>
      <c r="I8" s="60">
        <v>-41130455</v>
      </c>
      <c r="J8" s="60">
        <v>-41130455</v>
      </c>
      <c r="K8" s="60">
        <v>-21457579</v>
      </c>
      <c r="L8" s="60">
        <v>-15095510</v>
      </c>
      <c r="M8" s="60">
        <v>-10929460</v>
      </c>
      <c r="N8" s="60">
        <v>-10929460</v>
      </c>
      <c r="O8" s="60">
        <v>-8079589</v>
      </c>
      <c r="P8" s="60">
        <v>-14334360</v>
      </c>
      <c r="Q8" s="60">
        <v>-17371556</v>
      </c>
      <c r="R8" s="60">
        <v>-17371556</v>
      </c>
      <c r="S8" s="60">
        <v>-13007954</v>
      </c>
      <c r="T8" s="60">
        <v>-9729480</v>
      </c>
      <c r="U8" s="60">
        <v>-2887081</v>
      </c>
      <c r="V8" s="60">
        <v>-2887081</v>
      </c>
      <c r="W8" s="60">
        <v>-2887081</v>
      </c>
      <c r="X8" s="60">
        <v>69310765</v>
      </c>
      <c r="Y8" s="60">
        <v>-72197846</v>
      </c>
      <c r="Z8" s="140">
        <v>-104.17</v>
      </c>
      <c r="AA8" s="62">
        <v>69310765</v>
      </c>
    </row>
    <row r="9" spans="1:27" ht="13.5">
      <c r="A9" s="249" t="s">
        <v>146</v>
      </c>
      <c r="B9" s="182"/>
      <c r="C9" s="155">
        <v>9496625</v>
      </c>
      <c r="D9" s="155"/>
      <c r="E9" s="59">
        <v>3561181</v>
      </c>
      <c r="F9" s="60">
        <v>10256354</v>
      </c>
      <c r="G9" s="60"/>
      <c r="H9" s="60"/>
      <c r="I9" s="60">
        <v>-31012</v>
      </c>
      <c r="J9" s="60">
        <v>-31012</v>
      </c>
      <c r="K9" s="60"/>
      <c r="L9" s="60">
        <v>349726</v>
      </c>
      <c r="M9" s="60">
        <v>1160112</v>
      </c>
      <c r="N9" s="60">
        <v>1160112</v>
      </c>
      <c r="O9" s="60"/>
      <c r="P9" s="60">
        <v>1006346</v>
      </c>
      <c r="Q9" s="60">
        <v>1530619</v>
      </c>
      <c r="R9" s="60">
        <v>1530619</v>
      </c>
      <c r="S9" s="60">
        <v>1726947</v>
      </c>
      <c r="T9" s="60"/>
      <c r="U9" s="60">
        <v>6731394</v>
      </c>
      <c r="V9" s="60">
        <v>6731394</v>
      </c>
      <c r="W9" s="60">
        <v>6731394</v>
      </c>
      <c r="X9" s="60">
        <v>10256354</v>
      </c>
      <c r="Y9" s="60">
        <v>-3524960</v>
      </c>
      <c r="Z9" s="140">
        <v>-34.37</v>
      </c>
      <c r="AA9" s="62">
        <v>10256354</v>
      </c>
    </row>
    <row r="10" spans="1:27" ht="13.5">
      <c r="A10" s="249" t="s">
        <v>147</v>
      </c>
      <c r="B10" s="182"/>
      <c r="C10" s="155">
        <v>114566</v>
      </c>
      <c r="D10" s="155"/>
      <c r="E10" s="59">
        <v>70000</v>
      </c>
      <c r="F10" s="60">
        <v>119566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119566</v>
      </c>
      <c r="Y10" s="159">
        <v>-119566</v>
      </c>
      <c r="Z10" s="141">
        <v>-100</v>
      </c>
      <c r="AA10" s="225">
        <v>119566</v>
      </c>
    </row>
    <row r="11" spans="1:27" ht="13.5">
      <c r="A11" s="249" t="s">
        <v>148</v>
      </c>
      <c r="B11" s="182"/>
      <c r="C11" s="155">
        <v>8539759</v>
      </c>
      <c r="D11" s="155"/>
      <c r="E11" s="59">
        <v>2323792</v>
      </c>
      <c r="F11" s="60">
        <v>7296565</v>
      </c>
      <c r="G11" s="60">
        <v>-311</v>
      </c>
      <c r="H11" s="60">
        <v>786188</v>
      </c>
      <c r="I11" s="60">
        <v>1009134</v>
      </c>
      <c r="J11" s="60">
        <v>1009134</v>
      </c>
      <c r="K11" s="60">
        <v>1725065</v>
      </c>
      <c r="L11" s="60">
        <v>1076678</v>
      </c>
      <c r="M11" s="60">
        <v>1527648</v>
      </c>
      <c r="N11" s="60">
        <v>1527648</v>
      </c>
      <c r="O11" s="60">
        <v>3274036</v>
      </c>
      <c r="P11" s="60">
        <v>-4833669</v>
      </c>
      <c r="Q11" s="60">
        <v>-729420</v>
      </c>
      <c r="R11" s="60">
        <v>-729420</v>
      </c>
      <c r="S11" s="60">
        <v>188403</v>
      </c>
      <c r="T11" s="60">
        <v>-1376208</v>
      </c>
      <c r="U11" s="60">
        <v>-1371698</v>
      </c>
      <c r="V11" s="60">
        <v>-1371698</v>
      </c>
      <c r="W11" s="60">
        <v>-1371698</v>
      </c>
      <c r="X11" s="60">
        <v>7296565</v>
      </c>
      <c r="Y11" s="60">
        <v>-8668263</v>
      </c>
      <c r="Z11" s="140">
        <v>-118.8</v>
      </c>
      <c r="AA11" s="62">
        <v>7296565</v>
      </c>
    </row>
    <row r="12" spans="1:27" ht="13.5">
      <c r="A12" s="250" t="s">
        <v>56</v>
      </c>
      <c r="B12" s="251"/>
      <c r="C12" s="168">
        <f aca="true" t="shared" si="0" ref="C12:Y12">SUM(C6:C11)</f>
        <v>131510480</v>
      </c>
      <c r="D12" s="168">
        <f>SUM(D6:D11)</f>
        <v>0</v>
      </c>
      <c r="E12" s="72">
        <f t="shared" si="0"/>
        <v>109588547</v>
      </c>
      <c r="F12" s="73">
        <f t="shared" si="0"/>
        <v>117549634</v>
      </c>
      <c r="G12" s="73">
        <f t="shared" si="0"/>
        <v>197364234</v>
      </c>
      <c r="H12" s="73">
        <f t="shared" si="0"/>
        <v>-30579237</v>
      </c>
      <c r="I12" s="73">
        <f t="shared" si="0"/>
        <v>-23985114</v>
      </c>
      <c r="J12" s="73">
        <f t="shared" si="0"/>
        <v>-23985114</v>
      </c>
      <c r="K12" s="73">
        <f t="shared" si="0"/>
        <v>-9360237</v>
      </c>
      <c r="L12" s="73">
        <f t="shared" si="0"/>
        <v>-15162285</v>
      </c>
      <c r="M12" s="73">
        <f t="shared" si="0"/>
        <v>-38825933</v>
      </c>
      <c r="N12" s="73">
        <f t="shared" si="0"/>
        <v>-38825933</v>
      </c>
      <c r="O12" s="73">
        <f t="shared" si="0"/>
        <v>-10583772</v>
      </c>
      <c r="P12" s="73">
        <f t="shared" si="0"/>
        <v>-8021763</v>
      </c>
      <c r="Q12" s="73">
        <f t="shared" si="0"/>
        <v>3991946</v>
      </c>
      <c r="R12" s="73">
        <f t="shared" si="0"/>
        <v>3991946</v>
      </c>
      <c r="S12" s="73">
        <f t="shared" si="0"/>
        <v>-26862468</v>
      </c>
      <c r="T12" s="73">
        <f t="shared" si="0"/>
        <v>-24653049</v>
      </c>
      <c r="U12" s="73">
        <f t="shared" si="0"/>
        <v>-38567374</v>
      </c>
      <c r="V12" s="73">
        <f t="shared" si="0"/>
        <v>-38567374</v>
      </c>
      <c r="W12" s="73">
        <f t="shared" si="0"/>
        <v>-38567374</v>
      </c>
      <c r="X12" s="73">
        <f t="shared" si="0"/>
        <v>117549634</v>
      </c>
      <c r="Y12" s="73">
        <f t="shared" si="0"/>
        <v>-156117008</v>
      </c>
      <c r="Z12" s="170">
        <f>+IF(X12&lt;&gt;0,+(Y12/X12)*100,0)</f>
        <v>-132.80943775630982</v>
      </c>
      <c r="AA12" s="74">
        <f>SUM(AA6:AA11)</f>
        <v>117549634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455881</v>
      </c>
      <c r="D15" s="155"/>
      <c r="E15" s="59">
        <v>379658</v>
      </c>
      <c r="F15" s="60">
        <v>2853357</v>
      </c>
      <c r="G15" s="60">
        <v>-241</v>
      </c>
      <c r="H15" s="60">
        <v>-242</v>
      </c>
      <c r="I15" s="60">
        <v>-243</v>
      </c>
      <c r="J15" s="60">
        <v>-243</v>
      </c>
      <c r="K15" s="60">
        <v>-243</v>
      </c>
      <c r="L15" s="60">
        <v>-244</v>
      </c>
      <c r="M15" s="60">
        <v>-245</v>
      </c>
      <c r="N15" s="60">
        <v>-245</v>
      </c>
      <c r="O15" s="60">
        <v>-246</v>
      </c>
      <c r="P15" s="60">
        <v>-247</v>
      </c>
      <c r="Q15" s="60">
        <v>-248</v>
      </c>
      <c r="R15" s="60">
        <v>-248</v>
      </c>
      <c r="S15" s="60">
        <v>-248</v>
      </c>
      <c r="T15" s="60">
        <v>-249</v>
      </c>
      <c r="U15" s="60">
        <v>-250</v>
      </c>
      <c r="V15" s="60">
        <v>-250</v>
      </c>
      <c r="W15" s="60">
        <v>-250</v>
      </c>
      <c r="X15" s="60">
        <v>2853357</v>
      </c>
      <c r="Y15" s="60">
        <v>-2853607</v>
      </c>
      <c r="Z15" s="140">
        <v>-100.01</v>
      </c>
      <c r="AA15" s="62">
        <v>2853357</v>
      </c>
    </row>
    <row r="16" spans="1:27" ht="13.5">
      <c r="A16" s="249" t="s">
        <v>151</v>
      </c>
      <c r="B16" s="182"/>
      <c r="C16" s="155">
        <v>19025017</v>
      </c>
      <c r="D16" s="155"/>
      <c r="E16" s="59">
        <v>29380950</v>
      </c>
      <c r="F16" s="60">
        <v>20166518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>
        <v>39661</v>
      </c>
      <c r="R16" s="159">
        <v>39661</v>
      </c>
      <c r="S16" s="159"/>
      <c r="T16" s="60"/>
      <c r="U16" s="159"/>
      <c r="V16" s="159"/>
      <c r="W16" s="159"/>
      <c r="X16" s="60">
        <v>20166518</v>
      </c>
      <c r="Y16" s="159">
        <v>-20166518</v>
      </c>
      <c r="Z16" s="141">
        <v>-100</v>
      </c>
      <c r="AA16" s="225">
        <v>20166518</v>
      </c>
    </row>
    <row r="17" spans="1:27" ht="13.5">
      <c r="A17" s="249" t="s">
        <v>152</v>
      </c>
      <c r="B17" s="182"/>
      <c r="C17" s="155">
        <v>130644500</v>
      </c>
      <c r="D17" s="155"/>
      <c r="E17" s="59">
        <v>134998000</v>
      </c>
      <c r="F17" s="60">
        <v>130644500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130644500</v>
      </c>
      <c r="Y17" s="60">
        <v>-130644500</v>
      </c>
      <c r="Z17" s="140">
        <v>-100</v>
      </c>
      <c r="AA17" s="62">
        <v>130644500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736733990</v>
      </c>
      <c r="D19" s="155"/>
      <c r="E19" s="59">
        <v>789510411</v>
      </c>
      <c r="F19" s="60">
        <v>797610031</v>
      </c>
      <c r="G19" s="60">
        <v>1470219</v>
      </c>
      <c r="H19" s="60">
        <v>2366220</v>
      </c>
      <c r="I19" s="60">
        <v>2883977</v>
      </c>
      <c r="J19" s="60">
        <v>2883977</v>
      </c>
      <c r="K19" s="60">
        <v>763867</v>
      </c>
      <c r="L19" s="60">
        <v>5817898</v>
      </c>
      <c r="M19" s="60">
        <v>5099677</v>
      </c>
      <c r="N19" s="60">
        <v>5099677</v>
      </c>
      <c r="O19" s="60">
        <v>513437</v>
      </c>
      <c r="P19" s="60">
        <v>-1057462</v>
      </c>
      <c r="Q19" s="60">
        <v>7618602</v>
      </c>
      <c r="R19" s="60">
        <v>7618602</v>
      </c>
      <c r="S19" s="60">
        <v>3065631</v>
      </c>
      <c r="T19" s="60">
        <v>7353348</v>
      </c>
      <c r="U19" s="60">
        <v>12719914</v>
      </c>
      <c r="V19" s="60">
        <v>12719914</v>
      </c>
      <c r="W19" s="60">
        <v>12719914</v>
      </c>
      <c r="X19" s="60">
        <v>797610031</v>
      </c>
      <c r="Y19" s="60">
        <v>-784890117</v>
      </c>
      <c r="Z19" s="140">
        <v>-98.41</v>
      </c>
      <c r="AA19" s="62">
        <v>797610031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992414</v>
      </c>
      <c r="D22" s="155"/>
      <c r="E22" s="59">
        <v>627145</v>
      </c>
      <c r="F22" s="60">
        <v>950414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950414</v>
      </c>
      <c r="Y22" s="60">
        <v>-950414</v>
      </c>
      <c r="Z22" s="140">
        <v>-100</v>
      </c>
      <c r="AA22" s="62">
        <v>950414</v>
      </c>
    </row>
    <row r="23" spans="1:27" ht="13.5">
      <c r="A23" s="249" t="s">
        <v>158</v>
      </c>
      <c r="B23" s="182"/>
      <c r="C23" s="155">
        <v>25258535</v>
      </c>
      <c r="D23" s="155"/>
      <c r="E23" s="59">
        <v>2652219</v>
      </c>
      <c r="F23" s="60">
        <v>22741493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22741493</v>
      </c>
      <c r="Y23" s="159">
        <v>-22741493</v>
      </c>
      <c r="Z23" s="141">
        <v>-100</v>
      </c>
      <c r="AA23" s="225">
        <v>22741493</v>
      </c>
    </row>
    <row r="24" spans="1:27" ht="13.5">
      <c r="A24" s="250" t="s">
        <v>57</v>
      </c>
      <c r="B24" s="253"/>
      <c r="C24" s="168">
        <f aca="true" t="shared" si="1" ref="C24:Y24">SUM(C15:C23)</f>
        <v>913110337</v>
      </c>
      <c r="D24" s="168">
        <f>SUM(D15:D23)</f>
        <v>0</v>
      </c>
      <c r="E24" s="76">
        <f t="shared" si="1"/>
        <v>957548383</v>
      </c>
      <c r="F24" s="77">
        <f t="shared" si="1"/>
        <v>974966313</v>
      </c>
      <c r="G24" s="77">
        <f t="shared" si="1"/>
        <v>1469978</v>
      </c>
      <c r="H24" s="77">
        <f t="shared" si="1"/>
        <v>2365978</v>
      </c>
      <c r="I24" s="77">
        <f t="shared" si="1"/>
        <v>2883734</v>
      </c>
      <c r="J24" s="77">
        <f t="shared" si="1"/>
        <v>2883734</v>
      </c>
      <c r="K24" s="77">
        <f t="shared" si="1"/>
        <v>763624</v>
      </c>
      <c r="L24" s="77">
        <f t="shared" si="1"/>
        <v>5817654</v>
      </c>
      <c r="M24" s="77">
        <f t="shared" si="1"/>
        <v>5099432</v>
      </c>
      <c r="N24" s="77">
        <f t="shared" si="1"/>
        <v>5099432</v>
      </c>
      <c r="O24" s="77">
        <f t="shared" si="1"/>
        <v>513191</v>
      </c>
      <c r="P24" s="77">
        <f t="shared" si="1"/>
        <v>-1057709</v>
      </c>
      <c r="Q24" s="77">
        <f t="shared" si="1"/>
        <v>7658015</v>
      </c>
      <c r="R24" s="77">
        <f t="shared" si="1"/>
        <v>7658015</v>
      </c>
      <c r="S24" s="77">
        <f t="shared" si="1"/>
        <v>3065383</v>
      </c>
      <c r="T24" s="77">
        <f t="shared" si="1"/>
        <v>7353099</v>
      </c>
      <c r="U24" s="77">
        <f t="shared" si="1"/>
        <v>12719664</v>
      </c>
      <c r="V24" s="77">
        <f t="shared" si="1"/>
        <v>12719664</v>
      </c>
      <c r="W24" s="77">
        <f t="shared" si="1"/>
        <v>12719664</v>
      </c>
      <c r="X24" s="77">
        <f t="shared" si="1"/>
        <v>974966313</v>
      </c>
      <c r="Y24" s="77">
        <f t="shared" si="1"/>
        <v>-962246649</v>
      </c>
      <c r="Z24" s="212">
        <f>+IF(X24&lt;&gt;0,+(Y24/X24)*100,0)</f>
        <v>-98.69537400109125</v>
      </c>
      <c r="AA24" s="79">
        <f>SUM(AA15:AA23)</f>
        <v>974966313</v>
      </c>
    </row>
    <row r="25" spans="1:27" ht="13.5">
      <c r="A25" s="250" t="s">
        <v>159</v>
      </c>
      <c r="B25" s="251"/>
      <c r="C25" s="168">
        <f aca="true" t="shared" si="2" ref="C25:Y25">+C12+C24</f>
        <v>1044620817</v>
      </c>
      <c r="D25" s="168">
        <f>+D12+D24</f>
        <v>0</v>
      </c>
      <c r="E25" s="72">
        <f t="shared" si="2"/>
        <v>1067136930</v>
      </c>
      <c r="F25" s="73">
        <f t="shared" si="2"/>
        <v>1092515947</v>
      </c>
      <c r="G25" s="73">
        <f t="shared" si="2"/>
        <v>198834212</v>
      </c>
      <c r="H25" s="73">
        <f t="shared" si="2"/>
        <v>-28213259</v>
      </c>
      <c r="I25" s="73">
        <f t="shared" si="2"/>
        <v>-21101380</v>
      </c>
      <c r="J25" s="73">
        <f t="shared" si="2"/>
        <v>-21101380</v>
      </c>
      <c r="K25" s="73">
        <f t="shared" si="2"/>
        <v>-8596613</v>
      </c>
      <c r="L25" s="73">
        <f t="shared" si="2"/>
        <v>-9344631</v>
      </c>
      <c r="M25" s="73">
        <f t="shared" si="2"/>
        <v>-33726501</v>
      </c>
      <c r="N25" s="73">
        <f t="shared" si="2"/>
        <v>-33726501</v>
      </c>
      <c r="O25" s="73">
        <f t="shared" si="2"/>
        <v>-10070581</v>
      </c>
      <c r="P25" s="73">
        <f t="shared" si="2"/>
        <v>-9079472</v>
      </c>
      <c r="Q25" s="73">
        <f t="shared" si="2"/>
        <v>11649961</v>
      </c>
      <c r="R25" s="73">
        <f t="shared" si="2"/>
        <v>11649961</v>
      </c>
      <c r="S25" s="73">
        <f t="shared" si="2"/>
        <v>-23797085</v>
      </c>
      <c r="T25" s="73">
        <f t="shared" si="2"/>
        <v>-17299950</v>
      </c>
      <c r="U25" s="73">
        <f t="shared" si="2"/>
        <v>-25847710</v>
      </c>
      <c r="V25" s="73">
        <f t="shared" si="2"/>
        <v>-25847710</v>
      </c>
      <c r="W25" s="73">
        <f t="shared" si="2"/>
        <v>-25847710</v>
      </c>
      <c r="X25" s="73">
        <f t="shared" si="2"/>
        <v>1092515947</v>
      </c>
      <c r="Y25" s="73">
        <f t="shared" si="2"/>
        <v>-1118363657</v>
      </c>
      <c r="Z25" s="170">
        <f>+IF(X25&lt;&gt;0,+(Y25/X25)*100,0)</f>
        <v>-102.36588857773441</v>
      </c>
      <c r="AA25" s="74">
        <f>+AA12+AA24</f>
        <v>1092515947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2876991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18129932</v>
      </c>
      <c r="D30" s="155"/>
      <c r="E30" s="59">
        <v>16030287</v>
      </c>
      <c r="F30" s="60">
        <v>19580326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19580326</v>
      </c>
      <c r="Y30" s="60">
        <v>-19580326</v>
      </c>
      <c r="Z30" s="140">
        <v>-100</v>
      </c>
      <c r="AA30" s="62">
        <v>19580326</v>
      </c>
    </row>
    <row r="31" spans="1:27" ht="13.5">
      <c r="A31" s="249" t="s">
        <v>163</v>
      </c>
      <c r="B31" s="182"/>
      <c r="C31" s="155">
        <v>9658100</v>
      </c>
      <c r="D31" s="155"/>
      <c r="E31" s="59">
        <v>11851883</v>
      </c>
      <c r="F31" s="60">
        <v>10430748</v>
      </c>
      <c r="G31" s="60">
        <v>8876</v>
      </c>
      <c r="H31" s="60">
        <v>33005</v>
      </c>
      <c r="I31" s="60">
        <v>-8929</v>
      </c>
      <c r="J31" s="60">
        <v>-8929</v>
      </c>
      <c r="K31" s="60">
        <v>79182</v>
      </c>
      <c r="L31" s="60">
        <v>21603</v>
      </c>
      <c r="M31" s="60">
        <v>52158</v>
      </c>
      <c r="N31" s="60">
        <v>52158</v>
      </c>
      <c r="O31" s="60">
        <v>38677</v>
      </c>
      <c r="P31" s="60">
        <v>102858</v>
      </c>
      <c r="Q31" s="60">
        <v>10433</v>
      </c>
      <c r="R31" s="60">
        <v>10433</v>
      </c>
      <c r="S31" s="60">
        <v>53658</v>
      </c>
      <c r="T31" s="60">
        <v>-26659</v>
      </c>
      <c r="U31" s="60">
        <v>-10576</v>
      </c>
      <c r="V31" s="60">
        <v>-10576</v>
      </c>
      <c r="W31" s="60">
        <v>-10576</v>
      </c>
      <c r="X31" s="60">
        <v>10430748</v>
      </c>
      <c r="Y31" s="60">
        <v>-10441324</v>
      </c>
      <c r="Z31" s="140">
        <v>-100.1</v>
      </c>
      <c r="AA31" s="62">
        <v>10430748</v>
      </c>
    </row>
    <row r="32" spans="1:27" ht="13.5">
      <c r="A32" s="249" t="s">
        <v>164</v>
      </c>
      <c r="B32" s="182"/>
      <c r="C32" s="155">
        <v>56825240</v>
      </c>
      <c r="D32" s="155"/>
      <c r="E32" s="59">
        <v>48720678</v>
      </c>
      <c r="F32" s="60">
        <v>58000832</v>
      </c>
      <c r="G32" s="60">
        <v>-2192606</v>
      </c>
      <c r="H32" s="60">
        <v>-15148918</v>
      </c>
      <c r="I32" s="60">
        <v>-1393942</v>
      </c>
      <c r="J32" s="60">
        <v>-1393942</v>
      </c>
      <c r="K32" s="60">
        <v>5045031</v>
      </c>
      <c r="L32" s="60">
        <v>-4509464</v>
      </c>
      <c r="M32" s="60">
        <v>-11107077</v>
      </c>
      <c r="N32" s="60">
        <v>-11107077</v>
      </c>
      <c r="O32" s="60">
        <v>3987833</v>
      </c>
      <c r="P32" s="60">
        <v>20665284</v>
      </c>
      <c r="Q32" s="60">
        <v>6627601</v>
      </c>
      <c r="R32" s="60">
        <v>6627601</v>
      </c>
      <c r="S32" s="60">
        <v>-4348448</v>
      </c>
      <c r="T32" s="60">
        <v>-9283748</v>
      </c>
      <c r="U32" s="60">
        <v>16281609</v>
      </c>
      <c r="V32" s="60">
        <v>16281609</v>
      </c>
      <c r="W32" s="60">
        <v>16281609</v>
      </c>
      <c r="X32" s="60">
        <v>58000832</v>
      </c>
      <c r="Y32" s="60">
        <v>-41719223</v>
      </c>
      <c r="Z32" s="140">
        <v>-71.93</v>
      </c>
      <c r="AA32" s="62">
        <v>58000832</v>
      </c>
    </row>
    <row r="33" spans="1:27" ht="13.5">
      <c r="A33" s="249" t="s">
        <v>165</v>
      </c>
      <c r="B33" s="182"/>
      <c r="C33" s="155">
        <v>21649642</v>
      </c>
      <c r="D33" s="155"/>
      <c r="E33" s="59">
        <v>16815599</v>
      </c>
      <c r="F33" s="60">
        <v>21649642</v>
      </c>
      <c r="G33" s="60">
        <v>-2563621</v>
      </c>
      <c r="H33" s="60">
        <v>-44112</v>
      </c>
      <c r="I33" s="60">
        <v>92691</v>
      </c>
      <c r="J33" s="60">
        <v>92691</v>
      </c>
      <c r="K33" s="60">
        <v>128201</v>
      </c>
      <c r="L33" s="60">
        <v>87679</v>
      </c>
      <c r="M33" s="60">
        <v>-40087</v>
      </c>
      <c r="N33" s="60">
        <v>-40087</v>
      </c>
      <c r="O33" s="60">
        <v>203877</v>
      </c>
      <c r="P33" s="60">
        <v>232805</v>
      </c>
      <c r="Q33" s="60">
        <v>233991</v>
      </c>
      <c r="R33" s="60">
        <v>233991</v>
      </c>
      <c r="S33" s="60">
        <v>194406</v>
      </c>
      <c r="T33" s="60">
        <v>230730</v>
      </c>
      <c r="U33" s="60">
        <v>-597849</v>
      </c>
      <c r="V33" s="60">
        <v>-597849</v>
      </c>
      <c r="W33" s="60">
        <v>-597849</v>
      </c>
      <c r="X33" s="60">
        <v>21649642</v>
      </c>
      <c r="Y33" s="60">
        <v>-22247491</v>
      </c>
      <c r="Z33" s="140">
        <v>-102.76</v>
      </c>
      <c r="AA33" s="62">
        <v>21649642</v>
      </c>
    </row>
    <row r="34" spans="1:27" ht="13.5">
      <c r="A34" s="250" t="s">
        <v>58</v>
      </c>
      <c r="B34" s="251"/>
      <c r="C34" s="168">
        <f aca="true" t="shared" si="3" ref="C34:Y34">SUM(C29:C33)</f>
        <v>106262914</v>
      </c>
      <c r="D34" s="168">
        <f>SUM(D29:D33)</f>
        <v>0</v>
      </c>
      <c r="E34" s="72">
        <f t="shared" si="3"/>
        <v>93418447</v>
      </c>
      <c r="F34" s="73">
        <f t="shared" si="3"/>
        <v>109661548</v>
      </c>
      <c r="G34" s="73">
        <f t="shared" si="3"/>
        <v>-4747351</v>
      </c>
      <c r="H34" s="73">
        <f t="shared" si="3"/>
        <v>-12283034</v>
      </c>
      <c r="I34" s="73">
        <f t="shared" si="3"/>
        <v>-1310180</v>
      </c>
      <c r="J34" s="73">
        <f t="shared" si="3"/>
        <v>-1310180</v>
      </c>
      <c r="K34" s="73">
        <f t="shared" si="3"/>
        <v>5252414</v>
      </c>
      <c r="L34" s="73">
        <f t="shared" si="3"/>
        <v>-4400182</v>
      </c>
      <c r="M34" s="73">
        <f t="shared" si="3"/>
        <v>-11095006</v>
      </c>
      <c r="N34" s="73">
        <f t="shared" si="3"/>
        <v>-11095006</v>
      </c>
      <c r="O34" s="73">
        <f t="shared" si="3"/>
        <v>4230387</v>
      </c>
      <c r="P34" s="73">
        <f t="shared" si="3"/>
        <v>21000947</v>
      </c>
      <c r="Q34" s="73">
        <f t="shared" si="3"/>
        <v>6872025</v>
      </c>
      <c r="R34" s="73">
        <f t="shared" si="3"/>
        <v>6872025</v>
      </c>
      <c r="S34" s="73">
        <f t="shared" si="3"/>
        <v>-4100384</v>
      </c>
      <c r="T34" s="73">
        <f t="shared" si="3"/>
        <v>-9079677</v>
      </c>
      <c r="U34" s="73">
        <f t="shared" si="3"/>
        <v>15673184</v>
      </c>
      <c r="V34" s="73">
        <f t="shared" si="3"/>
        <v>15673184</v>
      </c>
      <c r="W34" s="73">
        <f t="shared" si="3"/>
        <v>15673184</v>
      </c>
      <c r="X34" s="73">
        <f t="shared" si="3"/>
        <v>109661548</v>
      </c>
      <c r="Y34" s="73">
        <f t="shared" si="3"/>
        <v>-93988364</v>
      </c>
      <c r="Z34" s="170">
        <f>+IF(X34&lt;&gt;0,+(Y34/X34)*100,0)</f>
        <v>-85.70767576616737</v>
      </c>
      <c r="AA34" s="74">
        <f>SUM(AA29:AA33)</f>
        <v>109661548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130576548</v>
      </c>
      <c r="D37" s="155"/>
      <c r="E37" s="59">
        <v>134395631</v>
      </c>
      <c r="F37" s="60">
        <v>117420848</v>
      </c>
      <c r="G37" s="60">
        <v>-596941</v>
      </c>
      <c r="H37" s="60">
        <v>-272680</v>
      </c>
      <c r="I37" s="60">
        <v>-1315720</v>
      </c>
      <c r="J37" s="60">
        <v>-1315720</v>
      </c>
      <c r="K37" s="60">
        <v>-382111</v>
      </c>
      <c r="L37" s="60"/>
      <c r="M37" s="60">
        <v>-7932223</v>
      </c>
      <c r="N37" s="60">
        <v>-7932223</v>
      </c>
      <c r="O37" s="60">
        <v>-621143</v>
      </c>
      <c r="P37" s="60">
        <v>-277708</v>
      </c>
      <c r="Q37" s="60">
        <v>-1402737</v>
      </c>
      <c r="R37" s="60">
        <v>-1402737</v>
      </c>
      <c r="S37" s="60"/>
      <c r="T37" s="60">
        <v>-2301588</v>
      </c>
      <c r="U37" s="60">
        <v>-5934563</v>
      </c>
      <c r="V37" s="60">
        <v>-5934563</v>
      </c>
      <c r="W37" s="60">
        <v>-5934563</v>
      </c>
      <c r="X37" s="60">
        <v>117420848</v>
      </c>
      <c r="Y37" s="60">
        <v>-123355411</v>
      </c>
      <c r="Z37" s="140">
        <v>-105.05</v>
      </c>
      <c r="AA37" s="62">
        <v>117420848</v>
      </c>
    </row>
    <row r="38" spans="1:27" ht="13.5">
      <c r="A38" s="249" t="s">
        <v>165</v>
      </c>
      <c r="B38" s="182"/>
      <c r="C38" s="155">
        <v>92690686</v>
      </c>
      <c r="D38" s="155"/>
      <c r="E38" s="59">
        <v>96878442</v>
      </c>
      <c r="F38" s="60">
        <v>102826001</v>
      </c>
      <c r="G38" s="60">
        <v>-269892</v>
      </c>
      <c r="H38" s="60">
        <v>-284023</v>
      </c>
      <c r="I38" s="60">
        <v>8964996</v>
      </c>
      <c r="J38" s="60">
        <v>8964996</v>
      </c>
      <c r="K38" s="60">
        <v>-206506</v>
      </c>
      <c r="L38" s="60">
        <v>-370074</v>
      </c>
      <c r="M38" s="60">
        <v>-491387</v>
      </c>
      <c r="N38" s="60">
        <v>-491387</v>
      </c>
      <c r="O38" s="60">
        <v>-278800</v>
      </c>
      <c r="P38" s="60">
        <v>-59242</v>
      </c>
      <c r="Q38" s="60">
        <v>-446480</v>
      </c>
      <c r="R38" s="60">
        <v>-446480</v>
      </c>
      <c r="S38" s="60">
        <v>-48156</v>
      </c>
      <c r="T38" s="60">
        <v>-297975</v>
      </c>
      <c r="U38" s="60">
        <v>-271072</v>
      </c>
      <c r="V38" s="60">
        <v>-271072</v>
      </c>
      <c r="W38" s="60">
        <v>-271072</v>
      </c>
      <c r="X38" s="60">
        <v>102826001</v>
      </c>
      <c r="Y38" s="60">
        <v>-103097073</v>
      </c>
      <c r="Z38" s="140">
        <v>-100.26</v>
      </c>
      <c r="AA38" s="62">
        <v>102826001</v>
      </c>
    </row>
    <row r="39" spans="1:27" ht="13.5">
      <c r="A39" s="250" t="s">
        <v>59</v>
      </c>
      <c r="B39" s="253"/>
      <c r="C39" s="168">
        <f aca="true" t="shared" si="4" ref="C39:Y39">SUM(C37:C38)</f>
        <v>223267234</v>
      </c>
      <c r="D39" s="168">
        <f>SUM(D37:D38)</f>
        <v>0</v>
      </c>
      <c r="E39" s="76">
        <f t="shared" si="4"/>
        <v>231274073</v>
      </c>
      <c r="F39" s="77">
        <f t="shared" si="4"/>
        <v>220246849</v>
      </c>
      <c r="G39" s="77">
        <f t="shared" si="4"/>
        <v>-866833</v>
      </c>
      <c r="H39" s="77">
        <f t="shared" si="4"/>
        <v>-556703</v>
      </c>
      <c r="I39" s="77">
        <f t="shared" si="4"/>
        <v>7649276</v>
      </c>
      <c r="J39" s="77">
        <f t="shared" si="4"/>
        <v>7649276</v>
      </c>
      <c r="K39" s="77">
        <f t="shared" si="4"/>
        <v>-588617</v>
      </c>
      <c r="L39" s="77">
        <f t="shared" si="4"/>
        <v>-370074</v>
      </c>
      <c r="M39" s="77">
        <f t="shared" si="4"/>
        <v>-8423610</v>
      </c>
      <c r="N39" s="77">
        <f t="shared" si="4"/>
        <v>-8423610</v>
      </c>
      <c r="O39" s="77">
        <f t="shared" si="4"/>
        <v>-899943</v>
      </c>
      <c r="P39" s="77">
        <f t="shared" si="4"/>
        <v>-336950</v>
      </c>
      <c r="Q39" s="77">
        <f t="shared" si="4"/>
        <v>-1849217</v>
      </c>
      <c r="R39" s="77">
        <f t="shared" si="4"/>
        <v>-1849217</v>
      </c>
      <c r="S39" s="77">
        <f t="shared" si="4"/>
        <v>-48156</v>
      </c>
      <c r="T39" s="77">
        <f t="shared" si="4"/>
        <v>-2599563</v>
      </c>
      <c r="U39" s="77">
        <f t="shared" si="4"/>
        <v>-6205635</v>
      </c>
      <c r="V39" s="77">
        <f t="shared" si="4"/>
        <v>-6205635</v>
      </c>
      <c r="W39" s="77">
        <f t="shared" si="4"/>
        <v>-6205635</v>
      </c>
      <c r="X39" s="77">
        <f t="shared" si="4"/>
        <v>220246849</v>
      </c>
      <c r="Y39" s="77">
        <f t="shared" si="4"/>
        <v>-226452484</v>
      </c>
      <c r="Z39" s="212">
        <f>+IF(X39&lt;&gt;0,+(Y39/X39)*100,0)</f>
        <v>-102.81758173984137</v>
      </c>
      <c r="AA39" s="79">
        <f>SUM(AA37:AA38)</f>
        <v>220246849</v>
      </c>
    </row>
    <row r="40" spans="1:27" ht="13.5">
      <c r="A40" s="250" t="s">
        <v>167</v>
      </c>
      <c r="B40" s="251"/>
      <c r="C40" s="168">
        <f aca="true" t="shared" si="5" ref="C40:Y40">+C34+C39</f>
        <v>329530148</v>
      </c>
      <c r="D40" s="168">
        <f>+D34+D39</f>
        <v>0</v>
      </c>
      <c r="E40" s="72">
        <f t="shared" si="5"/>
        <v>324692520</v>
      </c>
      <c r="F40" s="73">
        <f t="shared" si="5"/>
        <v>329908397</v>
      </c>
      <c r="G40" s="73">
        <f t="shared" si="5"/>
        <v>-5614184</v>
      </c>
      <c r="H40" s="73">
        <f t="shared" si="5"/>
        <v>-12839737</v>
      </c>
      <c r="I40" s="73">
        <f t="shared" si="5"/>
        <v>6339096</v>
      </c>
      <c r="J40" s="73">
        <f t="shared" si="5"/>
        <v>6339096</v>
      </c>
      <c r="K40" s="73">
        <f t="shared" si="5"/>
        <v>4663797</v>
      </c>
      <c r="L40" s="73">
        <f t="shared" si="5"/>
        <v>-4770256</v>
      </c>
      <c r="M40" s="73">
        <f t="shared" si="5"/>
        <v>-19518616</v>
      </c>
      <c r="N40" s="73">
        <f t="shared" si="5"/>
        <v>-19518616</v>
      </c>
      <c r="O40" s="73">
        <f t="shared" si="5"/>
        <v>3330444</v>
      </c>
      <c r="P40" s="73">
        <f t="shared" si="5"/>
        <v>20663997</v>
      </c>
      <c r="Q40" s="73">
        <f t="shared" si="5"/>
        <v>5022808</v>
      </c>
      <c r="R40" s="73">
        <f t="shared" si="5"/>
        <v>5022808</v>
      </c>
      <c r="S40" s="73">
        <f t="shared" si="5"/>
        <v>-4148540</v>
      </c>
      <c r="T40" s="73">
        <f t="shared" si="5"/>
        <v>-11679240</v>
      </c>
      <c r="U40" s="73">
        <f t="shared" si="5"/>
        <v>9467549</v>
      </c>
      <c r="V40" s="73">
        <f t="shared" si="5"/>
        <v>9467549</v>
      </c>
      <c r="W40" s="73">
        <f t="shared" si="5"/>
        <v>9467549</v>
      </c>
      <c r="X40" s="73">
        <f t="shared" si="5"/>
        <v>329908397</v>
      </c>
      <c r="Y40" s="73">
        <f t="shared" si="5"/>
        <v>-320440848</v>
      </c>
      <c r="Z40" s="170">
        <f>+IF(X40&lt;&gt;0,+(Y40/X40)*100,0)</f>
        <v>-97.13024915822317</v>
      </c>
      <c r="AA40" s="74">
        <f>+AA34+AA39</f>
        <v>329908397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715090669</v>
      </c>
      <c r="D42" s="257">
        <f>+D25-D40</f>
        <v>0</v>
      </c>
      <c r="E42" s="258">
        <f t="shared" si="6"/>
        <v>742444410</v>
      </c>
      <c r="F42" s="259">
        <f t="shared" si="6"/>
        <v>762607550</v>
      </c>
      <c r="G42" s="259">
        <f t="shared" si="6"/>
        <v>204448396</v>
      </c>
      <c r="H42" s="259">
        <f t="shared" si="6"/>
        <v>-15373522</v>
      </c>
      <c r="I42" s="259">
        <f t="shared" si="6"/>
        <v>-27440476</v>
      </c>
      <c r="J42" s="259">
        <f t="shared" si="6"/>
        <v>-27440476</v>
      </c>
      <c r="K42" s="259">
        <f t="shared" si="6"/>
        <v>-13260410</v>
      </c>
      <c r="L42" s="259">
        <f t="shared" si="6"/>
        <v>-4574375</v>
      </c>
      <c r="M42" s="259">
        <f t="shared" si="6"/>
        <v>-14207885</v>
      </c>
      <c r="N42" s="259">
        <f t="shared" si="6"/>
        <v>-14207885</v>
      </c>
      <c r="O42" s="259">
        <f t="shared" si="6"/>
        <v>-13401025</v>
      </c>
      <c r="P42" s="259">
        <f t="shared" si="6"/>
        <v>-29743469</v>
      </c>
      <c r="Q42" s="259">
        <f t="shared" si="6"/>
        <v>6627153</v>
      </c>
      <c r="R42" s="259">
        <f t="shared" si="6"/>
        <v>6627153</v>
      </c>
      <c r="S42" s="259">
        <f t="shared" si="6"/>
        <v>-19648545</v>
      </c>
      <c r="T42" s="259">
        <f t="shared" si="6"/>
        <v>-5620710</v>
      </c>
      <c r="U42" s="259">
        <f t="shared" si="6"/>
        <v>-35315259</v>
      </c>
      <c r="V42" s="259">
        <f t="shared" si="6"/>
        <v>-35315259</v>
      </c>
      <c r="W42" s="259">
        <f t="shared" si="6"/>
        <v>-35315259</v>
      </c>
      <c r="X42" s="259">
        <f t="shared" si="6"/>
        <v>762607550</v>
      </c>
      <c r="Y42" s="259">
        <f t="shared" si="6"/>
        <v>-797922809</v>
      </c>
      <c r="Z42" s="260">
        <f>+IF(X42&lt;&gt;0,+(Y42/X42)*100,0)</f>
        <v>-104.63085619857814</v>
      </c>
      <c r="AA42" s="261">
        <f>+AA25-AA40</f>
        <v>762607550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654009711</v>
      </c>
      <c r="D45" s="155"/>
      <c r="E45" s="59">
        <v>647282572</v>
      </c>
      <c r="F45" s="60">
        <v>692855349</v>
      </c>
      <c r="G45" s="60">
        <v>204448396</v>
      </c>
      <c r="H45" s="60">
        <v>-15373522</v>
      </c>
      <c r="I45" s="60">
        <v>-27440476</v>
      </c>
      <c r="J45" s="60">
        <v>-27440476</v>
      </c>
      <c r="K45" s="60">
        <v>-13260410</v>
      </c>
      <c r="L45" s="60">
        <v>-4574375</v>
      </c>
      <c r="M45" s="60">
        <v>-14207885</v>
      </c>
      <c r="N45" s="60">
        <v>-14207885</v>
      </c>
      <c r="O45" s="60">
        <v>-13401025</v>
      </c>
      <c r="P45" s="60">
        <v>-29743469</v>
      </c>
      <c r="Q45" s="60">
        <v>6627153</v>
      </c>
      <c r="R45" s="60">
        <v>6627153</v>
      </c>
      <c r="S45" s="60">
        <v>-19648545</v>
      </c>
      <c r="T45" s="60">
        <v>-5620710</v>
      </c>
      <c r="U45" s="60">
        <v>-35315259</v>
      </c>
      <c r="V45" s="60">
        <v>-35315259</v>
      </c>
      <c r="W45" s="60">
        <v>-35315259</v>
      </c>
      <c r="X45" s="60">
        <v>692855349</v>
      </c>
      <c r="Y45" s="60">
        <v>-728170608</v>
      </c>
      <c r="Z45" s="139">
        <v>-105.1</v>
      </c>
      <c r="AA45" s="62">
        <v>692855349</v>
      </c>
    </row>
    <row r="46" spans="1:27" ht="13.5">
      <c r="A46" s="249" t="s">
        <v>171</v>
      </c>
      <c r="B46" s="182"/>
      <c r="C46" s="155">
        <v>61080958</v>
      </c>
      <c r="D46" s="155"/>
      <c r="E46" s="59">
        <v>95161838</v>
      </c>
      <c r="F46" s="60">
        <v>69752201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69752201</v>
      </c>
      <c r="Y46" s="60">
        <v>-69752201</v>
      </c>
      <c r="Z46" s="139">
        <v>-100</v>
      </c>
      <c r="AA46" s="62">
        <v>69752201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715090669</v>
      </c>
      <c r="D48" s="217">
        <f>SUM(D45:D47)</f>
        <v>0</v>
      </c>
      <c r="E48" s="264">
        <f t="shared" si="7"/>
        <v>742444410</v>
      </c>
      <c r="F48" s="219">
        <f t="shared" si="7"/>
        <v>762607550</v>
      </c>
      <c r="G48" s="219">
        <f t="shared" si="7"/>
        <v>204448396</v>
      </c>
      <c r="H48" s="219">
        <f t="shared" si="7"/>
        <v>-15373522</v>
      </c>
      <c r="I48" s="219">
        <f t="shared" si="7"/>
        <v>-27440476</v>
      </c>
      <c r="J48" s="219">
        <f t="shared" si="7"/>
        <v>-27440476</v>
      </c>
      <c r="K48" s="219">
        <f t="shared" si="7"/>
        <v>-13260410</v>
      </c>
      <c r="L48" s="219">
        <f t="shared" si="7"/>
        <v>-4574375</v>
      </c>
      <c r="M48" s="219">
        <f t="shared" si="7"/>
        <v>-14207885</v>
      </c>
      <c r="N48" s="219">
        <f t="shared" si="7"/>
        <v>-14207885</v>
      </c>
      <c r="O48" s="219">
        <f t="shared" si="7"/>
        <v>-13401025</v>
      </c>
      <c r="P48" s="219">
        <f t="shared" si="7"/>
        <v>-29743469</v>
      </c>
      <c r="Q48" s="219">
        <f t="shared" si="7"/>
        <v>6627153</v>
      </c>
      <c r="R48" s="219">
        <f t="shared" si="7"/>
        <v>6627153</v>
      </c>
      <c r="S48" s="219">
        <f t="shared" si="7"/>
        <v>-19648545</v>
      </c>
      <c r="T48" s="219">
        <f t="shared" si="7"/>
        <v>-5620710</v>
      </c>
      <c r="U48" s="219">
        <f t="shared" si="7"/>
        <v>-35315259</v>
      </c>
      <c r="V48" s="219">
        <f t="shared" si="7"/>
        <v>-35315259</v>
      </c>
      <c r="W48" s="219">
        <f t="shared" si="7"/>
        <v>-35315259</v>
      </c>
      <c r="X48" s="219">
        <f t="shared" si="7"/>
        <v>762607550</v>
      </c>
      <c r="Y48" s="219">
        <f t="shared" si="7"/>
        <v>-797922809</v>
      </c>
      <c r="Z48" s="265">
        <f>+IF(X48&lt;&gt;0,+(Y48/X48)*100,0)</f>
        <v>-104.63085619857814</v>
      </c>
      <c r="AA48" s="232">
        <f>SUM(AA45:AA47)</f>
        <v>762607550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441487426</v>
      </c>
      <c r="D6" s="155"/>
      <c r="E6" s="59">
        <v>411608259</v>
      </c>
      <c r="F6" s="60">
        <v>399707756</v>
      </c>
      <c r="G6" s="60">
        <v>38988599</v>
      </c>
      <c r="H6" s="60">
        <v>46233830</v>
      </c>
      <c r="I6" s="60">
        <v>65163383</v>
      </c>
      <c r="J6" s="60">
        <v>150385812</v>
      </c>
      <c r="K6" s="60">
        <v>44825921</v>
      </c>
      <c r="L6" s="60">
        <v>37191224</v>
      </c>
      <c r="M6" s="60">
        <v>32447513</v>
      </c>
      <c r="N6" s="60">
        <v>114464658</v>
      </c>
      <c r="O6" s="60">
        <v>37691588</v>
      </c>
      <c r="P6" s="60">
        <v>35446147</v>
      </c>
      <c r="Q6" s="60">
        <v>37191354</v>
      </c>
      <c r="R6" s="60">
        <v>110329089</v>
      </c>
      <c r="S6" s="60">
        <v>32952134</v>
      </c>
      <c r="T6" s="60">
        <v>34544696</v>
      </c>
      <c r="U6" s="60">
        <v>34885962</v>
      </c>
      <c r="V6" s="60">
        <v>102382792</v>
      </c>
      <c r="W6" s="60">
        <v>477562351</v>
      </c>
      <c r="X6" s="60">
        <v>399707756</v>
      </c>
      <c r="Y6" s="60">
        <v>77854595</v>
      </c>
      <c r="Z6" s="140">
        <v>19.48</v>
      </c>
      <c r="AA6" s="62">
        <v>399707756</v>
      </c>
    </row>
    <row r="7" spans="1:27" ht="13.5">
      <c r="A7" s="249" t="s">
        <v>178</v>
      </c>
      <c r="B7" s="182"/>
      <c r="C7" s="155">
        <v>83819451</v>
      </c>
      <c r="D7" s="155"/>
      <c r="E7" s="59">
        <v>81877000</v>
      </c>
      <c r="F7" s="60">
        <v>83347100</v>
      </c>
      <c r="G7" s="60">
        <v>28998435</v>
      </c>
      <c r="H7" s="60">
        <v>1610124</v>
      </c>
      <c r="I7" s="60">
        <v>1373025</v>
      </c>
      <c r="J7" s="60">
        <v>31981584</v>
      </c>
      <c r="K7" s="60">
        <v>5446396</v>
      </c>
      <c r="L7" s="60">
        <v>11994000</v>
      </c>
      <c r="M7" s="60">
        <v>961351</v>
      </c>
      <c r="N7" s="60">
        <v>18401747</v>
      </c>
      <c r="O7" s="60"/>
      <c r="P7" s="60">
        <v>17057517</v>
      </c>
      <c r="Q7" s="60">
        <v>22496017</v>
      </c>
      <c r="R7" s="60">
        <v>39553534</v>
      </c>
      <c r="S7" s="60">
        <v>855920</v>
      </c>
      <c r="T7" s="60"/>
      <c r="U7" s="60">
        <v>8708569</v>
      </c>
      <c r="V7" s="60">
        <v>9564489</v>
      </c>
      <c r="W7" s="60">
        <v>99501354</v>
      </c>
      <c r="X7" s="60">
        <v>83347100</v>
      </c>
      <c r="Y7" s="60">
        <v>16154254</v>
      </c>
      <c r="Z7" s="140">
        <v>19.38</v>
      </c>
      <c r="AA7" s="62">
        <v>83347100</v>
      </c>
    </row>
    <row r="8" spans="1:27" ht="13.5">
      <c r="A8" s="249" t="s">
        <v>179</v>
      </c>
      <c r="B8" s="182"/>
      <c r="C8" s="155">
        <v>41022992</v>
      </c>
      <c r="D8" s="155"/>
      <c r="E8" s="59">
        <v>42885000</v>
      </c>
      <c r="F8" s="60">
        <v>43198002</v>
      </c>
      <c r="G8" s="60">
        <v>9719062</v>
      </c>
      <c r="H8" s="60">
        <v>1025000</v>
      </c>
      <c r="I8" s="60">
        <v>625000</v>
      </c>
      <c r="J8" s="60">
        <v>11369062</v>
      </c>
      <c r="K8" s="60">
        <v>11250000</v>
      </c>
      <c r="L8" s="60">
        <v>925000</v>
      </c>
      <c r="M8" s="60"/>
      <c r="N8" s="60">
        <v>12175000</v>
      </c>
      <c r="O8" s="60"/>
      <c r="P8" s="60">
        <v>300000</v>
      </c>
      <c r="Q8" s="60">
        <v>14999000</v>
      </c>
      <c r="R8" s="60">
        <v>15299000</v>
      </c>
      <c r="S8" s="60"/>
      <c r="T8" s="60"/>
      <c r="U8" s="60">
        <v>280133</v>
      </c>
      <c r="V8" s="60">
        <v>280133</v>
      </c>
      <c r="W8" s="60">
        <v>39123195</v>
      </c>
      <c r="X8" s="60">
        <v>43198002</v>
      </c>
      <c r="Y8" s="60">
        <v>-4074807</v>
      </c>
      <c r="Z8" s="140">
        <v>-9.43</v>
      </c>
      <c r="AA8" s="62">
        <v>43198002</v>
      </c>
    </row>
    <row r="9" spans="1:27" ht="13.5">
      <c r="A9" s="249" t="s">
        <v>180</v>
      </c>
      <c r="B9" s="182"/>
      <c r="C9" s="155">
        <v>6588564</v>
      </c>
      <c r="D9" s="155"/>
      <c r="E9" s="59">
        <v>10764345</v>
      </c>
      <c r="F9" s="60">
        <v>9883799</v>
      </c>
      <c r="G9" s="60">
        <v>14020</v>
      </c>
      <c r="H9" s="60">
        <v>257049</v>
      </c>
      <c r="I9" s="60">
        <v>268261</v>
      </c>
      <c r="J9" s="60">
        <v>539330</v>
      </c>
      <c r="K9" s="60">
        <v>282548</v>
      </c>
      <c r="L9" s="60">
        <v>446596</v>
      </c>
      <c r="M9" s="60">
        <v>376568</v>
      </c>
      <c r="N9" s="60">
        <v>1105712</v>
      </c>
      <c r="O9" s="60">
        <v>307800</v>
      </c>
      <c r="P9" s="60">
        <v>246010</v>
      </c>
      <c r="Q9" s="60">
        <v>253757</v>
      </c>
      <c r="R9" s="60">
        <v>807567</v>
      </c>
      <c r="S9" s="60">
        <v>375166</v>
      </c>
      <c r="T9" s="60">
        <v>407134</v>
      </c>
      <c r="U9" s="60">
        <v>142701</v>
      </c>
      <c r="V9" s="60">
        <v>925001</v>
      </c>
      <c r="W9" s="60">
        <v>3377610</v>
      </c>
      <c r="X9" s="60">
        <v>9883799</v>
      </c>
      <c r="Y9" s="60">
        <v>-6506189</v>
      </c>
      <c r="Z9" s="140">
        <v>-65.83</v>
      </c>
      <c r="AA9" s="62">
        <v>9883799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-472996428</v>
      </c>
      <c r="D12" s="155"/>
      <c r="E12" s="59">
        <v>-446677050</v>
      </c>
      <c r="F12" s="60">
        <v>-440358733</v>
      </c>
      <c r="G12" s="60">
        <v>-58206415</v>
      </c>
      <c r="H12" s="60">
        <v>-46478394</v>
      </c>
      <c r="I12" s="60">
        <v>-43967997</v>
      </c>
      <c r="J12" s="60">
        <v>-148652806</v>
      </c>
      <c r="K12" s="60">
        <v>-36774989</v>
      </c>
      <c r="L12" s="60">
        <v>-43823658</v>
      </c>
      <c r="M12" s="60">
        <v>-43571511</v>
      </c>
      <c r="N12" s="60">
        <v>-124170158</v>
      </c>
      <c r="O12" s="60">
        <v>-40900582</v>
      </c>
      <c r="P12" s="60">
        <v>-41699041</v>
      </c>
      <c r="Q12" s="60">
        <v>-42482756</v>
      </c>
      <c r="R12" s="60">
        <v>-125082379</v>
      </c>
      <c r="S12" s="60">
        <v>-45019391</v>
      </c>
      <c r="T12" s="60">
        <v>-39563278</v>
      </c>
      <c r="U12" s="60">
        <v>-53373192</v>
      </c>
      <c r="V12" s="60">
        <v>-137955861</v>
      </c>
      <c r="W12" s="60">
        <v>-535861204</v>
      </c>
      <c r="X12" s="60">
        <v>-440358733</v>
      </c>
      <c r="Y12" s="60">
        <v>-95502471</v>
      </c>
      <c r="Z12" s="140">
        <v>21.69</v>
      </c>
      <c r="AA12" s="62">
        <v>-440358733</v>
      </c>
    </row>
    <row r="13" spans="1:27" ht="13.5">
      <c r="A13" s="249" t="s">
        <v>40</v>
      </c>
      <c r="B13" s="182"/>
      <c r="C13" s="155">
        <v>-14876041</v>
      </c>
      <c r="D13" s="155"/>
      <c r="E13" s="59">
        <v>-15006282</v>
      </c>
      <c r="F13" s="60">
        <v>-13755000</v>
      </c>
      <c r="G13" s="60">
        <v>-534990</v>
      </c>
      <c r="H13" s="60">
        <v>-500874</v>
      </c>
      <c r="I13" s="60">
        <v>-1004768</v>
      </c>
      <c r="J13" s="60">
        <v>-2040632</v>
      </c>
      <c r="K13" s="60">
        <v>-429408</v>
      </c>
      <c r="L13" s="60"/>
      <c r="M13" s="60">
        <v>-5077879</v>
      </c>
      <c r="N13" s="60">
        <v>-5507287</v>
      </c>
      <c r="O13" s="60"/>
      <c r="P13" s="60">
        <v>-501982</v>
      </c>
      <c r="Q13" s="60">
        <v>-1456590</v>
      </c>
      <c r="R13" s="60">
        <v>-1958572</v>
      </c>
      <c r="S13" s="60"/>
      <c r="T13" s="60"/>
      <c r="U13" s="60">
        <v>-4713862</v>
      </c>
      <c r="V13" s="60">
        <v>-4713862</v>
      </c>
      <c r="W13" s="60">
        <v>-14220353</v>
      </c>
      <c r="X13" s="60">
        <v>-13755000</v>
      </c>
      <c r="Y13" s="60">
        <v>-465353</v>
      </c>
      <c r="Z13" s="140">
        <v>3.38</v>
      </c>
      <c r="AA13" s="62">
        <v>-13755000</v>
      </c>
    </row>
    <row r="14" spans="1:27" ht="13.5">
      <c r="A14" s="249" t="s">
        <v>42</v>
      </c>
      <c r="B14" s="182"/>
      <c r="C14" s="155">
        <v>-5610302</v>
      </c>
      <c r="D14" s="155"/>
      <c r="E14" s="59">
        <v>-5642000</v>
      </c>
      <c r="F14" s="60">
        <v>-5622000</v>
      </c>
      <c r="G14" s="60">
        <v>-669186</v>
      </c>
      <c r="H14" s="60">
        <v>-351533</v>
      </c>
      <c r="I14" s="60">
        <v>-342733</v>
      </c>
      <c r="J14" s="60">
        <v>-1363452</v>
      </c>
      <c r="K14" s="60">
        <v>-343633</v>
      </c>
      <c r="L14" s="60">
        <v>-342203</v>
      </c>
      <c r="M14" s="60">
        <v>-965296</v>
      </c>
      <c r="N14" s="60">
        <v>-1651132</v>
      </c>
      <c r="O14" s="60">
        <v>-531288</v>
      </c>
      <c r="P14" s="60">
        <v>-340728</v>
      </c>
      <c r="Q14" s="60">
        <v>-346783</v>
      </c>
      <c r="R14" s="60">
        <v>-1218799</v>
      </c>
      <c r="S14" s="60">
        <v>-341633</v>
      </c>
      <c r="T14" s="60">
        <v>-367370</v>
      </c>
      <c r="U14" s="60">
        <v>-22150</v>
      </c>
      <c r="V14" s="60">
        <v>-731153</v>
      </c>
      <c r="W14" s="60">
        <v>-4964536</v>
      </c>
      <c r="X14" s="60">
        <v>-5622000</v>
      </c>
      <c r="Y14" s="60">
        <v>657464</v>
      </c>
      <c r="Z14" s="140">
        <v>-11.69</v>
      </c>
      <c r="AA14" s="62">
        <v>-5622000</v>
      </c>
    </row>
    <row r="15" spans="1:27" ht="13.5">
      <c r="A15" s="250" t="s">
        <v>184</v>
      </c>
      <c r="B15" s="251"/>
      <c r="C15" s="168">
        <f aca="true" t="shared" si="0" ref="C15:Y15">SUM(C6:C14)</f>
        <v>79435662</v>
      </c>
      <c r="D15" s="168">
        <f>SUM(D6:D14)</f>
        <v>0</v>
      </c>
      <c r="E15" s="72">
        <f t="shared" si="0"/>
        <v>79809272</v>
      </c>
      <c r="F15" s="73">
        <f t="shared" si="0"/>
        <v>76400924</v>
      </c>
      <c r="G15" s="73">
        <f t="shared" si="0"/>
        <v>18309525</v>
      </c>
      <c r="H15" s="73">
        <f t="shared" si="0"/>
        <v>1795202</v>
      </c>
      <c r="I15" s="73">
        <f t="shared" si="0"/>
        <v>22114171</v>
      </c>
      <c r="J15" s="73">
        <f t="shared" si="0"/>
        <v>42218898</v>
      </c>
      <c r="K15" s="73">
        <f t="shared" si="0"/>
        <v>24256835</v>
      </c>
      <c r="L15" s="73">
        <f t="shared" si="0"/>
        <v>6390959</v>
      </c>
      <c r="M15" s="73">
        <f t="shared" si="0"/>
        <v>-15829254</v>
      </c>
      <c r="N15" s="73">
        <f t="shared" si="0"/>
        <v>14818540</v>
      </c>
      <c r="O15" s="73">
        <f t="shared" si="0"/>
        <v>-3432482</v>
      </c>
      <c r="P15" s="73">
        <f t="shared" si="0"/>
        <v>10507923</v>
      </c>
      <c r="Q15" s="73">
        <f t="shared" si="0"/>
        <v>30653999</v>
      </c>
      <c r="R15" s="73">
        <f t="shared" si="0"/>
        <v>37729440</v>
      </c>
      <c r="S15" s="73">
        <f t="shared" si="0"/>
        <v>-11177804</v>
      </c>
      <c r="T15" s="73">
        <f t="shared" si="0"/>
        <v>-4978818</v>
      </c>
      <c r="U15" s="73">
        <f t="shared" si="0"/>
        <v>-14091839</v>
      </c>
      <c r="V15" s="73">
        <f t="shared" si="0"/>
        <v>-30248461</v>
      </c>
      <c r="W15" s="73">
        <f t="shared" si="0"/>
        <v>64518417</v>
      </c>
      <c r="X15" s="73">
        <f t="shared" si="0"/>
        <v>76400924</v>
      </c>
      <c r="Y15" s="73">
        <f t="shared" si="0"/>
        <v>-11882507</v>
      </c>
      <c r="Z15" s="170">
        <f>+IF(X15&lt;&gt;0,+(Y15/X15)*100,0)</f>
        <v>-15.552831533817576</v>
      </c>
      <c r="AA15" s="74">
        <f>SUM(AA6:AA14)</f>
        <v>76400924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3031051</v>
      </c>
      <c r="D19" s="155"/>
      <c r="E19" s="59">
        <v>200000</v>
      </c>
      <c r="F19" s="60">
        <v>3917004</v>
      </c>
      <c r="G19" s="159"/>
      <c r="H19" s="159">
        <v>5768</v>
      </c>
      <c r="I19" s="159"/>
      <c r="J19" s="60">
        <v>5768</v>
      </c>
      <c r="K19" s="159"/>
      <c r="L19" s="159"/>
      <c r="M19" s="60">
        <v>85605</v>
      </c>
      <c r="N19" s="159">
        <v>85605</v>
      </c>
      <c r="O19" s="159">
        <v>172544</v>
      </c>
      <c r="P19" s="159"/>
      <c r="Q19" s="60">
        <v>59600</v>
      </c>
      <c r="R19" s="159">
        <v>232144</v>
      </c>
      <c r="S19" s="159"/>
      <c r="T19" s="60">
        <v>684745</v>
      </c>
      <c r="U19" s="159">
        <v>3614</v>
      </c>
      <c r="V19" s="159">
        <v>688359</v>
      </c>
      <c r="W19" s="159">
        <v>1011876</v>
      </c>
      <c r="X19" s="60">
        <v>3917004</v>
      </c>
      <c r="Y19" s="159">
        <v>-2905128</v>
      </c>
      <c r="Z19" s="141">
        <v>-74.17</v>
      </c>
      <c r="AA19" s="225">
        <v>3917004</v>
      </c>
    </row>
    <row r="20" spans="1:27" ht="13.5">
      <c r="A20" s="249" t="s">
        <v>187</v>
      </c>
      <c r="B20" s="182"/>
      <c r="C20" s="155">
        <v>288384</v>
      </c>
      <c r="D20" s="155"/>
      <c r="E20" s="268"/>
      <c r="F20" s="159"/>
      <c r="G20" s="60">
        <v>96836</v>
      </c>
      <c r="H20" s="60">
        <v>125352</v>
      </c>
      <c r="I20" s="60">
        <v>124094</v>
      </c>
      <c r="J20" s="60">
        <v>346282</v>
      </c>
      <c r="K20" s="60">
        <v>92220</v>
      </c>
      <c r="L20" s="60">
        <v>-2282</v>
      </c>
      <c r="M20" s="159">
        <v>73941</v>
      </c>
      <c r="N20" s="60">
        <v>163879</v>
      </c>
      <c r="O20" s="60">
        <v>8306</v>
      </c>
      <c r="P20" s="60">
        <v>58780</v>
      </c>
      <c r="Q20" s="60">
        <v>68936</v>
      </c>
      <c r="R20" s="60">
        <v>136022</v>
      </c>
      <c r="S20" s="60">
        <v>114455</v>
      </c>
      <c r="T20" s="159"/>
      <c r="U20" s="60">
        <v>89700</v>
      </c>
      <c r="V20" s="60">
        <v>204155</v>
      </c>
      <c r="W20" s="60">
        <v>850338</v>
      </c>
      <c r="X20" s="60"/>
      <c r="Y20" s="60">
        <v>850338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60000</v>
      </c>
      <c r="F21" s="60">
        <v>114564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114564</v>
      </c>
      <c r="Y21" s="159">
        <v>-114564</v>
      </c>
      <c r="Z21" s="141">
        <v>-100</v>
      </c>
      <c r="AA21" s="225">
        <v>114564</v>
      </c>
    </row>
    <row r="22" spans="1:27" ht="13.5">
      <c r="A22" s="249" t="s">
        <v>189</v>
      </c>
      <c r="B22" s="182"/>
      <c r="C22" s="155">
        <v>127514</v>
      </c>
      <c r="D22" s="155"/>
      <c r="E22" s="59">
        <v>-2425950</v>
      </c>
      <c r="F22" s="60">
        <v>-1141500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-1141500</v>
      </c>
      <c r="Y22" s="60">
        <v>1141500</v>
      </c>
      <c r="Z22" s="140">
        <v>-100</v>
      </c>
      <c r="AA22" s="62">
        <v>-1141500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-75133724</v>
      </c>
      <c r="D24" s="155"/>
      <c r="E24" s="59">
        <v>-75959000</v>
      </c>
      <c r="F24" s="60">
        <v>-84932001</v>
      </c>
      <c r="G24" s="60">
        <v>-3508192</v>
      </c>
      <c r="H24" s="60">
        <v>-4518737</v>
      </c>
      <c r="I24" s="60">
        <v>-5054728</v>
      </c>
      <c r="J24" s="60">
        <v>-13081657</v>
      </c>
      <c r="K24" s="60">
        <v>-3186677</v>
      </c>
      <c r="L24" s="60">
        <v>-7938484</v>
      </c>
      <c r="M24" s="60">
        <v>-7424157</v>
      </c>
      <c r="N24" s="60">
        <v>-18549318</v>
      </c>
      <c r="O24" s="60">
        <v>-1936991</v>
      </c>
      <c r="P24" s="60">
        <v>-227626</v>
      </c>
      <c r="Q24" s="60">
        <v>-9006857</v>
      </c>
      <c r="R24" s="60">
        <v>-11171474</v>
      </c>
      <c r="S24" s="60">
        <v>-4817471</v>
      </c>
      <c r="T24" s="60">
        <v>-9381722</v>
      </c>
      <c r="U24" s="60">
        <v>-14754420</v>
      </c>
      <c r="V24" s="60">
        <v>-28953613</v>
      </c>
      <c r="W24" s="60">
        <v>-71756062</v>
      </c>
      <c r="X24" s="60">
        <v>-84932001</v>
      </c>
      <c r="Y24" s="60">
        <v>13175939</v>
      </c>
      <c r="Z24" s="140">
        <v>-15.51</v>
      </c>
      <c r="AA24" s="62">
        <v>-84932001</v>
      </c>
    </row>
    <row r="25" spans="1:27" ht="13.5">
      <c r="A25" s="250" t="s">
        <v>191</v>
      </c>
      <c r="B25" s="251"/>
      <c r="C25" s="168">
        <f aca="true" t="shared" si="1" ref="C25:Y25">SUM(C19:C24)</f>
        <v>-71686775</v>
      </c>
      <c r="D25" s="168">
        <f>SUM(D19:D24)</f>
        <v>0</v>
      </c>
      <c r="E25" s="72">
        <f t="shared" si="1"/>
        <v>-78124950</v>
      </c>
      <c r="F25" s="73">
        <f t="shared" si="1"/>
        <v>-82041933</v>
      </c>
      <c r="G25" s="73">
        <f t="shared" si="1"/>
        <v>-3411356</v>
      </c>
      <c r="H25" s="73">
        <f t="shared" si="1"/>
        <v>-4387617</v>
      </c>
      <c r="I25" s="73">
        <f t="shared" si="1"/>
        <v>-4930634</v>
      </c>
      <c r="J25" s="73">
        <f t="shared" si="1"/>
        <v>-12729607</v>
      </c>
      <c r="K25" s="73">
        <f t="shared" si="1"/>
        <v>-3094457</v>
      </c>
      <c r="L25" s="73">
        <f t="shared" si="1"/>
        <v>-7940766</v>
      </c>
      <c r="M25" s="73">
        <f t="shared" si="1"/>
        <v>-7264611</v>
      </c>
      <c r="N25" s="73">
        <f t="shared" si="1"/>
        <v>-18299834</v>
      </c>
      <c r="O25" s="73">
        <f t="shared" si="1"/>
        <v>-1756141</v>
      </c>
      <c r="P25" s="73">
        <f t="shared" si="1"/>
        <v>-168846</v>
      </c>
      <c r="Q25" s="73">
        <f t="shared" si="1"/>
        <v>-8878321</v>
      </c>
      <c r="R25" s="73">
        <f t="shared" si="1"/>
        <v>-10803308</v>
      </c>
      <c r="S25" s="73">
        <f t="shared" si="1"/>
        <v>-4703016</v>
      </c>
      <c r="T25" s="73">
        <f t="shared" si="1"/>
        <v>-8696977</v>
      </c>
      <c r="U25" s="73">
        <f t="shared" si="1"/>
        <v>-14661106</v>
      </c>
      <c r="V25" s="73">
        <f t="shared" si="1"/>
        <v>-28061099</v>
      </c>
      <c r="W25" s="73">
        <f t="shared" si="1"/>
        <v>-69893848</v>
      </c>
      <c r="X25" s="73">
        <f t="shared" si="1"/>
        <v>-82041933</v>
      </c>
      <c r="Y25" s="73">
        <f t="shared" si="1"/>
        <v>12148085</v>
      </c>
      <c r="Z25" s="170">
        <f>+IF(X25&lt;&gt;0,+(Y25/X25)*100,0)</f>
        <v>-14.807165745351222</v>
      </c>
      <c r="AA25" s="74">
        <f>SUM(AA19:AA24)</f>
        <v>-82041933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158400</v>
      </c>
      <c r="R29" s="60">
        <v>158400</v>
      </c>
      <c r="S29" s="60"/>
      <c r="T29" s="60"/>
      <c r="U29" s="60"/>
      <c r="V29" s="60"/>
      <c r="W29" s="60">
        <v>158400</v>
      </c>
      <c r="X29" s="60"/>
      <c r="Y29" s="60">
        <v>158400</v>
      </c>
      <c r="Z29" s="140"/>
      <c r="AA29" s="62"/>
    </row>
    <row r="30" spans="1:27" ht="13.5">
      <c r="A30" s="249" t="s">
        <v>194</v>
      </c>
      <c r="B30" s="182"/>
      <c r="C30" s="155">
        <v>649431</v>
      </c>
      <c r="D30" s="155"/>
      <c r="E30" s="59">
        <v>11944000</v>
      </c>
      <c r="F30" s="60">
        <v>17360004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38581</v>
      </c>
      <c r="U30" s="60"/>
      <c r="V30" s="60">
        <v>38581</v>
      </c>
      <c r="W30" s="60">
        <v>38581</v>
      </c>
      <c r="X30" s="60">
        <v>17360004</v>
      </c>
      <c r="Y30" s="60">
        <v>-17321423</v>
      </c>
      <c r="Z30" s="140">
        <v>-99.78</v>
      </c>
      <c r="AA30" s="62">
        <v>17360004</v>
      </c>
    </row>
    <row r="31" spans="1:27" ht="13.5">
      <c r="A31" s="249" t="s">
        <v>195</v>
      </c>
      <c r="B31" s="182"/>
      <c r="C31" s="155">
        <v>369489</v>
      </c>
      <c r="D31" s="155"/>
      <c r="E31" s="59">
        <v>1077444</v>
      </c>
      <c r="F31" s="60">
        <v>772644</v>
      </c>
      <c r="G31" s="60">
        <v>61013</v>
      </c>
      <c r="H31" s="159">
        <v>62868</v>
      </c>
      <c r="I31" s="159">
        <v>28550</v>
      </c>
      <c r="J31" s="159">
        <v>152431</v>
      </c>
      <c r="K31" s="60">
        <v>83769</v>
      </c>
      <c r="L31" s="60">
        <v>49686</v>
      </c>
      <c r="M31" s="60">
        <v>63239</v>
      </c>
      <c r="N31" s="60">
        <v>196694</v>
      </c>
      <c r="O31" s="159">
        <v>32148</v>
      </c>
      <c r="P31" s="159">
        <v>29983</v>
      </c>
      <c r="Q31" s="159">
        <v>41539</v>
      </c>
      <c r="R31" s="60">
        <v>103670</v>
      </c>
      <c r="S31" s="60">
        <v>64161</v>
      </c>
      <c r="T31" s="60">
        <v>89853</v>
      </c>
      <c r="U31" s="60">
        <v>37120</v>
      </c>
      <c r="V31" s="159">
        <v>191134</v>
      </c>
      <c r="W31" s="159">
        <v>643929</v>
      </c>
      <c r="X31" s="159">
        <v>772644</v>
      </c>
      <c r="Y31" s="60">
        <v>-128715</v>
      </c>
      <c r="Z31" s="140">
        <v>-16.66</v>
      </c>
      <c r="AA31" s="62">
        <v>772644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-18109928</v>
      </c>
      <c r="D33" s="155"/>
      <c r="E33" s="59">
        <v>-19212152</v>
      </c>
      <c r="F33" s="60">
        <v>-28085932</v>
      </c>
      <c r="G33" s="60">
        <v>-596941</v>
      </c>
      <c r="H33" s="60">
        <v>-272680</v>
      </c>
      <c r="I33" s="60">
        <v>-1044868</v>
      </c>
      <c r="J33" s="60">
        <v>-1914489</v>
      </c>
      <c r="K33" s="60">
        <v>-383740</v>
      </c>
      <c r="L33" s="60"/>
      <c r="M33" s="60">
        <v>-7553607</v>
      </c>
      <c r="N33" s="60">
        <v>-7937347</v>
      </c>
      <c r="O33" s="60">
        <v>-621743</v>
      </c>
      <c r="P33" s="60">
        <v>-279380</v>
      </c>
      <c r="Q33" s="60">
        <v>-1402737</v>
      </c>
      <c r="R33" s="60">
        <v>-2303860</v>
      </c>
      <c r="S33" s="60"/>
      <c r="T33" s="60"/>
      <c r="U33" s="60">
        <v>-5938938</v>
      </c>
      <c r="V33" s="60">
        <v>-5938938</v>
      </c>
      <c r="W33" s="60">
        <v>-18094634</v>
      </c>
      <c r="X33" s="60">
        <v>-28085932</v>
      </c>
      <c r="Y33" s="60">
        <v>9991298</v>
      </c>
      <c r="Z33" s="140">
        <v>-35.57</v>
      </c>
      <c r="AA33" s="62">
        <v>-28085932</v>
      </c>
    </row>
    <row r="34" spans="1:27" ht="13.5">
      <c r="A34" s="250" t="s">
        <v>197</v>
      </c>
      <c r="B34" s="251"/>
      <c r="C34" s="168">
        <f aca="true" t="shared" si="2" ref="C34:Y34">SUM(C29:C33)</f>
        <v>-17091008</v>
      </c>
      <c r="D34" s="168">
        <f>SUM(D29:D33)</f>
        <v>0</v>
      </c>
      <c r="E34" s="72">
        <f t="shared" si="2"/>
        <v>-6190708</v>
      </c>
      <c r="F34" s="73">
        <f t="shared" si="2"/>
        <v>-9953284</v>
      </c>
      <c r="G34" s="73">
        <f t="shared" si="2"/>
        <v>-535928</v>
      </c>
      <c r="H34" s="73">
        <f t="shared" si="2"/>
        <v>-209812</v>
      </c>
      <c r="I34" s="73">
        <f t="shared" si="2"/>
        <v>-1016318</v>
      </c>
      <c r="J34" s="73">
        <f t="shared" si="2"/>
        <v>-1762058</v>
      </c>
      <c r="K34" s="73">
        <f t="shared" si="2"/>
        <v>-299971</v>
      </c>
      <c r="L34" s="73">
        <f t="shared" si="2"/>
        <v>49686</v>
      </c>
      <c r="M34" s="73">
        <f t="shared" si="2"/>
        <v>-7490368</v>
      </c>
      <c r="N34" s="73">
        <f t="shared" si="2"/>
        <v>-7740653</v>
      </c>
      <c r="O34" s="73">
        <f t="shared" si="2"/>
        <v>-589595</v>
      </c>
      <c r="P34" s="73">
        <f t="shared" si="2"/>
        <v>-249397</v>
      </c>
      <c r="Q34" s="73">
        <f t="shared" si="2"/>
        <v>-1202798</v>
      </c>
      <c r="R34" s="73">
        <f t="shared" si="2"/>
        <v>-2041790</v>
      </c>
      <c r="S34" s="73">
        <f t="shared" si="2"/>
        <v>64161</v>
      </c>
      <c r="T34" s="73">
        <f t="shared" si="2"/>
        <v>128434</v>
      </c>
      <c r="U34" s="73">
        <f t="shared" si="2"/>
        <v>-5901818</v>
      </c>
      <c r="V34" s="73">
        <f t="shared" si="2"/>
        <v>-5709223</v>
      </c>
      <c r="W34" s="73">
        <f t="shared" si="2"/>
        <v>-17253724</v>
      </c>
      <c r="X34" s="73">
        <f t="shared" si="2"/>
        <v>-9953284</v>
      </c>
      <c r="Y34" s="73">
        <f t="shared" si="2"/>
        <v>-7300440</v>
      </c>
      <c r="Z34" s="170">
        <f>+IF(X34&lt;&gt;0,+(Y34/X34)*100,0)</f>
        <v>73.34704806976269</v>
      </c>
      <c r="AA34" s="74">
        <f>SUM(AA29:AA33)</f>
        <v>-9953284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-9342121</v>
      </c>
      <c r="D36" s="153">
        <f>+D15+D25+D34</f>
        <v>0</v>
      </c>
      <c r="E36" s="99">
        <f t="shared" si="3"/>
        <v>-4506386</v>
      </c>
      <c r="F36" s="100">
        <f t="shared" si="3"/>
        <v>-15594293</v>
      </c>
      <c r="G36" s="100">
        <f t="shared" si="3"/>
        <v>14362241</v>
      </c>
      <c r="H36" s="100">
        <f t="shared" si="3"/>
        <v>-2802227</v>
      </c>
      <c r="I36" s="100">
        <f t="shared" si="3"/>
        <v>16167219</v>
      </c>
      <c r="J36" s="100">
        <f t="shared" si="3"/>
        <v>27727233</v>
      </c>
      <c r="K36" s="100">
        <f t="shared" si="3"/>
        <v>20862407</v>
      </c>
      <c r="L36" s="100">
        <f t="shared" si="3"/>
        <v>-1500121</v>
      </c>
      <c r="M36" s="100">
        <f t="shared" si="3"/>
        <v>-30584233</v>
      </c>
      <c r="N36" s="100">
        <f t="shared" si="3"/>
        <v>-11221947</v>
      </c>
      <c r="O36" s="100">
        <f t="shared" si="3"/>
        <v>-5778218</v>
      </c>
      <c r="P36" s="100">
        <f t="shared" si="3"/>
        <v>10089680</v>
      </c>
      <c r="Q36" s="100">
        <f t="shared" si="3"/>
        <v>20572880</v>
      </c>
      <c r="R36" s="100">
        <f t="shared" si="3"/>
        <v>24884342</v>
      </c>
      <c r="S36" s="100">
        <f t="shared" si="3"/>
        <v>-15816659</v>
      </c>
      <c r="T36" s="100">
        <f t="shared" si="3"/>
        <v>-13547361</v>
      </c>
      <c r="U36" s="100">
        <f t="shared" si="3"/>
        <v>-34654763</v>
      </c>
      <c r="V36" s="100">
        <f t="shared" si="3"/>
        <v>-64018783</v>
      </c>
      <c r="W36" s="100">
        <f t="shared" si="3"/>
        <v>-22629155</v>
      </c>
      <c r="X36" s="100">
        <f t="shared" si="3"/>
        <v>-15594293</v>
      </c>
      <c r="Y36" s="100">
        <f t="shared" si="3"/>
        <v>-7034862</v>
      </c>
      <c r="Z36" s="137">
        <f>+IF(X36&lt;&gt;0,+(Y36/X36)*100,0)</f>
        <v>45.111772620919716</v>
      </c>
      <c r="AA36" s="102">
        <f>+AA15+AA25+AA34</f>
        <v>-15594293</v>
      </c>
    </row>
    <row r="37" spans="1:27" ht="13.5">
      <c r="A37" s="249" t="s">
        <v>199</v>
      </c>
      <c r="B37" s="182"/>
      <c r="C37" s="153">
        <v>55502803</v>
      </c>
      <c r="D37" s="153"/>
      <c r="E37" s="99">
        <v>47469644</v>
      </c>
      <c r="F37" s="100">
        <v>46160683</v>
      </c>
      <c r="G37" s="100">
        <v>46160684</v>
      </c>
      <c r="H37" s="100">
        <v>60522925</v>
      </c>
      <c r="I37" s="100">
        <v>57720698</v>
      </c>
      <c r="J37" s="100">
        <v>46160684</v>
      </c>
      <c r="K37" s="100">
        <v>73887917</v>
      </c>
      <c r="L37" s="100">
        <v>94750324</v>
      </c>
      <c r="M37" s="100">
        <v>93250203</v>
      </c>
      <c r="N37" s="100">
        <v>73887917</v>
      </c>
      <c r="O37" s="100">
        <v>62665970</v>
      </c>
      <c r="P37" s="100">
        <v>56887752</v>
      </c>
      <c r="Q37" s="100">
        <v>66977432</v>
      </c>
      <c r="R37" s="100">
        <v>62665970</v>
      </c>
      <c r="S37" s="100">
        <v>87550312</v>
      </c>
      <c r="T37" s="100">
        <v>71733653</v>
      </c>
      <c r="U37" s="100">
        <v>58186292</v>
      </c>
      <c r="V37" s="100">
        <v>87550312</v>
      </c>
      <c r="W37" s="100">
        <v>46160684</v>
      </c>
      <c r="X37" s="100">
        <v>46160683</v>
      </c>
      <c r="Y37" s="100">
        <v>1</v>
      </c>
      <c r="Z37" s="137"/>
      <c r="AA37" s="102">
        <v>46160683</v>
      </c>
    </row>
    <row r="38" spans="1:27" ht="13.5">
      <c r="A38" s="269" t="s">
        <v>200</v>
      </c>
      <c r="B38" s="256"/>
      <c r="C38" s="257">
        <v>46160682</v>
      </c>
      <c r="D38" s="257"/>
      <c r="E38" s="258">
        <v>42963258</v>
      </c>
      <c r="F38" s="259">
        <v>30566390</v>
      </c>
      <c r="G38" s="259">
        <v>60522925</v>
      </c>
      <c r="H38" s="259">
        <v>57720698</v>
      </c>
      <c r="I38" s="259">
        <v>73887917</v>
      </c>
      <c r="J38" s="259">
        <v>73887917</v>
      </c>
      <c r="K38" s="259">
        <v>94750324</v>
      </c>
      <c r="L38" s="259">
        <v>93250203</v>
      </c>
      <c r="M38" s="259">
        <v>62665970</v>
      </c>
      <c r="N38" s="259">
        <v>62665970</v>
      </c>
      <c r="O38" s="259">
        <v>56887752</v>
      </c>
      <c r="P38" s="259">
        <v>66977432</v>
      </c>
      <c r="Q38" s="259">
        <v>87550312</v>
      </c>
      <c r="R38" s="259">
        <v>56887752</v>
      </c>
      <c r="S38" s="259">
        <v>71733653</v>
      </c>
      <c r="T38" s="259">
        <v>58186292</v>
      </c>
      <c r="U38" s="259">
        <v>23531529</v>
      </c>
      <c r="V38" s="259">
        <v>23531529</v>
      </c>
      <c r="W38" s="259">
        <v>23531529</v>
      </c>
      <c r="X38" s="259">
        <v>30566390</v>
      </c>
      <c r="Y38" s="259">
        <v>-7034861</v>
      </c>
      <c r="Z38" s="260">
        <v>-23.02</v>
      </c>
      <c r="AA38" s="261">
        <v>30566390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38676914</v>
      </c>
      <c r="D5" s="200">
        <f t="shared" si="0"/>
        <v>0</v>
      </c>
      <c r="E5" s="106">
        <f t="shared" si="0"/>
        <v>42290000</v>
      </c>
      <c r="F5" s="106">
        <f t="shared" si="0"/>
        <v>44099500</v>
      </c>
      <c r="G5" s="106">
        <f t="shared" si="0"/>
        <v>2717095</v>
      </c>
      <c r="H5" s="106">
        <f t="shared" si="0"/>
        <v>3195277</v>
      </c>
      <c r="I5" s="106">
        <f t="shared" si="0"/>
        <v>2252269</v>
      </c>
      <c r="J5" s="106">
        <f t="shared" si="0"/>
        <v>8164641</v>
      </c>
      <c r="K5" s="106">
        <f t="shared" si="0"/>
        <v>1471122</v>
      </c>
      <c r="L5" s="106">
        <f t="shared" si="0"/>
        <v>4087445</v>
      </c>
      <c r="M5" s="106">
        <f t="shared" si="0"/>
        <v>5096737</v>
      </c>
      <c r="N5" s="106">
        <f t="shared" si="0"/>
        <v>10655304</v>
      </c>
      <c r="O5" s="106">
        <f t="shared" si="0"/>
        <v>766864</v>
      </c>
      <c r="P5" s="106">
        <f t="shared" si="0"/>
        <v>-1874890</v>
      </c>
      <c r="Q5" s="106">
        <f t="shared" si="0"/>
        <v>7211331</v>
      </c>
      <c r="R5" s="106">
        <f t="shared" si="0"/>
        <v>6103305</v>
      </c>
      <c r="S5" s="106">
        <f t="shared" si="0"/>
        <v>1446795</v>
      </c>
      <c r="T5" s="106">
        <f t="shared" si="0"/>
        <v>6581311</v>
      </c>
      <c r="U5" s="106">
        <f t="shared" si="0"/>
        <v>4991283</v>
      </c>
      <c r="V5" s="106">
        <f t="shared" si="0"/>
        <v>13019389</v>
      </c>
      <c r="W5" s="106">
        <f t="shared" si="0"/>
        <v>37942639</v>
      </c>
      <c r="X5" s="106">
        <f t="shared" si="0"/>
        <v>44099500</v>
      </c>
      <c r="Y5" s="106">
        <f t="shared" si="0"/>
        <v>-6156861</v>
      </c>
      <c r="Z5" s="201">
        <f>+IF(X5&lt;&gt;0,+(Y5/X5)*100,0)</f>
        <v>-13.961294345740882</v>
      </c>
      <c r="AA5" s="199">
        <f>SUM(AA11:AA18)</f>
        <v>44099500</v>
      </c>
    </row>
    <row r="6" spans="1:27" ht="13.5">
      <c r="A6" s="291" t="s">
        <v>204</v>
      </c>
      <c r="B6" s="142"/>
      <c r="C6" s="62">
        <v>2064053</v>
      </c>
      <c r="D6" s="156"/>
      <c r="E6" s="60">
        <v>6101000</v>
      </c>
      <c r="F6" s="60">
        <v>6101000</v>
      </c>
      <c r="G6" s="60"/>
      <c r="H6" s="60"/>
      <c r="I6" s="60"/>
      <c r="J6" s="60"/>
      <c r="K6" s="60">
        <v>270055</v>
      </c>
      <c r="L6" s="60"/>
      <c r="M6" s="60">
        <v>7659</v>
      </c>
      <c r="N6" s="60">
        <v>277714</v>
      </c>
      <c r="O6" s="60"/>
      <c r="P6" s="60"/>
      <c r="Q6" s="60">
        <v>199108</v>
      </c>
      <c r="R6" s="60">
        <v>199108</v>
      </c>
      <c r="S6" s="60">
        <v>611236</v>
      </c>
      <c r="T6" s="60">
        <v>1162403</v>
      </c>
      <c r="U6" s="60">
        <v>1470048</v>
      </c>
      <c r="V6" s="60">
        <v>3243687</v>
      </c>
      <c r="W6" s="60">
        <v>3720509</v>
      </c>
      <c r="X6" s="60">
        <v>6101000</v>
      </c>
      <c r="Y6" s="60">
        <v>-2380491</v>
      </c>
      <c r="Z6" s="140">
        <v>-39.02</v>
      </c>
      <c r="AA6" s="155">
        <v>6101000</v>
      </c>
    </row>
    <row r="7" spans="1:27" ht="13.5">
      <c r="A7" s="291" t="s">
        <v>205</v>
      </c>
      <c r="B7" s="142"/>
      <c r="C7" s="62">
        <v>7752688</v>
      </c>
      <c r="D7" s="156"/>
      <c r="E7" s="60">
        <v>8752000</v>
      </c>
      <c r="F7" s="60">
        <v>8939000</v>
      </c>
      <c r="G7" s="60">
        <v>1343063</v>
      </c>
      <c r="H7" s="60">
        <v>301866</v>
      </c>
      <c r="I7" s="60">
        <v>164399</v>
      </c>
      <c r="J7" s="60">
        <v>1809328</v>
      </c>
      <c r="K7" s="60">
        <v>54495</v>
      </c>
      <c r="L7" s="60">
        <v>42399</v>
      </c>
      <c r="M7" s="60">
        <v>331904</v>
      </c>
      <c r="N7" s="60">
        <v>428798</v>
      </c>
      <c r="O7" s="60">
        <v>66994</v>
      </c>
      <c r="P7" s="60">
        <v>266638</v>
      </c>
      <c r="Q7" s="60">
        <v>2896713</v>
      </c>
      <c r="R7" s="60">
        <v>3230345</v>
      </c>
      <c r="S7" s="60">
        <v>467642</v>
      </c>
      <c r="T7" s="60">
        <v>851551</v>
      </c>
      <c r="U7" s="60">
        <v>2017917</v>
      </c>
      <c r="V7" s="60">
        <v>3337110</v>
      </c>
      <c r="W7" s="60">
        <v>8805581</v>
      </c>
      <c r="X7" s="60">
        <v>8939000</v>
      </c>
      <c r="Y7" s="60">
        <v>-133419</v>
      </c>
      <c r="Z7" s="140">
        <v>-1.49</v>
      </c>
      <c r="AA7" s="155">
        <v>8939000</v>
      </c>
    </row>
    <row r="8" spans="1:27" ht="13.5">
      <c r="A8" s="291" t="s">
        <v>206</v>
      </c>
      <c r="B8" s="142"/>
      <c r="C8" s="62">
        <v>11016589</v>
      </c>
      <c r="D8" s="156"/>
      <c r="E8" s="60">
        <v>10580000</v>
      </c>
      <c r="F8" s="60">
        <v>9909300</v>
      </c>
      <c r="G8" s="60">
        <v>417710</v>
      </c>
      <c r="H8" s="60">
        <v>955461</v>
      </c>
      <c r="I8" s="60">
        <v>218374</v>
      </c>
      <c r="J8" s="60">
        <v>1591545</v>
      </c>
      <c r="K8" s="60">
        <v>504117</v>
      </c>
      <c r="L8" s="60"/>
      <c r="M8" s="60">
        <v>564421</v>
      </c>
      <c r="N8" s="60">
        <v>1068538</v>
      </c>
      <c r="O8" s="60">
        <v>520650</v>
      </c>
      <c r="P8" s="60">
        <v>2207928</v>
      </c>
      <c r="Q8" s="60">
        <v>17193</v>
      </c>
      <c r="R8" s="60">
        <v>2745771</v>
      </c>
      <c r="S8" s="60">
        <v>1074862</v>
      </c>
      <c r="T8" s="60">
        <v>2044982</v>
      </c>
      <c r="U8" s="60">
        <v>1675226</v>
      </c>
      <c r="V8" s="60">
        <v>4795070</v>
      </c>
      <c r="W8" s="60">
        <v>10200924</v>
      </c>
      <c r="X8" s="60">
        <v>9909300</v>
      </c>
      <c r="Y8" s="60">
        <v>291624</v>
      </c>
      <c r="Z8" s="140">
        <v>2.94</v>
      </c>
      <c r="AA8" s="155">
        <v>9909300</v>
      </c>
    </row>
    <row r="9" spans="1:27" ht="13.5">
      <c r="A9" s="291" t="s">
        <v>207</v>
      </c>
      <c r="B9" s="142"/>
      <c r="C9" s="62">
        <v>372742</v>
      </c>
      <c r="D9" s="156"/>
      <c r="E9" s="60">
        <v>700000</v>
      </c>
      <c r="F9" s="60">
        <v>1220700</v>
      </c>
      <c r="G9" s="60"/>
      <c r="H9" s="60"/>
      <c r="I9" s="60">
        <v>207318</v>
      </c>
      <c r="J9" s="60">
        <v>207318</v>
      </c>
      <c r="K9" s="60">
        <v>163628</v>
      </c>
      <c r="L9" s="60"/>
      <c r="M9" s="60"/>
      <c r="N9" s="60">
        <v>163628</v>
      </c>
      <c r="O9" s="60"/>
      <c r="P9" s="60">
        <v>27632</v>
      </c>
      <c r="Q9" s="60"/>
      <c r="R9" s="60">
        <v>27632</v>
      </c>
      <c r="S9" s="60"/>
      <c r="T9" s="60"/>
      <c r="U9" s="60">
        <v>299416</v>
      </c>
      <c r="V9" s="60">
        <v>299416</v>
      </c>
      <c r="W9" s="60">
        <v>697994</v>
      </c>
      <c r="X9" s="60">
        <v>1220700</v>
      </c>
      <c r="Y9" s="60">
        <v>-522706</v>
      </c>
      <c r="Z9" s="140">
        <v>-42.82</v>
      </c>
      <c r="AA9" s="155">
        <v>1220700</v>
      </c>
    </row>
    <row r="10" spans="1:27" ht="13.5">
      <c r="A10" s="291" t="s">
        <v>208</v>
      </c>
      <c r="B10" s="142"/>
      <c r="C10" s="62">
        <v>14097515</v>
      </c>
      <c r="D10" s="156"/>
      <c r="E10" s="60">
        <v>14000000</v>
      </c>
      <c r="F10" s="60">
        <v>14216000</v>
      </c>
      <c r="G10" s="60">
        <v>956322</v>
      </c>
      <c r="H10" s="60">
        <v>1931950</v>
      </c>
      <c r="I10" s="60">
        <v>1648078</v>
      </c>
      <c r="J10" s="60">
        <v>4536350</v>
      </c>
      <c r="K10" s="60">
        <v>452827</v>
      </c>
      <c r="L10" s="60">
        <v>3982298</v>
      </c>
      <c r="M10" s="60">
        <v>3923913</v>
      </c>
      <c r="N10" s="60">
        <v>8359038</v>
      </c>
      <c r="O10" s="60"/>
      <c r="P10" s="60">
        <v>-4421084</v>
      </c>
      <c r="Q10" s="60">
        <v>4058488</v>
      </c>
      <c r="R10" s="60">
        <v>-362596</v>
      </c>
      <c r="S10" s="60">
        <v>-773130</v>
      </c>
      <c r="T10" s="60">
        <v>2412476</v>
      </c>
      <c r="U10" s="60">
        <v>-2442126</v>
      </c>
      <c r="V10" s="60">
        <v>-802780</v>
      </c>
      <c r="W10" s="60">
        <v>11730012</v>
      </c>
      <c r="X10" s="60">
        <v>14216000</v>
      </c>
      <c r="Y10" s="60">
        <v>-2485988</v>
      </c>
      <c r="Z10" s="140">
        <v>-17.49</v>
      </c>
      <c r="AA10" s="155">
        <v>14216000</v>
      </c>
    </row>
    <row r="11" spans="1:27" ht="13.5">
      <c r="A11" s="292" t="s">
        <v>209</v>
      </c>
      <c r="B11" s="142"/>
      <c r="C11" s="293">
        <f aca="true" t="shared" si="1" ref="C11:Y11">SUM(C6:C10)</f>
        <v>35303587</v>
      </c>
      <c r="D11" s="294">
        <f t="shared" si="1"/>
        <v>0</v>
      </c>
      <c r="E11" s="295">
        <f t="shared" si="1"/>
        <v>40133000</v>
      </c>
      <c r="F11" s="295">
        <f t="shared" si="1"/>
        <v>40386000</v>
      </c>
      <c r="G11" s="295">
        <f t="shared" si="1"/>
        <v>2717095</v>
      </c>
      <c r="H11" s="295">
        <f t="shared" si="1"/>
        <v>3189277</v>
      </c>
      <c r="I11" s="295">
        <f t="shared" si="1"/>
        <v>2238169</v>
      </c>
      <c r="J11" s="295">
        <f t="shared" si="1"/>
        <v>8144541</v>
      </c>
      <c r="K11" s="295">
        <f t="shared" si="1"/>
        <v>1445122</v>
      </c>
      <c r="L11" s="295">
        <f t="shared" si="1"/>
        <v>4024697</v>
      </c>
      <c r="M11" s="295">
        <f t="shared" si="1"/>
        <v>4827897</v>
      </c>
      <c r="N11" s="295">
        <f t="shared" si="1"/>
        <v>10297716</v>
      </c>
      <c r="O11" s="295">
        <f t="shared" si="1"/>
        <v>587644</v>
      </c>
      <c r="P11" s="295">
        <f t="shared" si="1"/>
        <v>-1918886</v>
      </c>
      <c r="Q11" s="295">
        <f t="shared" si="1"/>
        <v>7171502</v>
      </c>
      <c r="R11" s="295">
        <f t="shared" si="1"/>
        <v>5840260</v>
      </c>
      <c r="S11" s="295">
        <f t="shared" si="1"/>
        <v>1380610</v>
      </c>
      <c r="T11" s="295">
        <f t="shared" si="1"/>
        <v>6471412</v>
      </c>
      <c r="U11" s="295">
        <f t="shared" si="1"/>
        <v>3020481</v>
      </c>
      <c r="V11" s="295">
        <f t="shared" si="1"/>
        <v>10872503</v>
      </c>
      <c r="W11" s="295">
        <f t="shared" si="1"/>
        <v>35155020</v>
      </c>
      <c r="X11" s="295">
        <f t="shared" si="1"/>
        <v>40386000</v>
      </c>
      <c r="Y11" s="295">
        <f t="shared" si="1"/>
        <v>-5230980</v>
      </c>
      <c r="Z11" s="296">
        <f>+IF(X11&lt;&gt;0,+(Y11/X11)*100,0)</f>
        <v>-12.952458772842073</v>
      </c>
      <c r="AA11" s="297">
        <f>SUM(AA6:AA10)</f>
        <v>40386000</v>
      </c>
    </row>
    <row r="12" spans="1:27" ht="13.5">
      <c r="A12" s="298" t="s">
        <v>210</v>
      </c>
      <c r="B12" s="136"/>
      <c r="C12" s="62">
        <v>1911078</v>
      </c>
      <c r="D12" s="156"/>
      <c r="E12" s="60">
        <v>2065000</v>
      </c>
      <c r="F12" s="60">
        <v>1359500</v>
      </c>
      <c r="G12" s="60"/>
      <c r="H12" s="60">
        <v>6000</v>
      </c>
      <c r="I12" s="60">
        <v>14100</v>
      </c>
      <c r="J12" s="60">
        <v>20100</v>
      </c>
      <c r="K12" s="60">
        <v>26000</v>
      </c>
      <c r="L12" s="60">
        <v>62748</v>
      </c>
      <c r="M12" s="60">
        <v>268840</v>
      </c>
      <c r="N12" s="60">
        <v>357588</v>
      </c>
      <c r="O12" s="60">
        <v>1820</v>
      </c>
      <c r="P12" s="60">
        <v>43996</v>
      </c>
      <c r="Q12" s="60">
        <v>39829</v>
      </c>
      <c r="R12" s="60">
        <v>85645</v>
      </c>
      <c r="S12" s="60">
        <v>66185</v>
      </c>
      <c r="T12" s="60">
        <v>63426</v>
      </c>
      <c r="U12" s="60">
        <v>-110283</v>
      </c>
      <c r="V12" s="60">
        <v>19328</v>
      </c>
      <c r="W12" s="60">
        <v>482661</v>
      </c>
      <c r="X12" s="60">
        <v>1359500</v>
      </c>
      <c r="Y12" s="60">
        <v>-876839</v>
      </c>
      <c r="Z12" s="140">
        <v>-64.5</v>
      </c>
      <c r="AA12" s="155">
        <v>1359500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1462249</v>
      </c>
      <c r="D15" s="156"/>
      <c r="E15" s="60">
        <v>92000</v>
      </c>
      <c r="F15" s="60">
        <v>2354000</v>
      </c>
      <c r="G15" s="60"/>
      <c r="H15" s="60"/>
      <c r="I15" s="60"/>
      <c r="J15" s="60"/>
      <c r="K15" s="60"/>
      <c r="L15" s="60"/>
      <c r="M15" s="60"/>
      <c r="N15" s="60"/>
      <c r="O15" s="60">
        <v>177400</v>
      </c>
      <c r="P15" s="60"/>
      <c r="Q15" s="60"/>
      <c r="R15" s="60">
        <v>177400</v>
      </c>
      <c r="S15" s="60"/>
      <c r="T15" s="60">
        <v>46473</v>
      </c>
      <c r="U15" s="60">
        <v>2081085</v>
      </c>
      <c r="V15" s="60">
        <v>2127558</v>
      </c>
      <c r="W15" s="60">
        <v>2304958</v>
      </c>
      <c r="X15" s="60">
        <v>2354000</v>
      </c>
      <c r="Y15" s="60">
        <v>-49042</v>
      </c>
      <c r="Z15" s="140">
        <v>-2.08</v>
      </c>
      <c r="AA15" s="155">
        <v>2354000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36456808</v>
      </c>
      <c r="D20" s="154">
        <f t="shared" si="2"/>
        <v>0</v>
      </c>
      <c r="E20" s="100">
        <f t="shared" si="2"/>
        <v>33669000</v>
      </c>
      <c r="F20" s="100">
        <f t="shared" si="2"/>
        <v>40832500</v>
      </c>
      <c r="G20" s="100">
        <f t="shared" si="2"/>
        <v>726098</v>
      </c>
      <c r="H20" s="100">
        <f t="shared" si="2"/>
        <v>1142606</v>
      </c>
      <c r="I20" s="100">
        <f t="shared" si="2"/>
        <v>2599658</v>
      </c>
      <c r="J20" s="100">
        <f t="shared" si="2"/>
        <v>4468362</v>
      </c>
      <c r="K20" s="100">
        <f t="shared" si="2"/>
        <v>1500621</v>
      </c>
      <c r="L20" s="100">
        <f t="shared" si="2"/>
        <v>3701662</v>
      </c>
      <c r="M20" s="100">
        <f t="shared" si="2"/>
        <v>2001183</v>
      </c>
      <c r="N20" s="100">
        <f t="shared" si="2"/>
        <v>7203466</v>
      </c>
      <c r="O20" s="100">
        <f t="shared" si="2"/>
        <v>1598021</v>
      </c>
      <c r="P20" s="100">
        <f t="shared" si="2"/>
        <v>2775004</v>
      </c>
      <c r="Q20" s="100">
        <f t="shared" si="2"/>
        <v>2377765</v>
      </c>
      <c r="R20" s="100">
        <f t="shared" si="2"/>
        <v>6750790</v>
      </c>
      <c r="S20" s="100">
        <f t="shared" si="2"/>
        <v>3589183</v>
      </c>
      <c r="T20" s="100">
        <f t="shared" si="2"/>
        <v>2742384</v>
      </c>
      <c r="U20" s="100">
        <f t="shared" si="2"/>
        <v>9744331</v>
      </c>
      <c r="V20" s="100">
        <f t="shared" si="2"/>
        <v>16075898</v>
      </c>
      <c r="W20" s="100">
        <f t="shared" si="2"/>
        <v>34498516</v>
      </c>
      <c r="X20" s="100">
        <f t="shared" si="2"/>
        <v>40832500</v>
      </c>
      <c r="Y20" s="100">
        <f t="shared" si="2"/>
        <v>-6333984</v>
      </c>
      <c r="Z20" s="137">
        <f>+IF(X20&lt;&gt;0,+(Y20/X20)*100,0)</f>
        <v>-15.512114124778057</v>
      </c>
      <c r="AA20" s="153">
        <f>SUM(AA26:AA33)</f>
        <v>40832500</v>
      </c>
    </row>
    <row r="21" spans="1:27" ht="13.5">
      <c r="A21" s="291" t="s">
        <v>204</v>
      </c>
      <c r="B21" s="142"/>
      <c r="C21" s="62">
        <v>254943</v>
      </c>
      <c r="D21" s="156"/>
      <c r="E21" s="60">
        <v>4517000</v>
      </c>
      <c r="F21" s="60">
        <v>4517000</v>
      </c>
      <c r="G21" s="60"/>
      <c r="H21" s="60"/>
      <c r="I21" s="60"/>
      <c r="J21" s="60"/>
      <c r="K21" s="60"/>
      <c r="L21" s="60"/>
      <c r="M21" s="60">
        <v>13488</v>
      </c>
      <c r="N21" s="60">
        <v>13488</v>
      </c>
      <c r="O21" s="60"/>
      <c r="P21" s="60">
        <v>22950</v>
      </c>
      <c r="Q21" s="60">
        <v>58176</v>
      </c>
      <c r="R21" s="60">
        <v>81126</v>
      </c>
      <c r="S21" s="60">
        <v>58925</v>
      </c>
      <c r="T21" s="60">
        <v>39141</v>
      </c>
      <c r="U21" s="60">
        <v>195080</v>
      </c>
      <c r="V21" s="60">
        <v>293146</v>
      </c>
      <c r="W21" s="60">
        <v>387760</v>
      </c>
      <c r="X21" s="60">
        <v>4517000</v>
      </c>
      <c r="Y21" s="60">
        <v>-4129240</v>
      </c>
      <c r="Z21" s="140">
        <v>-91.42</v>
      </c>
      <c r="AA21" s="155">
        <v>4517000</v>
      </c>
    </row>
    <row r="22" spans="1:27" ht="13.5">
      <c r="A22" s="291" t="s">
        <v>205</v>
      </c>
      <c r="B22" s="142"/>
      <c r="C22" s="62">
        <v>6739581</v>
      </c>
      <c r="D22" s="156"/>
      <c r="E22" s="60">
        <v>6746000</v>
      </c>
      <c r="F22" s="60">
        <v>11986000</v>
      </c>
      <c r="G22" s="60">
        <v>61784</v>
      </c>
      <c r="H22" s="60">
        <v>31765</v>
      </c>
      <c r="I22" s="60">
        <v>1409107</v>
      </c>
      <c r="J22" s="60">
        <v>1502656</v>
      </c>
      <c r="K22" s="60">
        <v>522024</v>
      </c>
      <c r="L22" s="60">
        <v>639640</v>
      </c>
      <c r="M22" s="60">
        <v>1280205</v>
      </c>
      <c r="N22" s="60">
        <v>2441869</v>
      </c>
      <c r="O22" s="60">
        <v>520428</v>
      </c>
      <c r="P22" s="60">
        <v>1460545</v>
      </c>
      <c r="Q22" s="60">
        <v>-838848</v>
      </c>
      <c r="R22" s="60">
        <v>1142125</v>
      </c>
      <c r="S22" s="60">
        <v>1101688</v>
      </c>
      <c r="T22" s="60">
        <v>588529</v>
      </c>
      <c r="U22" s="60">
        <v>3005380</v>
      </c>
      <c r="V22" s="60">
        <v>4695597</v>
      </c>
      <c r="W22" s="60">
        <v>9782247</v>
      </c>
      <c r="X22" s="60">
        <v>11986000</v>
      </c>
      <c r="Y22" s="60">
        <v>-2203753</v>
      </c>
      <c r="Z22" s="140">
        <v>-18.39</v>
      </c>
      <c r="AA22" s="155">
        <v>11986000</v>
      </c>
    </row>
    <row r="23" spans="1:27" ht="13.5">
      <c r="A23" s="291" t="s">
        <v>206</v>
      </c>
      <c r="B23" s="142"/>
      <c r="C23" s="62">
        <v>7571621</v>
      </c>
      <c r="D23" s="156"/>
      <c r="E23" s="60">
        <v>3023000</v>
      </c>
      <c r="F23" s="60">
        <v>2684000</v>
      </c>
      <c r="G23" s="60">
        <v>44167</v>
      </c>
      <c r="H23" s="60"/>
      <c r="I23" s="60">
        <v>42414</v>
      </c>
      <c r="J23" s="60">
        <v>86581</v>
      </c>
      <c r="K23" s="60">
        <v>178558</v>
      </c>
      <c r="L23" s="60">
        <v>-78425</v>
      </c>
      <c r="M23" s="60">
        <v>44500</v>
      </c>
      <c r="N23" s="60">
        <v>144633</v>
      </c>
      <c r="O23" s="60">
        <v>9000</v>
      </c>
      <c r="P23" s="60">
        <v>235518</v>
      </c>
      <c r="Q23" s="60">
        <v>443145</v>
      </c>
      <c r="R23" s="60">
        <v>687663</v>
      </c>
      <c r="S23" s="60">
        <v>211482</v>
      </c>
      <c r="T23" s="60">
        <v>506226</v>
      </c>
      <c r="U23" s="60">
        <v>821223</v>
      </c>
      <c r="V23" s="60">
        <v>1538931</v>
      </c>
      <c r="W23" s="60">
        <v>2457808</v>
      </c>
      <c r="X23" s="60">
        <v>2684000</v>
      </c>
      <c r="Y23" s="60">
        <v>-226192</v>
      </c>
      <c r="Z23" s="140">
        <v>-8.43</v>
      </c>
      <c r="AA23" s="155">
        <v>2684000</v>
      </c>
    </row>
    <row r="24" spans="1:27" ht="13.5">
      <c r="A24" s="291" t="s">
        <v>207</v>
      </c>
      <c r="B24" s="142"/>
      <c r="C24" s="62">
        <v>11618100</v>
      </c>
      <c r="D24" s="156"/>
      <c r="E24" s="60">
        <v>400000</v>
      </c>
      <c r="F24" s="60">
        <v>800000</v>
      </c>
      <c r="G24" s="60"/>
      <c r="H24" s="60">
        <v>196078</v>
      </c>
      <c r="I24" s="60">
        <v>45000</v>
      </c>
      <c r="J24" s="60">
        <v>241078</v>
      </c>
      <c r="K24" s="60">
        <v>54000</v>
      </c>
      <c r="L24" s="60"/>
      <c r="M24" s="60">
        <v>64000</v>
      </c>
      <c r="N24" s="60">
        <v>118000</v>
      </c>
      <c r="O24" s="60">
        <v>136000</v>
      </c>
      <c r="P24" s="60"/>
      <c r="Q24" s="60"/>
      <c r="R24" s="60">
        <v>136000</v>
      </c>
      <c r="S24" s="60"/>
      <c r="T24" s="60"/>
      <c r="U24" s="60">
        <v>32456</v>
      </c>
      <c r="V24" s="60">
        <v>32456</v>
      </c>
      <c r="W24" s="60">
        <v>527534</v>
      </c>
      <c r="X24" s="60">
        <v>800000</v>
      </c>
      <c r="Y24" s="60">
        <v>-272466</v>
      </c>
      <c r="Z24" s="140">
        <v>-34.06</v>
      </c>
      <c r="AA24" s="155">
        <v>800000</v>
      </c>
    </row>
    <row r="25" spans="1:27" ht="13.5">
      <c r="A25" s="291" t="s">
        <v>208</v>
      </c>
      <c r="B25" s="142"/>
      <c r="C25" s="62">
        <v>970000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>
        <v>400000</v>
      </c>
      <c r="R25" s="60">
        <v>400000</v>
      </c>
      <c r="S25" s="60"/>
      <c r="T25" s="60"/>
      <c r="U25" s="60"/>
      <c r="V25" s="60"/>
      <c r="W25" s="60">
        <v>400000</v>
      </c>
      <c r="X25" s="60"/>
      <c r="Y25" s="60">
        <v>400000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27154245</v>
      </c>
      <c r="D26" s="294">
        <f t="shared" si="3"/>
        <v>0</v>
      </c>
      <c r="E26" s="295">
        <f t="shared" si="3"/>
        <v>14686000</v>
      </c>
      <c r="F26" s="295">
        <f t="shared" si="3"/>
        <v>19987000</v>
      </c>
      <c r="G26" s="295">
        <f t="shared" si="3"/>
        <v>105951</v>
      </c>
      <c r="H26" s="295">
        <f t="shared" si="3"/>
        <v>227843</v>
      </c>
      <c r="I26" s="295">
        <f t="shared" si="3"/>
        <v>1496521</v>
      </c>
      <c r="J26" s="295">
        <f t="shared" si="3"/>
        <v>1830315</v>
      </c>
      <c r="K26" s="295">
        <f t="shared" si="3"/>
        <v>754582</v>
      </c>
      <c r="L26" s="295">
        <f t="shared" si="3"/>
        <v>561215</v>
      </c>
      <c r="M26" s="295">
        <f t="shared" si="3"/>
        <v>1402193</v>
      </c>
      <c r="N26" s="295">
        <f t="shared" si="3"/>
        <v>2717990</v>
      </c>
      <c r="O26" s="295">
        <f t="shared" si="3"/>
        <v>665428</v>
      </c>
      <c r="P26" s="295">
        <f t="shared" si="3"/>
        <v>1719013</v>
      </c>
      <c r="Q26" s="295">
        <f t="shared" si="3"/>
        <v>62473</v>
      </c>
      <c r="R26" s="295">
        <f t="shared" si="3"/>
        <v>2446914</v>
      </c>
      <c r="S26" s="295">
        <f t="shared" si="3"/>
        <v>1372095</v>
      </c>
      <c r="T26" s="295">
        <f t="shared" si="3"/>
        <v>1133896</v>
      </c>
      <c r="U26" s="295">
        <f t="shared" si="3"/>
        <v>4054139</v>
      </c>
      <c r="V26" s="295">
        <f t="shared" si="3"/>
        <v>6560130</v>
      </c>
      <c r="W26" s="295">
        <f t="shared" si="3"/>
        <v>13555349</v>
      </c>
      <c r="X26" s="295">
        <f t="shared" si="3"/>
        <v>19987000</v>
      </c>
      <c r="Y26" s="295">
        <f t="shared" si="3"/>
        <v>-6431651</v>
      </c>
      <c r="Z26" s="296">
        <f>+IF(X26&lt;&gt;0,+(Y26/X26)*100,0)</f>
        <v>-32.17917146144994</v>
      </c>
      <c r="AA26" s="297">
        <f>SUM(AA21:AA25)</f>
        <v>19987000</v>
      </c>
    </row>
    <row r="27" spans="1:27" ht="13.5">
      <c r="A27" s="298" t="s">
        <v>210</v>
      </c>
      <c r="B27" s="147"/>
      <c r="C27" s="62">
        <v>1102208</v>
      </c>
      <c r="D27" s="156"/>
      <c r="E27" s="60">
        <v>10465000</v>
      </c>
      <c r="F27" s="60">
        <v>11551500</v>
      </c>
      <c r="G27" s="60">
        <v>414487</v>
      </c>
      <c r="H27" s="60">
        <v>745923</v>
      </c>
      <c r="I27" s="60">
        <v>422599</v>
      </c>
      <c r="J27" s="60">
        <v>1583009</v>
      </c>
      <c r="K27" s="60">
        <v>666124</v>
      </c>
      <c r="L27" s="60">
        <v>742598</v>
      </c>
      <c r="M27" s="60">
        <v>69362</v>
      </c>
      <c r="N27" s="60">
        <v>1478084</v>
      </c>
      <c r="O27" s="60">
        <v>795498</v>
      </c>
      <c r="P27" s="60">
        <v>722516</v>
      </c>
      <c r="Q27" s="60">
        <v>1069920</v>
      </c>
      <c r="R27" s="60">
        <v>2587934</v>
      </c>
      <c r="S27" s="60">
        <v>1150955</v>
      </c>
      <c r="T27" s="60">
        <v>579586</v>
      </c>
      <c r="U27" s="60">
        <v>3856421</v>
      </c>
      <c r="V27" s="60">
        <v>5586962</v>
      </c>
      <c r="W27" s="60">
        <v>11235989</v>
      </c>
      <c r="X27" s="60">
        <v>11551500</v>
      </c>
      <c r="Y27" s="60">
        <v>-315511</v>
      </c>
      <c r="Z27" s="140">
        <v>-2.73</v>
      </c>
      <c r="AA27" s="155">
        <v>11551500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8170355</v>
      </c>
      <c r="D30" s="156"/>
      <c r="E30" s="60">
        <v>8518000</v>
      </c>
      <c r="F30" s="60">
        <v>9294000</v>
      </c>
      <c r="G30" s="60">
        <v>205660</v>
      </c>
      <c r="H30" s="60">
        <v>168840</v>
      </c>
      <c r="I30" s="60">
        <v>680538</v>
      </c>
      <c r="J30" s="60">
        <v>1055038</v>
      </c>
      <c r="K30" s="60">
        <v>79915</v>
      </c>
      <c r="L30" s="60">
        <v>2397849</v>
      </c>
      <c r="M30" s="60">
        <v>529628</v>
      </c>
      <c r="N30" s="60">
        <v>3007392</v>
      </c>
      <c r="O30" s="60">
        <v>137095</v>
      </c>
      <c r="P30" s="60">
        <v>333475</v>
      </c>
      <c r="Q30" s="60">
        <v>1245372</v>
      </c>
      <c r="R30" s="60">
        <v>1715942</v>
      </c>
      <c r="S30" s="60">
        <v>1066133</v>
      </c>
      <c r="T30" s="60">
        <v>1028902</v>
      </c>
      <c r="U30" s="60">
        <v>1833771</v>
      </c>
      <c r="V30" s="60">
        <v>3928806</v>
      </c>
      <c r="W30" s="60">
        <v>9707178</v>
      </c>
      <c r="X30" s="60">
        <v>9294000</v>
      </c>
      <c r="Y30" s="60">
        <v>413178</v>
      </c>
      <c r="Z30" s="140">
        <v>4.45</v>
      </c>
      <c r="AA30" s="155">
        <v>9294000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30000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2318996</v>
      </c>
      <c r="D36" s="156">
        <f t="shared" si="4"/>
        <v>0</v>
      </c>
      <c r="E36" s="60">
        <f t="shared" si="4"/>
        <v>10618000</v>
      </c>
      <c r="F36" s="60">
        <f t="shared" si="4"/>
        <v>10618000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270055</v>
      </c>
      <c r="L36" s="60">
        <f t="shared" si="4"/>
        <v>0</v>
      </c>
      <c r="M36" s="60">
        <f t="shared" si="4"/>
        <v>21147</v>
      </c>
      <c r="N36" s="60">
        <f t="shared" si="4"/>
        <v>291202</v>
      </c>
      <c r="O36" s="60">
        <f t="shared" si="4"/>
        <v>0</v>
      </c>
      <c r="P36" s="60">
        <f t="shared" si="4"/>
        <v>22950</v>
      </c>
      <c r="Q36" s="60">
        <f t="shared" si="4"/>
        <v>257284</v>
      </c>
      <c r="R36" s="60">
        <f t="shared" si="4"/>
        <v>280234</v>
      </c>
      <c r="S36" s="60">
        <f t="shared" si="4"/>
        <v>670161</v>
      </c>
      <c r="T36" s="60">
        <f t="shared" si="4"/>
        <v>1201544</v>
      </c>
      <c r="U36" s="60">
        <f t="shared" si="4"/>
        <v>1665128</v>
      </c>
      <c r="V36" s="60">
        <f t="shared" si="4"/>
        <v>3536833</v>
      </c>
      <c r="W36" s="60">
        <f t="shared" si="4"/>
        <v>4108269</v>
      </c>
      <c r="X36" s="60">
        <f t="shared" si="4"/>
        <v>10618000</v>
      </c>
      <c r="Y36" s="60">
        <f t="shared" si="4"/>
        <v>-6509731</v>
      </c>
      <c r="Z36" s="140">
        <f aca="true" t="shared" si="5" ref="Z36:Z49">+IF(X36&lt;&gt;0,+(Y36/X36)*100,0)</f>
        <v>-61.30844791862874</v>
      </c>
      <c r="AA36" s="155">
        <f>AA6+AA21</f>
        <v>10618000</v>
      </c>
    </row>
    <row r="37" spans="1:27" ht="13.5">
      <c r="A37" s="291" t="s">
        <v>205</v>
      </c>
      <c r="B37" s="142"/>
      <c r="C37" s="62">
        <f t="shared" si="4"/>
        <v>14492269</v>
      </c>
      <c r="D37" s="156">
        <f t="shared" si="4"/>
        <v>0</v>
      </c>
      <c r="E37" s="60">
        <f t="shared" si="4"/>
        <v>15498000</v>
      </c>
      <c r="F37" s="60">
        <f t="shared" si="4"/>
        <v>20925000</v>
      </c>
      <c r="G37" s="60">
        <f t="shared" si="4"/>
        <v>1404847</v>
      </c>
      <c r="H37" s="60">
        <f t="shared" si="4"/>
        <v>333631</v>
      </c>
      <c r="I37" s="60">
        <f t="shared" si="4"/>
        <v>1573506</v>
      </c>
      <c r="J37" s="60">
        <f t="shared" si="4"/>
        <v>3311984</v>
      </c>
      <c r="K37" s="60">
        <f t="shared" si="4"/>
        <v>576519</v>
      </c>
      <c r="L37" s="60">
        <f t="shared" si="4"/>
        <v>682039</v>
      </c>
      <c r="M37" s="60">
        <f t="shared" si="4"/>
        <v>1612109</v>
      </c>
      <c r="N37" s="60">
        <f t="shared" si="4"/>
        <v>2870667</v>
      </c>
      <c r="O37" s="60">
        <f t="shared" si="4"/>
        <v>587422</v>
      </c>
      <c r="P37" s="60">
        <f t="shared" si="4"/>
        <v>1727183</v>
      </c>
      <c r="Q37" s="60">
        <f t="shared" si="4"/>
        <v>2057865</v>
      </c>
      <c r="R37" s="60">
        <f t="shared" si="4"/>
        <v>4372470</v>
      </c>
      <c r="S37" s="60">
        <f t="shared" si="4"/>
        <v>1569330</v>
      </c>
      <c r="T37" s="60">
        <f t="shared" si="4"/>
        <v>1440080</v>
      </c>
      <c r="U37" s="60">
        <f t="shared" si="4"/>
        <v>5023297</v>
      </c>
      <c r="V37" s="60">
        <f t="shared" si="4"/>
        <v>8032707</v>
      </c>
      <c r="W37" s="60">
        <f t="shared" si="4"/>
        <v>18587828</v>
      </c>
      <c r="X37" s="60">
        <f t="shared" si="4"/>
        <v>20925000</v>
      </c>
      <c r="Y37" s="60">
        <f t="shared" si="4"/>
        <v>-2337172</v>
      </c>
      <c r="Z37" s="140">
        <f t="shared" si="5"/>
        <v>-11.169280764635603</v>
      </c>
      <c r="AA37" s="155">
        <f>AA7+AA22</f>
        <v>20925000</v>
      </c>
    </row>
    <row r="38" spans="1:27" ht="13.5">
      <c r="A38" s="291" t="s">
        <v>206</v>
      </c>
      <c r="B38" s="142"/>
      <c r="C38" s="62">
        <f t="shared" si="4"/>
        <v>18588210</v>
      </c>
      <c r="D38" s="156">
        <f t="shared" si="4"/>
        <v>0</v>
      </c>
      <c r="E38" s="60">
        <f t="shared" si="4"/>
        <v>13603000</v>
      </c>
      <c r="F38" s="60">
        <f t="shared" si="4"/>
        <v>12593300</v>
      </c>
      <c r="G38" s="60">
        <f t="shared" si="4"/>
        <v>461877</v>
      </c>
      <c r="H38" s="60">
        <f t="shared" si="4"/>
        <v>955461</v>
      </c>
      <c r="I38" s="60">
        <f t="shared" si="4"/>
        <v>260788</v>
      </c>
      <c r="J38" s="60">
        <f t="shared" si="4"/>
        <v>1678126</v>
      </c>
      <c r="K38" s="60">
        <f t="shared" si="4"/>
        <v>682675</v>
      </c>
      <c r="L38" s="60">
        <f t="shared" si="4"/>
        <v>-78425</v>
      </c>
      <c r="M38" s="60">
        <f t="shared" si="4"/>
        <v>608921</v>
      </c>
      <c r="N38" s="60">
        <f t="shared" si="4"/>
        <v>1213171</v>
      </c>
      <c r="O38" s="60">
        <f t="shared" si="4"/>
        <v>529650</v>
      </c>
      <c r="P38" s="60">
        <f t="shared" si="4"/>
        <v>2443446</v>
      </c>
      <c r="Q38" s="60">
        <f t="shared" si="4"/>
        <v>460338</v>
      </c>
      <c r="R38" s="60">
        <f t="shared" si="4"/>
        <v>3433434</v>
      </c>
      <c r="S38" s="60">
        <f t="shared" si="4"/>
        <v>1286344</v>
      </c>
      <c r="T38" s="60">
        <f t="shared" si="4"/>
        <v>2551208</v>
      </c>
      <c r="U38" s="60">
        <f t="shared" si="4"/>
        <v>2496449</v>
      </c>
      <c r="V38" s="60">
        <f t="shared" si="4"/>
        <v>6334001</v>
      </c>
      <c r="W38" s="60">
        <f t="shared" si="4"/>
        <v>12658732</v>
      </c>
      <c r="X38" s="60">
        <f t="shared" si="4"/>
        <v>12593300</v>
      </c>
      <c r="Y38" s="60">
        <f t="shared" si="4"/>
        <v>65432</v>
      </c>
      <c r="Z38" s="140">
        <f t="shared" si="5"/>
        <v>0.5195778707725537</v>
      </c>
      <c r="AA38" s="155">
        <f>AA8+AA23</f>
        <v>12593300</v>
      </c>
    </row>
    <row r="39" spans="1:27" ht="13.5">
      <c r="A39" s="291" t="s">
        <v>207</v>
      </c>
      <c r="B39" s="142"/>
      <c r="C39" s="62">
        <f t="shared" si="4"/>
        <v>11990842</v>
      </c>
      <c r="D39" s="156">
        <f t="shared" si="4"/>
        <v>0</v>
      </c>
      <c r="E39" s="60">
        <f t="shared" si="4"/>
        <v>1100000</v>
      </c>
      <c r="F39" s="60">
        <f t="shared" si="4"/>
        <v>2020700</v>
      </c>
      <c r="G39" s="60">
        <f t="shared" si="4"/>
        <v>0</v>
      </c>
      <c r="H39" s="60">
        <f t="shared" si="4"/>
        <v>196078</v>
      </c>
      <c r="I39" s="60">
        <f t="shared" si="4"/>
        <v>252318</v>
      </c>
      <c r="J39" s="60">
        <f t="shared" si="4"/>
        <v>448396</v>
      </c>
      <c r="K39" s="60">
        <f t="shared" si="4"/>
        <v>217628</v>
      </c>
      <c r="L39" s="60">
        <f t="shared" si="4"/>
        <v>0</v>
      </c>
      <c r="M39" s="60">
        <f t="shared" si="4"/>
        <v>64000</v>
      </c>
      <c r="N39" s="60">
        <f t="shared" si="4"/>
        <v>281628</v>
      </c>
      <c r="O39" s="60">
        <f t="shared" si="4"/>
        <v>136000</v>
      </c>
      <c r="P39" s="60">
        <f t="shared" si="4"/>
        <v>27632</v>
      </c>
      <c r="Q39" s="60">
        <f t="shared" si="4"/>
        <v>0</v>
      </c>
      <c r="R39" s="60">
        <f t="shared" si="4"/>
        <v>163632</v>
      </c>
      <c r="S39" s="60">
        <f t="shared" si="4"/>
        <v>0</v>
      </c>
      <c r="T39" s="60">
        <f t="shared" si="4"/>
        <v>0</v>
      </c>
      <c r="U39" s="60">
        <f t="shared" si="4"/>
        <v>331872</v>
      </c>
      <c r="V39" s="60">
        <f t="shared" si="4"/>
        <v>331872</v>
      </c>
      <c r="W39" s="60">
        <f t="shared" si="4"/>
        <v>1225528</v>
      </c>
      <c r="X39" s="60">
        <f t="shared" si="4"/>
        <v>2020700</v>
      </c>
      <c r="Y39" s="60">
        <f t="shared" si="4"/>
        <v>-795172</v>
      </c>
      <c r="Z39" s="140">
        <f t="shared" si="5"/>
        <v>-39.351313901123376</v>
      </c>
      <c r="AA39" s="155">
        <f>AA9+AA24</f>
        <v>2020700</v>
      </c>
    </row>
    <row r="40" spans="1:27" ht="13.5">
      <c r="A40" s="291" t="s">
        <v>208</v>
      </c>
      <c r="B40" s="142"/>
      <c r="C40" s="62">
        <f t="shared" si="4"/>
        <v>15067515</v>
      </c>
      <c r="D40" s="156">
        <f t="shared" si="4"/>
        <v>0</v>
      </c>
      <c r="E40" s="60">
        <f t="shared" si="4"/>
        <v>14000000</v>
      </c>
      <c r="F40" s="60">
        <f t="shared" si="4"/>
        <v>14216000</v>
      </c>
      <c r="G40" s="60">
        <f t="shared" si="4"/>
        <v>956322</v>
      </c>
      <c r="H40" s="60">
        <f t="shared" si="4"/>
        <v>1931950</v>
      </c>
      <c r="I40" s="60">
        <f t="shared" si="4"/>
        <v>1648078</v>
      </c>
      <c r="J40" s="60">
        <f t="shared" si="4"/>
        <v>4536350</v>
      </c>
      <c r="K40" s="60">
        <f t="shared" si="4"/>
        <v>452827</v>
      </c>
      <c r="L40" s="60">
        <f t="shared" si="4"/>
        <v>3982298</v>
      </c>
      <c r="M40" s="60">
        <f t="shared" si="4"/>
        <v>3923913</v>
      </c>
      <c r="N40" s="60">
        <f t="shared" si="4"/>
        <v>8359038</v>
      </c>
      <c r="O40" s="60">
        <f t="shared" si="4"/>
        <v>0</v>
      </c>
      <c r="P40" s="60">
        <f t="shared" si="4"/>
        <v>-4421084</v>
      </c>
      <c r="Q40" s="60">
        <f t="shared" si="4"/>
        <v>4458488</v>
      </c>
      <c r="R40" s="60">
        <f t="shared" si="4"/>
        <v>37404</v>
      </c>
      <c r="S40" s="60">
        <f t="shared" si="4"/>
        <v>-773130</v>
      </c>
      <c r="T40" s="60">
        <f t="shared" si="4"/>
        <v>2412476</v>
      </c>
      <c r="U40" s="60">
        <f t="shared" si="4"/>
        <v>-2442126</v>
      </c>
      <c r="V40" s="60">
        <f t="shared" si="4"/>
        <v>-802780</v>
      </c>
      <c r="W40" s="60">
        <f t="shared" si="4"/>
        <v>12130012</v>
      </c>
      <c r="X40" s="60">
        <f t="shared" si="4"/>
        <v>14216000</v>
      </c>
      <c r="Y40" s="60">
        <f t="shared" si="4"/>
        <v>-2085988</v>
      </c>
      <c r="Z40" s="140">
        <f t="shared" si="5"/>
        <v>-14.673522791221158</v>
      </c>
      <c r="AA40" s="155">
        <f>AA10+AA25</f>
        <v>14216000</v>
      </c>
    </row>
    <row r="41" spans="1:27" ht="13.5">
      <c r="A41" s="292" t="s">
        <v>209</v>
      </c>
      <c r="B41" s="142"/>
      <c r="C41" s="293">
        <f aca="true" t="shared" si="6" ref="C41:Y41">SUM(C36:C40)</f>
        <v>62457832</v>
      </c>
      <c r="D41" s="294">
        <f t="shared" si="6"/>
        <v>0</v>
      </c>
      <c r="E41" s="295">
        <f t="shared" si="6"/>
        <v>54819000</v>
      </c>
      <c r="F41" s="295">
        <f t="shared" si="6"/>
        <v>60373000</v>
      </c>
      <c r="G41" s="295">
        <f t="shared" si="6"/>
        <v>2823046</v>
      </c>
      <c r="H41" s="295">
        <f t="shared" si="6"/>
        <v>3417120</v>
      </c>
      <c r="I41" s="295">
        <f t="shared" si="6"/>
        <v>3734690</v>
      </c>
      <c r="J41" s="295">
        <f t="shared" si="6"/>
        <v>9974856</v>
      </c>
      <c r="K41" s="295">
        <f t="shared" si="6"/>
        <v>2199704</v>
      </c>
      <c r="L41" s="295">
        <f t="shared" si="6"/>
        <v>4585912</v>
      </c>
      <c r="M41" s="295">
        <f t="shared" si="6"/>
        <v>6230090</v>
      </c>
      <c r="N41" s="295">
        <f t="shared" si="6"/>
        <v>13015706</v>
      </c>
      <c r="O41" s="295">
        <f t="shared" si="6"/>
        <v>1253072</v>
      </c>
      <c r="P41" s="295">
        <f t="shared" si="6"/>
        <v>-199873</v>
      </c>
      <c r="Q41" s="295">
        <f t="shared" si="6"/>
        <v>7233975</v>
      </c>
      <c r="R41" s="295">
        <f t="shared" si="6"/>
        <v>8287174</v>
      </c>
      <c r="S41" s="295">
        <f t="shared" si="6"/>
        <v>2752705</v>
      </c>
      <c r="T41" s="295">
        <f t="shared" si="6"/>
        <v>7605308</v>
      </c>
      <c r="U41" s="295">
        <f t="shared" si="6"/>
        <v>7074620</v>
      </c>
      <c r="V41" s="295">
        <f t="shared" si="6"/>
        <v>17432633</v>
      </c>
      <c r="W41" s="295">
        <f t="shared" si="6"/>
        <v>48710369</v>
      </c>
      <c r="X41" s="295">
        <f t="shared" si="6"/>
        <v>60373000</v>
      </c>
      <c r="Y41" s="295">
        <f t="shared" si="6"/>
        <v>-11662631</v>
      </c>
      <c r="Z41" s="296">
        <f t="shared" si="5"/>
        <v>-19.317627084955195</v>
      </c>
      <c r="AA41" s="297">
        <f>SUM(AA36:AA40)</f>
        <v>60373000</v>
      </c>
    </row>
    <row r="42" spans="1:27" ht="13.5">
      <c r="A42" s="298" t="s">
        <v>210</v>
      </c>
      <c r="B42" s="136"/>
      <c r="C42" s="95">
        <f aca="true" t="shared" si="7" ref="C42:Y48">C12+C27</f>
        <v>3013286</v>
      </c>
      <c r="D42" s="129">
        <f t="shared" si="7"/>
        <v>0</v>
      </c>
      <c r="E42" s="54">
        <f t="shared" si="7"/>
        <v>12530000</v>
      </c>
      <c r="F42" s="54">
        <f t="shared" si="7"/>
        <v>12911000</v>
      </c>
      <c r="G42" s="54">
        <f t="shared" si="7"/>
        <v>414487</v>
      </c>
      <c r="H42" s="54">
        <f t="shared" si="7"/>
        <v>751923</v>
      </c>
      <c r="I42" s="54">
        <f t="shared" si="7"/>
        <v>436699</v>
      </c>
      <c r="J42" s="54">
        <f t="shared" si="7"/>
        <v>1603109</v>
      </c>
      <c r="K42" s="54">
        <f t="shared" si="7"/>
        <v>692124</v>
      </c>
      <c r="L42" s="54">
        <f t="shared" si="7"/>
        <v>805346</v>
      </c>
      <c r="M42" s="54">
        <f t="shared" si="7"/>
        <v>338202</v>
      </c>
      <c r="N42" s="54">
        <f t="shared" si="7"/>
        <v>1835672</v>
      </c>
      <c r="O42" s="54">
        <f t="shared" si="7"/>
        <v>797318</v>
      </c>
      <c r="P42" s="54">
        <f t="shared" si="7"/>
        <v>766512</v>
      </c>
      <c r="Q42" s="54">
        <f t="shared" si="7"/>
        <v>1109749</v>
      </c>
      <c r="R42" s="54">
        <f t="shared" si="7"/>
        <v>2673579</v>
      </c>
      <c r="S42" s="54">
        <f t="shared" si="7"/>
        <v>1217140</v>
      </c>
      <c r="T42" s="54">
        <f t="shared" si="7"/>
        <v>643012</v>
      </c>
      <c r="U42" s="54">
        <f t="shared" si="7"/>
        <v>3746138</v>
      </c>
      <c r="V42" s="54">
        <f t="shared" si="7"/>
        <v>5606290</v>
      </c>
      <c r="W42" s="54">
        <f t="shared" si="7"/>
        <v>11718650</v>
      </c>
      <c r="X42" s="54">
        <f t="shared" si="7"/>
        <v>12911000</v>
      </c>
      <c r="Y42" s="54">
        <f t="shared" si="7"/>
        <v>-1192350</v>
      </c>
      <c r="Z42" s="184">
        <f t="shared" si="5"/>
        <v>-9.235148323135311</v>
      </c>
      <c r="AA42" s="130">
        <f aca="true" t="shared" si="8" ref="AA42:AA48">AA12+AA27</f>
        <v>12911000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9632604</v>
      </c>
      <c r="D45" s="129">
        <f t="shared" si="7"/>
        <v>0</v>
      </c>
      <c r="E45" s="54">
        <f t="shared" si="7"/>
        <v>8610000</v>
      </c>
      <c r="F45" s="54">
        <f t="shared" si="7"/>
        <v>11648000</v>
      </c>
      <c r="G45" s="54">
        <f t="shared" si="7"/>
        <v>205660</v>
      </c>
      <c r="H45" s="54">
        <f t="shared" si="7"/>
        <v>168840</v>
      </c>
      <c r="I45" s="54">
        <f t="shared" si="7"/>
        <v>680538</v>
      </c>
      <c r="J45" s="54">
        <f t="shared" si="7"/>
        <v>1055038</v>
      </c>
      <c r="K45" s="54">
        <f t="shared" si="7"/>
        <v>79915</v>
      </c>
      <c r="L45" s="54">
        <f t="shared" si="7"/>
        <v>2397849</v>
      </c>
      <c r="M45" s="54">
        <f t="shared" si="7"/>
        <v>529628</v>
      </c>
      <c r="N45" s="54">
        <f t="shared" si="7"/>
        <v>3007392</v>
      </c>
      <c r="O45" s="54">
        <f t="shared" si="7"/>
        <v>314495</v>
      </c>
      <c r="P45" s="54">
        <f t="shared" si="7"/>
        <v>333475</v>
      </c>
      <c r="Q45" s="54">
        <f t="shared" si="7"/>
        <v>1245372</v>
      </c>
      <c r="R45" s="54">
        <f t="shared" si="7"/>
        <v>1893342</v>
      </c>
      <c r="S45" s="54">
        <f t="shared" si="7"/>
        <v>1066133</v>
      </c>
      <c r="T45" s="54">
        <f t="shared" si="7"/>
        <v>1075375</v>
      </c>
      <c r="U45" s="54">
        <f t="shared" si="7"/>
        <v>3914856</v>
      </c>
      <c r="V45" s="54">
        <f t="shared" si="7"/>
        <v>6056364</v>
      </c>
      <c r="W45" s="54">
        <f t="shared" si="7"/>
        <v>12012136</v>
      </c>
      <c r="X45" s="54">
        <f t="shared" si="7"/>
        <v>11648000</v>
      </c>
      <c r="Y45" s="54">
        <f t="shared" si="7"/>
        <v>364136</v>
      </c>
      <c r="Z45" s="184">
        <f t="shared" si="5"/>
        <v>3.1261675824175827</v>
      </c>
      <c r="AA45" s="130">
        <f t="shared" si="8"/>
        <v>11648000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75133722</v>
      </c>
      <c r="D49" s="218">
        <f t="shared" si="9"/>
        <v>0</v>
      </c>
      <c r="E49" s="220">
        <f t="shared" si="9"/>
        <v>75959000</v>
      </c>
      <c r="F49" s="220">
        <f t="shared" si="9"/>
        <v>84932000</v>
      </c>
      <c r="G49" s="220">
        <f t="shared" si="9"/>
        <v>3443193</v>
      </c>
      <c r="H49" s="220">
        <f t="shared" si="9"/>
        <v>4337883</v>
      </c>
      <c r="I49" s="220">
        <f t="shared" si="9"/>
        <v>4851927</v>
      </c>
      <c r="J49" s="220">
        <f t="shared" si="9"/>
        <v>12633003</v>
      </c>
      <c r="K49" s="220">
        <f t="shared" si="9"/>
        <v>2971743</v>
      </c>
      <c r="L49" s="220">
        <f t="shared" si="9"/>
        <v>7789107</v>
      </c>
      <c r="M49" s="220">
        <f t="shared" si="9"/>
        <v>7097920</v>
      </c>
      <c r="N49" s="220">
        <f t="shared" si="9"/>
        <v>17858770</v>
      </c>
      <c r="O49" s="220">
        <f t="shared" si="9"/>
        <v>2364885</v>
      </c>
      <c r="P49" s="220">
        <f t="shared" si="9"/>
        <v>900114</v>
      </c>
      <c r="Q49" s="220">
        <f t="shared" si="9"/>
        <v>9589096</v>
      </c>
      <c r="R49" s="220">
        <f t="shared" si="9"/>
        <v>12854095</v>
      </c>
      <c r="S49" s="220">
        <f t="shared" si="9"/>
        <v>5035978</v>
      </c>
      <c r="T49" s="220">
        <f t="shared" si="9"/>
        <v>9323695</v>
      </c>
      <c r="U49" s="220">
        <f t="shared" si="9"/>
        <v>14735614</v>
      </c>
      <c r="V49" s="220">
        <f t="shared" si="9"/>
        <v>29095287</v>
      </c>
      <c r="W49" s="220">
        <f t="shared" si="9"/>
        <v>72441155</v>
      </c>
      <c r="X49" s="220">
        <f t="shared" si="9"/>
        <v>84932000</v>
      </c>
      <c r="Y49" s="220">
        <f t="shared" si="9"/>
        <v>-12490845</v>
      </c>
      <c r="Z49" s="221">
        <f t="shared" si="5"/>
        <v>-14.706877266519097</v>
      </c>
      <c r="AA49" s="222">
        <f>SUM(AA41:AA48)</f>
        <v>84932000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22514633</v>
      </c>
      <c r="D51" s="129">
        <f t="shared" si="10"/>
        <v>0</v>
      </c>
      <c r="E51" s="54">
        <f t="shared" si="10"/>
        <v>34712600</v>
      </c>
      <c r="F51" s="54">
        <f t="shared" si="10"/>
        <v>28494500</v>
      </c>
      <c r="G51" s="54">
        <f t="shared" si="10"/>
        <v>542782</v>
      </c>
      <c r="H51" s="54">
        <f t="shared" si="10"/>
        <v>752169</v>
      </c>
      <c r="I51" s="54">
        <f t="shared" si="10"/>
        <v>1310229</v>
      </c>
      <c r="J51" s="54">
        <f t="shared" si="10"/>
        <v>2605180</v>
      </c>
      <c r="K51" s="54">
        <f t="shared" si="10"/>
        <v>1992790</v>
      </c>
      <c r="L51" s="54">
        <f t="shared" si="10"/>
        <v>1864912</v>
      </c>
      <c r="M51" s="54">
        <f t="shared" si="10"/>
        <v>1777401</v>
      </c>
      <c r="N51" s="54">
        <f t="shared" si="10"/>
        <v>5635103</v>
      </c>
      <c r="O51" s="54">
        <f t="shared" si="10"/>
        <v>1306203</v>
      </c>
      <c r="P51" s="54">
        <f t="shared" si="10"/>
        <v>1976837</v>
      </c>
      <c r="Q51" s="54">
        <f t="shared" si="10"/>
        <v>2056322</v>
      </c>
      <c r="R51" s="54">
        <f t="shared" si="10"/>
        <v>5339362</v>
      </c>
      <c r="S51" s="54">
        <f t="shared" si="10"/>
        <v>5215187</v>
      </c>
      <c r="T51" s="54">
        <f t="shared" si="10"/>
        <v>3142996</v>
      </c>
      <c r="U51" s="54">
        <f t="shared" si="10"/>
        <v>6572238</v>
      </c>
      <c r="V51" s="54">
        <f t="shared" si="10"/>
        <v>14930421</v>
      </c>
      <c r="W51" s="54">
        <f t="shared" si="10"/>
        <v>28510066</v>
      </c>
      <c r="X51" s="54">
        <f t="shared" si="10"/>
        <v>28494500</v>
      </c>
      <c r="Y51" s="54">
        <f t="shared" si="10"/>
        <v>15566</v>
      </c>
      <c r="Z51" s="184">
        <f>+IF(X51&lt;&gt;0,+(Y51/X51)*100,0)</f>
        <v>0.05462808612188317</v>
      </c>
      <c r="AA51" s="130">
        <f>SUM(AA57:AA61)</f>
        <v>28494500</v>
      </c>
    </row>
    <row r="52" spans="1:27" ht="13.5">
      <c r="A52" s="310" t="s">
        <v>204</v>
      </c>
      <c r="B52" s="142"/>
      <c r="C52" s="62">
        <v>4301273</v>
      </c>
      <c r="D52" s="156"/>
      <c r="E52" s="60">
        <v>7642850</v>
      </c>
      <c r="F52" s="60">
        <v>7642850</v>
      </c>
      <c r="G52" s="60">
        <v>141</v>
      </c>
      <c r="H52" s="60">
        <v>13558</v>
      </c>
      <c r="I52" s="60">
        <v>29242</v>
      </c>
      <c r="J52" s="60">
        <v>42941</v>
      </c>
      <c r="K52" s="60">
        <v>270366</v>
      </c>
      <c r="L52" s="60">
        <v>147474</v>
      </c>
      <c r="M52" s="60"/>
      <c r="N52" s="60">
        <v>417840</v>
      </c>
      <c r="O52" s="60">
        <v>183042</v>
      </c>
      <c r="P52" s="60">
        <v>809944</v>
      </c>
      <c r="Q52" s="60">
        <v>300221</v>
      </c>
      <c r="R52" s="60">
        <v>1293207</v>
      </c>
      <c r="S52" s="60">
        <v>3234336</v>
      </c>
      <c r="T52" s="60">
        <v>522281</v>
      </c>
      <c r="U52" s="60">
        <v>3609598</v>
      </c>
      <c r="V52" s="60">
        <v>7366215</v>
      </c>
      <c r="W52" s="60">
        <v>9120203</v>
      </c>
      <c r="X52" s="60">
        <v>7642850</v>
      </c>
      <c r="Y52" s="60">
        <v>1477353</v>
      </c>
      <c r="Z52" s="140">
        <v>19.33</v>
      </c>
      <c r="AA52" s="155">
        <v>7642850</v>
      </c>
    </row>
    <row r="53" spans="1:27" ht="13.5">
      <c r="A53" s="310" t="s">
        <v>205</v>
      </c>
      <c r="B53" s="142"/>
      <c r="C53" s="62">
        <v>6316796</v>
      </c>
      <c r="D53" s="156"/>
      <c r="E53" s="60">
        <v>10907600</v>
      </c>
      <c r="F53" s="60">
        <v>5903600</v>
      </c>
      <c r="G53" s="60">
        <v>167965</v>
      </c>
      <c r="H53" s="60">
        <v>108735</v>
      </c>
      <c r="I53" s="60">
        <v>393967</v>
      </c>
      <c r="J53" s="60">
        <v>670667</v>
      </c>
      <c r="K53" s="60">
        <v>275200</v>
      </c>
      <c r="L53" s="60">
        <v>272574</v>
      </c>
      <c r="M53" s="60">
        <v>309646</v>
      </c>
      <c r="N53" s="60">
        <v>857420</v>
      </c>
      <c r="O53" s="60">
        <v>245769</v>
      </c>
      <c r="P53" s="60">
        <v>525058</v>
      </c>
      <c r="Q53" s="60">
        <v>691932</v>
      </c>
      <c r="R53" s="60">
        <v>1462759</v>
      </c>
      <c r="S53" s="60">
        <v>758867</v>
      </c>
      <c r="T53" s="60">
        <v>762195</v>
      </c>
      <c r="U53" s="60">
        <v>-64605</v>
      </c>
      <c r="V53" s="60">
        <v>1456457</v>
      </c>
      <c r="W53" s="60">
        <v>4447303</v>
      </c>
      <c r="X53" s="60">
        <v>5903600</v>
      </c>
      <c r="Y53" s="60">
        <v>-1456297</v>
      </c>
      <c r="Z53" s="140">
        <v>-24.67</v>
      </c>
      <c r="AA53" s="155">
        <v>5903600</v>
      </c>
    </row>
    <row r="54" spans="1:27" ht="13.5">
      <c r="A54" s="310" t="s">
        <v>206</v>
      </c>
      <c r="B54" s="142"/>
      <c r="C54" s="62">
        <v>3009703</v>
      </c>
      <c r="D54" s="156"/>
      <c r="E54" s="60">
        <v>5405000</v>
      </c>
      <c r="F54" s="60">
        <v>3008600</v>
      </c>
      <c r="G54" s="60">
        <v>89077</v>
      </c>
      <c r="H54" s="60">
        <v>78800</v>
      </c>
      <c r="I54" s="60">
        <v>132928</v>
      </c>
      <c r="J54" s="60">
        <v>300805</v>
      </c>
      <c r="K54" s="60">
        <v>150054</v>
      </c>
      <c r="L54" s="60">
        <v>774176</v>
      </c>
      <c r="M54" s="60">
        <v>238239</v>
      </c>
      <c r="N54" s="60">
        <v>1162469</v>
      </c>
      <c r="O54" s="60">
        <v>301686</v>
      </c>
      <c r="P54" s="60">
        <v>19129</v>
      </c>
      <c r="Q54" s="60">
        <v>331685</v>
      </c>
      <c r="R54" s="60">
        <v>652500</v>
      </c>
      <c r="S54" s="60">
        <v>140474</v>
      </c>
      <c r="T54" s="60">
        <v>285259</v>
      </c>
      <c r="U54" s="60">
        <v>977798</v>
      </c>
      <c r="V54" s="60">
        <v>1403531</v>
      </c>
      <c r="W54" s="60">
        <v>3519305</v>
      </c>
      <c r="X54" s="60">
        <v>3008600</v>
      </c>
      <c r="Y54" s="60">
        <v>510705</v>
      </c>
      <c r="Z54" s="140">
        <v>16.97</v>
      </c>
      <c r="AA54" s="155">
        <v>3008600</v>
      </c>
    </row>
    <row r="55" spans="1:27" ht="13.5">
      <c r="A55" s="310" t="s">
        <v>207</v>
      </c>
      <c r="B55" s="142"/>
      <c r="C55" s="62">
        <v>1314049</v>
      </c>
      <c r="D55" s="156"/>
      <c r="E55" s="60"/>
      <c r="F55" s="60">
        <v>2285000</v>
      </c>
      <c r="G55" s="60">
        <v>45993</v>
      </c>
      <c r="H55" s="60">
        <v>105955</v>
      </c>
      <c r="I55" s="60">
        <v>52813</v>
      </c>
      <c r="J55" s="60">
        <v>204761</v>
      </c>
      <c r="K55" s="60">
        <v>101693</v>
      </c>
      <c r="L55" s="60">
        <v>40099</v>
      </c>
      <c r="M55" s="60">
        <v>412285</v>
      </c>
      <c r="N55" s="60">
        <v>554077</v>
      </c>
      <c r="O55" s="60">
        <v>28984</v>
      </c>
      <c r="P55" s="60">
        <v>27507</v>
      </c>
      <c r="Q55" s="60">
        <v>41463</v>
      </c>
      <c r="R55" s="60">
        <v>97954</v>
      </c>
      <c r="S55" s="60">
        <v>58837</v>
      </c>
      <c r="T55" s="60">
        <v>611167</v>
      </c>
      <c r="U55" s="60">
        <v>502760</v>
      </c>
      <c r="V55" s="60">
        <v>1172764</v>
      </c>
      <c r="W55" s="60">
        <v>2029556</v>
      </c>
      <c r="X55" s="60">
        <v>2285000</v>
      </c>
      <c r="Y55" s="60">
        <v>-255444</v>
      </c>
      <c r="Z55" s="140">
        <v>-11.18</v>
      </c>
      <c r="AA55" s="155">
        <v>2285000</v>
      </c>
    </row>
    <row r="56" spans="1:27" ht="13.5">
      <c r="A56" s="310" t="s">
        <v>208</v>
      </c>
      <c r="B56" s="142"/>
      <c r="C56" s="62">
        <v>662033</v>
      </c>
      <c r="D56" s="156"/>
      <c r="E56" s="60">
        <v>455200</v>
      </c>
      <c r="F56" s="60">
        <v>1216000</v>
      </c>
      <c r="G56" s="60">
        <v>9270</v>
      </c>
      <c r="H56" s="60">
        <v>10964</v>
      </c>
      <c r="I56" s="60">
        <v>69442</v>
      </c>
      <c r="J56" s="60">
        <v>89676</v>
      </c>
      <c r="K56" s="60">
        <v>657438</v>
      </c>
      <c r="L56" s="60">
        <v>60131</v>
      </c>
      <c r="M56" s="60">
        <v>121256</v>
      </c>
      <c r="N56" s="60">
        <v>838825</v>
      </c>
      <c r="O56" s="60">
        <v>47709</v>
      </c>
      <c r="P56" s="60">
        <v>2627</v>
      </c>
      <c r="Q56" s="60">
        <v>10572</v>
      </c>
      <c r="R56" s="60">
        <v>60908</v>
      </c>
      <c r="S56" s="60">
        <v>111629</v>
      </c>
      <c r="T56" s="60">
        <v>101276</v>
      </c>
      <c r="U56" s="60">
        <v>173810</v>
      </c>
      <c r="V56" s="60">
        <v>386715</v>
      </c>
      <c r="W56" s="60">
        <v>1376124</v>
      </c>
      <c r="X56" s="60">
        <v>1216000</v>
      </c>
      <c r="Y56" s="60">
        <v>160124</v>
      </c>
      <c r="Z56" s="140">
        <v>13.17</v>
      </c>
      <c r="AA56" s="155">
        <v>1216000</v>
      </c>
    </row>
    <row r="57" spans="1:27" ht="13.5">
      <c r="A57" s="138" t="s">
        <v>209</v>
      </c>
      <c r="B57" s="142"/>
      <c r="C57" s="293">
        <f aca="true" t="shared" si="11" ref="C57:Y57">SUM(C52:C56)</f>
        <v>15603854</v>
      </c>
      <c r="D57" s="294">
        <f t="shared" si="11"/>
        <v>0</v>
      </c>
      <c r="E57" s="295">
        <f t="shared" si="11"/>
        <v>24410650</v>
      </c>
      <c r="F57" s="295">
        <f t="shared" si="11"/>
        <v>20056050</v>
      </c>
      <c r="G57" s="295">
        <f t="shared" si="11"/>
        <v>312446</v>
      </c>
      <c r="H57" s="295">
        <f t="shared" si="11"/>
        <v>318012</v>
      </c>
      <c r="I57" s="295">
        <f t="shared" si="11"/>
        <v>678392</v>
      </c>
      <c r="J57" s="295">
        <f t="shared" si="11"/>
        <v>1308850</v>
      </c>
      <c r="K57" s="295">
        <f t="shared" si="11"/>
        <v>1454751</v>
      </c>
      <c r="L57" s="295">
        <f t="shared" si="11"/>
        <v>1294454</v>
      </c>
      <c r="M57" s="295">
        <f t="shared" si="11"/>
        <v>1081426</v>
      </c>
      <c r="N57" s="295">
        <f t="shared" si="11"/>
        <v>3830631</v>
      </c>
      <c r="O57" s="295">
        <f t="shared" si="11"/>
        <v>807190</v>
      </c>
      <c r="P57" s="295">
        <f t="shared" si="11"/>
        <v>1384265</v>
      </c>
      <c r="Q57" s="295">
        <f t="shared" si="11"/>
        <v>1375873</v>
      </c>
      <c r="R57" s="295">
        <f t="shared" si="11"/>
        <v>3567328</v>
      </c>
      <c r="S57" s="295">
        <f t="shared" si="11"/>
        <v>4304143</v>
      </c>
      <c r="T57" s="295">
        <f t="shared" si="11"/>
        <v>2282178</v>
      </c>
      <c r="U57" s="295">
        <f t="shared" si="11"/>
        <v>5199361</v>
      </c>
      <c r="V57" s="295">
        <f t="shared" si="11"/>
        <v>11785682</v>
      </c>
      <c r="W57" s="295">
        <f t="shared" si="11"/>
        <v>20492491</v>
      </c>
      <c r="X57" s="295">
        <f t="shared" si="11"/>
        <v>20056050</v>
      </c>
      <c r="Y57" s="295">
        <f t="shared" si="11"/>
        <v>436441</v>
      </c>
      <c r="Z57" s="296">
        <f>+IF(X57&lt;&gt;0,+(Y57/X57)*100,0)</f>
        <v>2.1761064616412504</v>
      </c>
      <c r="AA57" s="297">
        <f>SUM(AA52:AA56)</f>
        <v>20056050</v>
      </c>
    </row>
    <row r="58" spans="1:27" ht="13.5">
      <c r="A58" s="311" t="s">
        <v>210</v>
      </c>
      <c r="B58" s="136"/>
      <c r="C58" s="62">
        <v>1191695</v>
      </c>
      <c r="D58" s="156"/>
      <c r="E58" s="60">
        <v>1169000</v>
      </c>
      <c r="F58" s="60">
        <v>1427900</v>
      </c>
      <c r="G58" s="60">
        <v>63546</v>
      </c>
      <c r="H58" s="60">
        <v>66423</v>
      </c>
      <c r="I58" s="60">
        <v>315079</v>
      </c>
      <c r="J58" s="60">
        <v>445048</v>
      </c>
      <c r="K58" s="60">
        <v>57028</v>
      </c>
      <c r="L58" s="60">
        <v>99335</v>
      </c>
      <c r="M58" s="60">
        <v>105948</v>
      </c>
      <c r="N58" s="60">
        <v>262311</v>
      </c>
      <c r="O58" s="60">
        <v>103777</v>
      </c>
      <c r="P58" s="60">
        <v>100475</v>
      </c>
      <c r="Q58" s="60">
        <v>44628</v>
      </c>
      <c r="R58" s="60">
        <v>248880</v>
      </c>
      <c r="S58" s="60">
        <v>75098</v>
      </c>
      <c r="T58" s="60">
        <v>113678</v>
      </c>
      <c r="U58" s="60">
        <v>157658</v>
      </c>
      <c r="V58" s="60">
        <v>346434</v>
      </c>
      <c r="W58" s="60">
        <v>1302673</v>
      </c>
      <c r="X58" s="60">
        <v>1427900</v>
      </c>
      <c r="Y58" s="60">
        <v>-125227</v>
      </c>
      <c r="Z58" s="140">
        <v>-8.77</v>
      </c>
      <c r="AA58" s="155">
        <v>1427900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5719084</v>
      </c>
      <c r="D61" s="156"/>
      <c r="E61" s="60">
        <v>9132950</v>
      </c>
      <c r="F61" s="60">
        <v>7010550</v>
      </c>
      <c r="G61" s="60">
        <v>166790</v>
      </c>
      <c r="H61" s="60">
        <v>367734</v>
      </c>
      <c r="I61" s="60">
        <v>316758</v>
      </c>
      <c r="J61" s="60">
        <v>851282</v>
      </c>
      <c r="K61" s="60">
        <v>481011</v>
      </c>
      <c r="L61" s="60">
        <v>471123</v>
      </c>
      <c r="M61" s="60">
        <v>590027</v>
      </c>
      <c r="N61" s="60">
        <v>1542161</v>
      </c>
      <c r="O61" s="60">
        <v>395236</v>
      </c>
      <c r="P61" s="60">
        <v>492097</v>
      </c>
      <c r="Q61" s="60">
        <v>635821</v>
      </c>
      <c r="R61" s="60">
        <v>1523154</v>
      </c>
      <c r="S61" s="60">
        <v>835946</v>
      </c>
      <c r="T61" s="60">
        <v>747140</v>
      </c>
      <c r="U61" s="60">
        <v>1215219</v>
      </c>
      <c r="V61" s="60">
        <v>2798305</v>
      </c>
      <c r="W61" s="60">
        <v>6714902</v>
      </c>
      <c r="X61" s="60">
        <v>7010550</v>
      </c>
      <c r="Y61" s="60">
        <v>-295648</v>
      </c>
      <c r="Z61" s="140">
        <v>-4.22</v>
      </c>
      <c r="AA61" s="155">
        <v>7010550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119149300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542781</v>
      </c>
      <c r="H68" s="60">
        <v>752172</v>
      </c>
      <c r="I68" s="60">
        <v>1310230</v>
      </c>
      <c r="J68" s="60">
        <v>2605183</v>
      </c>
      <c r="K68" s="60">
        <v>1992791</v>
      </c>
      <c r="L68" s="60">
        <v>1864908</v>
      </c>
      <c r="M68" s="60">
        <v>1777400</v>
      </c>
      <c r="N68" s="60">
        <v>5635099</v>
      </c>
      <c r="O68" s="60">
        <v>1306204</v>
      </c>
      <c r="P68" s="60">
        <v>1976837</v>
      </c>
      <c r="Q68" s="60">
        <v>2056320</v>
      </c>
      <c r="R68" s="60">
        <v>5339361</v>
      </c>
      <c r="S68" s="60">
        <v>5215184</v>
      </c>
      <c r="T68" s="60">
        <v>3142994</v>
      </c>
      <c r="U68" s="60">
        <v>6572238</v>
      </c>
      <c r="V68" s="60">
        <v>14930416</v>
      </c>
      <c r="W68" s="60">
        <v>28510059</v>
      </c>
      <c r="X68" s="60"/>
      <c r="Y68" s="60">
        <v>28510059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119149300</v>
      </c>
      <c r="F69" s="220">
        <f t="shared" si="12"/>
        <v>0</v>
      </c>
      <c r="G69" s="220">
        <f t="shared" si="12"/>
        <v>542781</v>
      </c>
      <c r="H69" s="220">
        <f t="shared" si="12"/>
        <v>752172</v>
      </c>
      <c r="I69" s="220">
        <f t="shared" si="12"/>
        <v>1310230</v>
      </c>
      <c r="J69" s="220">
        <f t="shared" si="12"/>
        <v>2605183</v>
      </c>
      <c r="K69" s="220">
        <f t="shared" si="12"/>
        <v>1992791</v>
      </c>
      <c r="L69" s="220">
        <f t="shared" si="12"/>
        <v>1864908</v>
      </c>
      <c r="M69" s="220">
        <f t="shared" si="12"/>
        <v>1777400</v>
      </c>
      <c r="N69" s="220">
        <f t="shared" si="12"/>
        <v>5635099</v>
      </c>
      <c r="O69" s="220">
        <f t="shared" si="12"/>
        <v>1306204</v>
      </c>
      <c r="P69" s="220">
        <f t="shared" si="12"/>
        <v>1976837</v>
      </c>
      <c r="Q69" s="220">
        <f t="shared" si="12"/>
        <v>2056320</v>
      </c>
      <c r="R69" s="220">
        <f t="shared" si="12"/>
        <v>5339361</v>
      </c>
      <c r="S69" s="220">
        <f t="shared" si="12"/>
        <v>5215184</v>
      </c>
      <c r="T69" s="220">
        <f t="shared" si="12"/>
        <v>3142994</v>
      </c>
      <c r="U69" s="220">
        <f t="shared" si="12"/>
        <v>6572238</v>
      </c>
      <c r="V69" s="220">
        <f t="shared" si="12"/>
        <v>14930416</v>
      </c>
      <c r="W69" s="220">
        <f t="shared" si="12"/>
        <v>28510059</v>
      </c>
      <c r="X69" s="220">
        <f t="shared" si="12"/>
        <v>0</v>
      </c>
      <c r="Y69" s="220">
        <f t="shared" si="12"/>
        <v>28510059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35303587</v>
      </c>
      <c r="D5" s="357">
        <f t="shared" si="0"/>
        <v>0</v>
      </c>
      <c r="E5" s="356">
        <f t="shared" si="0"/>
        <v>40133000</v>
      </c>
      <c r="F5" s="358">
        <f t="shared" si="0"/>
        <v>40386000</v>
      </c>
      <c r="G5" s="358">
        <f t="shared" si="0"/>
        <v>2717095</v>
      </c>
      <c r="H5" s="356">
        <f t="shared" si="0"/>
        <v>3189277</v>
      </c>
      <c r="I5" s="356">
        <f t="shared" si="0"/>
        <v>2238169</v>
      </c>
      <c r="J5" s="358">
        <f t="shared" si="0"/>
        <v>8144541</v>
      </c>
      <c r="K5" s="358">
        <f t="shared" si="0"/>
        <v>1445122</v>
      </c>
      <c r="L5" s="356">
        <f t="shared" si="0"/>
        <v>4024697</v>
      </c>
      <c r="M5" s="356">
        <f t="shared" si="0"/>
        <v>4827897</v>
      </c>
      <c r="N5" s="358">
        <f t="shared" si="0"/>
        <v>10297716</v>
      </c>
      <c r="O5" s="358">
        <f t="shared" si="0"/>
        <v>587644</v>
      </c>
      <c r="P5" s="356">
        <f t="shared" si="0"/>
        <v>-1918886</v>
      </c>
      <c r="Q5" s="356">
        <f t="shared" si="0"/>
        <v>7171502</v>
      </c>
      <c r="R5" s="358">
        <f t="shared" si="0"/>
        <v>5840260</v>
      </c>
      <c r="S5" s="358">
        <f t="shared" si="0"/>
        <v>1380610</v>
      </c>
      <c r="T5" s="356">
        <f t="shared" si="0"/>
        <v>6471412</v>
      </c>
      <c r="U5" s="356">
        <f t="shared" si="0"/>
        <v>3020481</v>
      </c>
      <c r="V5" s="358">
        <f t="shared" si="0"/>
        <v>10872503</v>
      </c>
      <c r="W5" s="358">
        <f t="shared" si="0"/>
        <v>35155020</v>
      </c>
      <c r="X5" s="356">
        <f t="shared" si="0"/>
        <v>40386000</v>
      </c>
      <c r="Y5" s="358">
        <f t="shared" si="0"/>
        <v>-5230980</v>
      </c>
      <c r="Z5" s="359">
        <f>+IF(X5&lt;&gt;0,+(Y5/X5)*100,0)</f>
        <v>-12.952458772842073</v>
      </c>
      <c r="AA5" s="360">
        <f>+AA6+AA8+AA11+AA13+AA15</f>
        <v>40386000</v>
      </c>
    </row>
    <row r="6" spans="1:27" ht="13.5">
      <c r="A6" s="361" t="s">
        <v>204</v>
      </c>
      <c r="B6" s="142"/>
      <c r="C6" s="60">
        <f>+C7</f>
        <v>2064053</v>
      </c>
      <c r="D6" s="340">
        <f aca="true" t="shared" si="1" ref="D6:AA6">+D7</f>
        <v>0</v>
      </c>
      <c r="E6" s="60">
        <f t="shared" si="1"/>
        <v>6101000</v>
      </c>
      <c r="F6" s="59">
        <f t="shared" si="1"/>
        <v>6101000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270055</v>
      </c>
      <c r="L6" s="60">
        <f t="shared" si="1"/>
        <v>0</v>
      </c>
      <c r="M6" s="60">
        <f t="shared" si="1"/>
        <v>7659</v>
      </c>
      <c r="N6" s="59">
        <f t="shared" si="1"/>
        <v>277714</v>
      </c>
      <c r="O6" s="59">
        <f t="shared" si="1"/>
        <v>0</v>
      </c>
      <c r="P6" s="60">
        <f t="shared" si="1"/>
        <v>0</v>
      </c>
      <c r="Q6" s="60">
        <f t="shared" si="1"/>
        <v>199108</v>
      </c>
      <c r="R6" s="59">
        <f t="shared" si="1"/>
        <v>199108</v>
      </c>
      <c r="S6" s="59">
        <f t="shared" si="1"/>
        <v>611236</v>
      </c>
      <c r="T6" s="60">
        <f t="shared" si="1"/>
        <v>1162403</v>
      </c>
      <c r="U6" s="60">
        <f t="shared" si="1"/>
        <v>1470048</v>
      </c>
      <c r="V6" s="59">
        <f t="shared" si="1"/>
        <v>3243687</v>
      </c>
      <c r="W6" s="59">
        <f t="shared" si="1"/>
        <v>3720509</v>
      </c>
      <c r="X6" s="60">
        <f t="shared" si="1"/>
        <v>6101000</v>
      </c>
      <c r="Y6" s="59">
        <f t="shared" si="1"/>
        <v>-2380491</v>
      </c>
      <c r="Z6" s="61">
        <f>+IF(X6&lt;&gt;0,+(Y6/X6)*100,0)</f>
        <v>-39.01804622193083</v>
      </c>
      <c r="AA6" s="62">
        <f t="shared" si="1"/>
        <v>6101000</v>
      </c>
    </row>
    <row r="7" spans="1:27" ht="13.5">
      <c r="A7" s="291" t="s">
        <v>228</v>
      </c>
      <c r="B7" s="142"/>
      <c r="C7" s="60">
        <v>2064053</v>
      </c>
      <c r="D7" s="340"/>
      <c r="E7" s="60">
        <v>6101000</v>
      </c>
      <c r="F7" s="59">
        <v>6101000</v>
      </c>
      <c r="G7" s="59"/>
      <c r="H7" s="60"/>
      <c r="I7" s="60"/>
      <c r="J7" s="59"/>
      <c r="K7" s="59">
        <v>270055</v>
      </c>
      <c r="L7" s="60"/>
      <c r="M7" s="60">
        <v>7659</v>
      </c>
      <c r="N7" s="59">
        <v>277714</v>
      </c>
      <c r="O7" s="59"/>
      <c r="P7" s="60"/>
      <c r="Q7" s="60">
        <v>199108</v>
      </c>
      <c r="R7" s="59">
        <v>199108</v>
      </c>
      <c r="S7" s="59">
        <v>611236</v>
      </c>
      <c r="T7" s="60">
        <v>1162403</v>
      </c>
      <c r="U7" s="60">
        <v>1470048</v>
      </c>
      <c r="V7" s="59">
        <v>3243687</v>
      </c>
      <c r="W7" s="59">
        <v>3720509</v>
      </c>
      <c r="X7" s="60">
        <v>6101000</v>
      </c>
      <c r="Y7" s="59">
        <v>-2380491</v>
      </c>
      <c r="Z7" s="61">
        <v>-39.02</v>
      </c>
      <c r="AA7" s="62">
        <v>6101000</v>
      </c>
    </row>
    <row r="8" spans="1:27" ht="13.5">
      <c r="A8" s="361" t="s">
        <v>205</v>
      </c>
      <c r="B8" s="142"/>
      <c r="C8" s="60">
        <f aca="true" t="shared" si="2" ref="C8:Y8">SUM(C9:C10)</f>
        <v>7752688</v>
      </c>
      <c r="D8" s="340">
        <f t="shared" si="2"/>
        <v>0</v>
      </c>
      <c r="E8" s="60">
        <f t="shared" si="2"/>
        <v>8752000</v>
      </c>
      <c r="F8" s="59">
        <f t="shared" si="2"/>
        <v>8939000</v>
      </c>
      <c r="G8" s="59">
        <f t="shared" si="2"/>
        <v>1343063</v>
      </c>
      <c r="H8" s="60">
        <f t="shared" si="2"/>
        <v>301866</v>
      </c>
      <c r="I8" s="60">
        <f t="shared" si="2"/>
        <v>164399</v>
      </c>
      <c r="J8" s="59">
        <f t="shared" si="2"/>
        <v>1809328</v>
      </c>
      <c r="K8" s="59">
        <f t="shared" si="2"/>
        <v>54495</v>
      </c>
      <c r="L8" s="60">
        <f t="shared" si="2"/>
        <v>42399</v>
      </c>
      <c r="M8" s="60">
        <f t="shared" si="2"/>
        <v>331904</v>
      </c>
      <c r="N8" s="59">
        <f t="shared" si="2"/>
        <v>428798</v>
      </c>
      <c r="O8" s="59">
        <f t="shared" si="2"/>
        <v>66994</v>
      </c>
      <c r="P8" s="60">
        <f t="shared" si="2"/>
        <v>266638</v>
      </c>
      <c r="Q8" s="60">
        <f t="shared" si="2"/>
        <v>2896713</v>
      </c>
      <c r="R8" s="59">
        <f t="shared" si="2"/>
        <v>3230345</v>
      </c>
      <c r="S8" s="59">
        <f t="shared" si="2"/>
        <v>467642</v>
      </c>
      <c r="T8" s="60">
        <f t="shared" si="2"/>
        <v>851551</v>
      </c>
      <c r="U8" s="60">
        <f t="shared" si="2"/>
        <v>2017917</v>
      </c>
      <c r="V8" s="59">
        <f t="shared" si="2"/>
        <v>3337110</v>
      </c>
      <c r="W8" s="59">
        <f t="shared" si="2"/>
        <v>8805581</v>
      </c>
      <c r="X8" s="60">
        <f t="shared" si="2"/>
        <v>8939000</v>
      </c>
      <c r="Y8" s="59">
        <f t="shared" si="2"/>
        <v>-133419</v>
      </c>
      <c r="Z8" s="61">
        <f>+IF(X8&lt;&gt;0,+(Y8/X8)*100,0)</f>
        <v>-1.492549502181452</v>
      </c>
      <c r="AA8" s="62">
        <f>SUM(AA9:AA10)</f>
        <v>8939000</v>
      </c>
    </row>
    <row r="9" spans="1:27" ht="13.5">
      <c r="A9" s="291" t="s">
        <v>229</v>
      </c>
      <c r="B9" s="142"/>
      <c r="C9" s="60">
        <v>7752688</v>
      </c>
      <c r="D9" s="340"/>
      <c r="E9" s="60">
        <v>7713000</v>
      </c>
      <c r="F9" s="59">
        <v>7713000</v>
      </c>
      <c r="G9" s="59">
        <v>1343063</v>
      </c>
      <c r="H9" s="60">
        <v>301866</v>
      </c>
      <c r="I9" s="60">
        <v>164399</v>
      </c>
      <c r="J9" s="59">
        <v>1809328</v>
      </c>
      <c r="K9" s="59">
        <v>20745</v>
      </c>
      <c r="L9" s="60">
        <v>42399</v>
      </c>
      <c r="M9" s="60">
        <v>331904</v>
      </c>
      <c r="N9" s="59">
        <v>395048</v>
      </c>
      <c r="O9" s="59">
        <v>66994</v>
      </c>
      <c r="P9" s="60">
        <v>266638</v>
      </c>
      <c r="Q9" s="60">
        <v>2896713</v>
      </c>
      <c r="R9" s="59">
        <v>3230345</v>
      </c>
      <c r="S9" s="59">
        <v>467642</v>
      </c>
      <c r="T9" s="60">
        <v>418895</v>
      </c>
      <c r="U9" s="60">
        <v>1508127</v>
      </c>
      <c r="V9" s="59">
        <v>2394664</v>
      </c>
      <c r="W9" s="59">
        <v>7829385</v>
      </c>
      <c r="X9" s="60">
        <v>7713000</v>
      </c>
      <c r="Y9" s="59">
        <v>116385</v>
      </c>
      <c r="Z9" s="61">
        <v>1.51</v>
      </c>
      <c r="AA9" s="62">
        <v>7713000</v>
      </c>
    </row>
    <row r="10" spans="1:27" ht="13.5">
      <c r="A10" s="291" t="s">
        <v>230</v>
      </c>
      <c r="B10" s="142"/>
      <c r="C10" s="60"/>
      <c r="D10" s="340"/>
      <c r="E10" s="60">
        <v>1039000</v>
      </c>
      <c r="F10" s="59">
        <v>1226000</v>
      </c>
      <c r="G10" s="59"/>
      <c r="H10" s="60"/>
      <c r="I10" s="60"/>
      <c r="J10" s="59"/>
      <c r="K10" s="59">
        <v>33750</v>
      </c>
      <c r="L10" s="60"/>
      <c r="M10" s="60"/>
      <c r="N10" s="59">
        <v>33750</v>
      </c>
      <c r="O10" s="59"/>
      <c r="P10" s="60"/>
      <c r="Q10" s="60"/>
      <c r="R10" s="59"/>
      <c r="S10" s="59"/>
      <c r="T10" s="60">
        <v>432656</v>
      </c>
      <c r="U10" s="60">
        <v>509790</v>
      </c>
      <c r="V10" s="59">
        <v>942446</v>
      </c>
      <c r="W10" s="59">
        <v>976196</v>
      </c>
      <c r="X10" s="60">
        <v>1226000</v>
      </c>
      <c r="Y10" s="59">
        <v>-249804</v>
      </c>
      <c r="Z10" s="61">
        <v>-20.38</v>
      </c>
      <c r="AA10" s="62">
        <v>1226000</v>
      </c>
    </row>
    <row r="11" spans="1:27" ht="13.5">
      <c r="A11" s="361" t="s">
        <v>206</v>
      </c>
      <c r="B11" s="142"/>
      <c r="C11" s="362">
        <f>+C12</f>
        <v>11016589</v>
      </c>
      <c r="D11" s="363">
        <f aca="true" t="shared" si="3" ref="D11:AA11">+D12</f>
        <v>0</v>
      </c>
      <c r="E11" s="362">
        <f t="shared" si="3"/>
        <v>10580000</v>
      </c>
      <c r="F11" s="364">
        <f t="shared" si="3"/>
        <v>9909300</v>
      </c>
      <c r="G11" s="364">
        <f t="shared" si="3"/>
        <v>417710</v>
      </c>
      <c r="H11" s="362">
        <f t="shared" si="3"/>
        <v>955461</v>
      </c>
      <c r="I11" s="362">
        <f t="shared" si="3"/>
        <v>218374</v>
      </c>
      <c r="J11" s="364">
        <f t="shared" si="3"/>
        <v>1591545</v>
      </c>
      <c r="K11" s="364">
        <f t="shared" si="3"/>
        <v>504117</v>
      </c>
      <c r="L11" s="362">
        <f t="shared" si="3"/>
        <v>0</v>
      </c>
      <c r="M11" s="362">
        <f t="shared" si="3"/>
        <v>564421</v>
      </c>
      <c r="N11" s="364">
        <f t="shared" si="3"/>
        <v>1068538</v>
      </c>
      <c r="O11" s="364">
        <f t="shared" si="3"/>
        <v>520650</v>
      </c>
      <c r="P11" s="362">
        <f t="shared" si="3"/>
        <v>2207928</v>
      </c>
      <c r="Q11" s="362">
        <f t="shared" si="3"/>
        <v>17193</v>
      </c>
      <c r="R11" s="364">
        <f t="shared" si="3"/>
        <v>2745771</v>
      </c>
      <c r="S11" s="364">
        <f t="shared" si="3"/>
        <v>1074862</v>
      </c>
      <c r="T11" s="362">
        <f t="shared" si="3"/>
        <v>2044982</v>
      </c>
      <c r="U11" s="362">
        <f t="shared" si="3"/>
        <v>1675226</v>
      </c>
      <c r="V11" s="364">
        <f t="shared" si="3"/>
        <v>4795070</v>
      </c>
      <c r="W11" s="364">
        <f t="shared" si="3"/>
        <v>10200924</v>
      </c>
      <c r="X11" s="362">
        <f t="shared" si="3"/>
        <v>9909300</v>
      </c>
      <c r="Y11" s="364">
        <f t="shared" si="3"/>
        <v>291624</v>
      </c>
      <c r="Z11" s="365">
        <f>+IF(X11&lt;&gt;0,+(Y11/X11)*100,0)</f>
        <v>2.942932396839333</v>
      </c>
      <c r="AA11" s="366">
        <f t="shared" si="3"/>
        <v>9909300</v>
      </c>
    </row>
    <row r="12" spans="1:27" ht="13.5">
      <c r="A12" s="291" t="s">
        <v>231</v>
      </c>
      <c r="B12" s="136"/>
      <c r="C12" s="60">
        <v>11016589</v>
      </c>
      <c r="D12" s="340"/>
      <c r="E12" s="60">
        <v>10580000</v>
      </c>
      <c r="F12" s="59">
        <v>9909300</v>
      </c>
      <c r="G12" s="59">
        <v>417710</v>
      </c>
      <c r="H12" s="60">
        <v>955461</v>
      </c>
      <c r="I12" s="60">
        <v>218374</v>
      </c>
      <c r="J12" s="59">
        <v>1591545</v>
      </c>
      <c r="K12" s="59">
        <v>504117</v>
      </c>
      <c r="L12" s="60"/>
      <c r="M12" s="60">
        <v>564421</v>
      </c>
      <c r="N12" s="59">
        <v>1068538</v>
      </c>
      <c r="O12" s="59">
        <v>520650</v>
      </c>
      <c r="P12" s="60">
        <v>2207928</v>
      </c>
      <c r="Q12" s="60">
        <v>17193</v>
      </c>
      <c r="R12" s="59">
        <v>2745771</v>
      </c>
      <c r="S12" s="59">
        <v>1074862</v>
      </c>
      <c r="T12" s="60">
        <v>2044982</v>
      </c>
      <c r="U12" s="60">
        <v>1675226</v>
      </c>
      <c r="V12" s="59">
        <v>4795070</v>
      </c>
      <c r="W12" s="59">
        <v>10200924</v>
      </c>
      <c r="X12" s="60">
        <v>9909300</v>
      </c>
      <c r="Y12" s="59">
        <v>291624</v>
      </c>
      <c r="Z12" s="61">
        <v>2.94</v>
      </c>
      <c r="AA12" s="62">
        <v>9909300</v>
      </c>
    </row>
    <row r="13" spans="1:27" ht="13.5">
      <c r="A13" s="361" t="s">
        <v>207</v>
      </c>
      <c r="B13" s="136"/>
      <c r="C13" s="275">
        <f>+C14</f>
        <v>372742</v>
      </c>
      <c r="D13" s="341">
        <f aca="true" t="shared" si="4" ref="D13:AA13">+D14</f>
        <v>0</v>
      </c>
      <c r="E13" s="275">
        <f t="shared" si="4"/>
        <v>700000</v>
      </c>
      <c r="F13" s="342">
        <f t="shared" si="4"/>
        <v>1220700</v>
      </c>
      <c r="G13" s="342">
        <f t="shared" si="4"/>
        <v>0</v>
      </c>
      <c r="H13" s="275">
        <f t="shared" si="4"/>
        <v>0</v>
      </c>
      <c r="I13" s="275">
        <f t="shared" si="4"/>
        <v>207318</v>
      </c>
      <c r="J13" s="342">
        <f t="shared" si="4"/>
        <v>207318</v>
      </c>
      <c r="K13" s="342">
        <f t="shared" si="4"/>
        <v>163628</v>
      </c>
      <c r="L13" s="275">
        <f t="shared" si="4"/>
        <v>0</v>
      </c>
      <c r="M13" s="275">
        <f t="shared" si="4"/>
        <v>0</v>
      </c>
      <c r="N13" s="342">
        <f t="shared" si="4"/>
        <v>163628</v>
      </c>
      <c r="O13" s="342">
        <f t="shared" si="4"/>
        <v>0</v>
      </c>
      <c r="P13" s="275">
        <f t="shared" si="4"/>
        <v>27632</v>
      </c>
      <c r="Q13" s="275">
        <f t="shared" si="4"/>
        <v>0</v>
      </c>
      <c r="R13" s="342">
        <f t="shared" si="4"/>
        <v>27632</v>
      </c>
      <c r="S13" s="342">
        <f t="shared" si="4"/>
        <v>0</v>
      </c>
      <c r="T13" s="275">
        <f t="shared" si="4"/>
        <v>0</v>
      </c>
      <c r="U13" s="275">
        <f t="shared" si="4"/>
        <v>299416</v>
      </c>
      <c r="V13" s="342">
        <f t="shared" si="4"/>
        <v>299416</v>
      </c>
      <c r="W13" s="342">
        <f t="shared" si="4"/>
        <v>697994</v>
      </c>
      <c r="X13" s="275">
        <f t="shared" si="4"/>
        <v>1220700</v>
      </c>
      <c r="Y13" s="342">
        <f t="shared" si="4"/>
        <v>-522706</v>
      </c>
      <c r="Z13" s="335">
        <f>+IF(X13&lt;&gt;0,+(Y13/X13)*100,0)</f>
        <v>-42.82018513967395</v>
      </c>
      <c r="AA13" s="273">
        <f t="shared" si="4"/>
        <v>1220700</v>
      </c>
    </row>
    <row r="14" spans="1:27" ht="13.5">
      <c r="A14" s="291" t="s">
        <v>232</v>
      </c>
      <c r="B14" s="136"/>
      <c r="C14" s="60">
        <v>372742</v>
      </c>
      <c r="D14" s="340"/>
      <c r="E14" s="60">
        <v>700000</v>
      </c>
      <c r="F14" s="59">
        <v>1220700</v>
      </c>
      <c r="G14" s="59"/>
      <c r="H14" s="60"/>
      <c r="I14" s="60">
        <v>207318</v>
      </c>
      <c r="J14" s="59">
        <v>207318</v>
      </c>
      <c r="K14" s="59">
        <v>163628</v>
      </c>
      <c r="L14" s="60"/>
      <c r="M14" s="60"/>
      <c r="N14" s="59">
        <v>163628</v>
      </c>
      <c r="O14" s="59"/>
      <c r="P14" s="60">
        <v>27632</v>
      </c>
      <c r="Q14" s="60"/>
      <c r="R14" s="59">
        <v>27632</v>
      </c>
      <c r="S14" s="59"/>
      <c r="T14" s="60"/>
      <c r="U14" s="60">
        <v>299416</v>
      </c>
      <c r="V14" s="59">
        <v>299416</v>
      </c>
      <c r="W14" s="59">
        <v>697994</v>
      </c>
      <c r="X14" s="60">
        <v>1220700</v>
      </c>
      <c r="Y14" s="59">
        <v>-522706</v>
      </c>
      <c r="Z14" s="61">
        <v>-42.82</v>
      </c>
      <c r="AA14" s="62">
        <v>1220700</v>
      </c>
    </row>
    <row r="15" spans="1:27" ht="13.5">
      <c r="A15" s="361" t="s">
        <v>208</v>
      </c>
      <c r="B15" s="136"/>
      <c r="C15" s="60">
        <f aca="true" t="shared" si="5" ref="C15:Y15">SUM(C16:C20)</f>
        <v>14097515</v>
      </c>
      <c r="D15" s="340">
        <f t="shared" si="5"/>
        <v>0</v>
      </c>
      <c r="E15" s="60">
        <f t="shared" si="5"/>
        <v>14000000</v>
      </c>
      <c r="F15" s="59">
        <f t="shared" si="5"/>
        <v>14216000</v>
      </c>
      <c r="G15" s="59">
        <f t="shared" si="5"/>
        <v>956322</v>
      </c>
      <c r="H15" s="60">
        <f t="shared" si="5"/>
        <v>1931950</v>
      </c>
      <c r="I15" s="60">
        <f t="shared" si="5"/>
        <v>1648078</v>
      </c>
      <c r="J15" s="59">
        <f t="shared" si="5"/>
        <v>4536350</v>
      </c>
      <c r="K15" s="59">
        <f t="shared" si="5"/>
        <v>452827</v>
      </c>
      <c r="L15" s="60">
        <f t="shared" si="5"/>
        <v>3982298</v>
      </c>
      <c r="M15" s="60">
        <f t="shared" si="5"/>
        <v>3923913</v>
      </c>
      <c r="N15" s="59">
        <f t="shared" si="5"/>
        <v>8359038</v>
      </c>
      <c r="O15" s="59">
        <f t="shared" si="5"/>
        <v>0</v>
      </c>
      <c r="P15" s="60">
        <f t="shared" si="5"/>
        <v>-4421084</v>
      </c>
      <c r="Q15" s="60">
        <f t="shared" si="5"/>
        <v>4058488</v>
      </c>
      <c r="R15" s="59">
        <f t="shared" si="5"/>
        <v>-362596</v>
      </c>
      <c r="S15" s="59">
        <f t="shared" si="5"/>
        <v>-773130</v>
      </c>
      <c r="T15" s="60">
        <f t="shared" si="5"/>
        <v>2412476</v>
      </c>
      <c r="U15" s="60">
        <f t="shared" si="5"/>
        <v>-2442126</v>
      </c>
      <c r="V15" s="59">
        <f t="shared" si="5"/>
        <v>-802780</v>
      </c>
      <c r="W15" s="59">
        <f t="shared" si="5"/>
        <v>11730012</v>
      </c>
      <c r="X15" s="60">
        <f t="shared" si="5"/>
        <v>14216000</v>
      </c>
      <c r="Y15" s="59">
        <f t="shared" si="5"/>
        <v>-2485988</v>
      </c>
      <c r="Z15" s="61">
        <f>+IF(X15&lt;&gt;0,+(Y15/X15)*100,0)</f>
        <v>-17.48725379853686</v>
      </c>
      <c r="AA15" s="62">
        <f>SUM(AA16:AA20)</f>
        <v>14216000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428268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13592643</v>
      </c>
      <c r="D18" s="340"/>
      <c r="E18" s="60">
        <v>14000000</v>
      </c>
      <c r="F18" s="59">
        <v>14000000</v>
      </c>
      <c r="G18" s="59">
        <v>956322</v>
      </c>
      <c r="H18" s="60">
        <v>1931950</v>
      </c>
      <c r="I18" s="60">
        <v>1648078</v>
      </c>
      <c r="J18" s="59">
        <v>4536350</v>
      </c>
      <c r="K18" s="59">
        <v>452827</v>
      </c>
      <c r="L18" s="60">
        <v>3982298</v>
      </c>
      <c r="M18" s="60">
        <v>3923913</v>
      </c>
      <c r="N18" s="59">
        <v>8359038</v>
      </c>
      <c r="O18" s="59"/>
      <c r="P18" s="60">
        <v>-4421084</v>
      </c>
      <c r="Q18" s="60">
        <v>4058488</v>
      </c>
      <c r="R18" s="59">
        <v>-362596</v>
      </c>
      <c r="S18" s="59">
        <v>-773130</v>
      </c>
      <c r="T18" s="60">
        <v>2412476</v>
      </c>
      <c r="U18" s="60">
        <v>-2442126</v>
      </c>
      <c r="V18" s="59">
        <v>-802780</v>
      </c>
      <c r="W18" s="59">
        <v>11730012</v>
      </c>
      <c r="X18" s="60">
        <v>14000000</v>
      </c>
      <c r="Y18" s="59">
        <v>-2269988</v>
      </c>
      <c r="Z18" s="61">
        <v>-16.21</v>
      </c>
      <c r="AA18" s="62">
        <v>14000000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76604</v>
      </c>
      <c r="D20" s="340"/>
      <c r="E20" s="60"/>
      <c r="F20" s="59">
        <v>216000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216000</v>
      </c>
      <c r="Y20" s="59">
        <v>-216000</v>
      </c>
      <c r="Z20" s="61">
        <v>-100</v>
      </c>
      <c r="AA20" s="62">
        <v>216000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1911078</v>
      </c>
      <c r="D22" s="344">
        <f t="shared" si="6"/>
        <v>0</v>
      </c>
      <c r="E22" s="343">
        <f t="shared" si="6"/>
        <v>2065000</v>
      </c>
      <c r="F22" s="345">
        <f t="shared" si="6"/>
        <v>1359500</v>
      </c>
      <c r="G22" s="345">
        <f t="shared" si="6"/>
        <v>0</v>
      </c>
      <c r="H22" s="343">
        <f t="shared" si="6"/>
        <v>6000</v>
      </c>
      <c r="I22" s="343">
        <f t="shared" si="6"/>
        <v>14100</v>
      </c>
      <c r="J22" s="345">
        <f t="shared" si="6"/>
        <v>20100</v>
      </c>
      <c r="K22" s="345">
        <f t="shared" si="6"/>
        <v>26000</v>
      </c>
      <c r="L22" s="343">
        <f t="shared" si="6"/>
        <v>62748</v>
      </c>
      <c r="M22" s="343">
        <f t="shared" si="6"/>
        <v>268840</v>
      </c>
      <c r="N22" s="345">
        <f t="shared" si="6"/>
        <v>357588</v>
      </c>
      <c r="O22" s="345">
        <f t="shared" si="6"/>
        <v>1820</v>
      </c>
      <c r="P22" s="343">
        <f t="shared" si="6"/>
        <v>43996</v>
      </c>
      <c r="Q22" s="343">
        <f t="shared" si="6"/>
        <v>39829</v>
      </c>
      <c r="R22" s="345">
        <f t="shared" si="6"/>
        <v>85645</v>
      </c>
      <c r="S22" s="345">
        <f t="shared" si="6"/>
        <v>66185</v>
      </c>
      <c r="T22" s="343">
        <f t="shared" si="6"/>
        <v>63426</v>
      </c>
      <c r="U22" s="343">
        <f t="shared" si="6"/>
        <v>-110283</v>
      </c>
      <c r="V22" s="345">
        <f t="shared" si="6"/>
        <v>19328</v>
      </c>
      <c r="W22" s="345">
        <f t="shared" si="6"/>
        <v>482661</v>
      </c>
      <c r="X22" s="343">
        <f t="shared" si="6"/>
        <v>1359500</v>
      </c>
      <c r="Y22" s="345">
        <f t="shared" si="6"/>
        <v>-876839</v>
      </c>
      <c r="Z22" s="336">
        <f>+IF(X22&lt;&gt;0,+(Y22/X22)*100,0)</f>
        <v>-64.49716807649871</v>
      </c>
      <c r="AA22" s="350">
        <f>SUM(AA23:AA32)</f>
        <v>1359500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246</v>
      </c>
      <c r="U24" s="60"/>
      <c r="V24" s="59">
        <v>246</v>
      </c>
      <c r="W24" s="59">
        <v>246</v>
      </c>
      <c r="X24" s="60"/>
      <c r="Y24" s="59">
        <v>246</v>
      </c>
      <c r="Z24" s="61"/>
      <c r="AA24" s="62"/>
    </row>
    <row r="25" spans="1:27" ht="13.5">
      <c r="A25" s="361" t="s">
        <v>238</v>
      </c>
      <c r="B25" s="142"/>
      <c r="C25" s="60">
        <v>439737</v>
      </c>
      <c r="D25" s="340"/>
      <c r="E25" s="60">
        <v>775000</v>
      </c>
      <c r="F25" s="59">
        <v>175000</v>
      </c>
      <c r="G25" s="59"/>
      <c r="H25" s="60">
        <v>6000</v>
      </c>
      <c r="I25" s="60">
        <v>14100</v>
      </c>
      <c r="J25" s="59">
        <v>20100</v>
      </c>
      <c r="K25" s="59">
        <v>26000</v>
      </c>
      <c r="L25" s="60">
        <v>8000</v>
      </c>
      <c r="M25" s="60">
        <v>20000</v>
      </c>
      <c r="N25" s="59">
        <v>54000</v>
      </c>
      <c r="O25" s="59"/>
      <c r="P25" s="60">
        <v>6000</v>
      </c>
      <c r="Q25" s="60"/>
      <c r="R25" s="59">
        <v>6000</v>
      </c>
      <c r="S25" s="59">
        <v>22000</v>
      </c>
      <c r="T25" s="60"/>
      <c r="U25" s="60">
        <v>-252919</v>
      </c>
      <c r="V25" s="59">
        <v>-230919</v>
      </c>
      <c r="W25" s="59">
        <v>-150819</v>
      </c>
      <c r="X25" s="60">
        <v>175000</v>
      </c>
      <c r="Y25" s="59">
        <v>-325819</v>
      </c>
      <c r="Z25" s="61">
        <v>-186.18</v>
      </c>
      <c r="AA25" s="62">
        <v>175000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1471341</v>
      </c>
      <c r="D32" s="340"/>
      <c r="E32" s="60">
        <v>1290000</v>
      </c>
      <c r="F32" s="59">
        <v>1184500</v>
      </c>
      <c r="G32" s="59"/>
      <c r="H32" s="60"/>
      <c r="I32" s="60"/>
      <c r="J32" s="59"/>
      <c r="K32" s="59"/>
      <c r="L32" s="60">
        <v>54748</v>
      </c>
      <c r="M32" s="60">
        <v>248840</v>
      </c>
      <c r="N32" s="59">
        <v>303588</v>
      </c>
      <c r="O32" s="59">
        <v>1820</v>
      </c>
      <c r="P32" s="60">
        <v>37996</v>
      </c>
      <c r="Q32" s="60">
        <v>39829</v>
      </c>
      <c r="R32" s="59">
        <v>79645</v>
      </c>
      <c r="S32" s="59">
        <v>44185</v>
      </c>
      <c r="T32" s="60">
        <v>63180</v>
      </c>
      <c r="U32" s="60">
        <v>142636</v>
      </c>
      <c r="V32" s="59">
        <v>250001</v>
      </c>
      <c r="W32" s="59">
        <v>633234</v>
      </c>
      <c r="X32" s="60">
        <v>1184500</v>
      </c>
      <c r="Y32" s="59">
        <v>-551266</v>
      </c>
      <c r="Z32" s="61">
        <v>-46.54</v>
      </c>
      <c r="AA32" s="62">
        <v>1184500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1462249</v>
      </c>
      <c r="D40" s="344">
        <f t="shared" si="9"/>
        <v>0</v>
      </c>
      <c r="E40" s="343">
        <f t="shared" si="9"/>
        <v>92000</v>
      </c>
      <c r="F40" s="345">
        <f t="shared" si="9"/>
        <v>2354000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177400</v>
      </c>
      <c r="P40" s="343">
        <f t="shared" si="9"/>
        <v>0</v>
      </c>
      <c r="Q40" s="343">
        <f t="shared" si="9"/>
        <v>0</v>
      </c>
      <c r="R40" s="345">
        <f t="shared" si="9"/>
        <v>177400</v>
      </c>
      <c r="S40" s="345">
        <f t="shared" si="9"/>
        <v>0</v>
      </c>
      <c r="T40" s="343">
        <f t="shared" si="9"/>
        <v>46473</v>
      </c>
      <c r="U40" s="343">
        <f t="shared" si="9"/>
        <v>2081085</v>
      </c>
      <c r="V40" s="345">
        <f t="shared" si="9"/>
        <v>2127558</v>
      </c>
      <c r="W40" s="345">
        <f t="shared" si="9"/>
        <v>2304958</v>
      </c>
      <c r="X40" s="343">
        <f t="shared" si="9"/>
        <v>2354000</v>
      </c>
      <c r="Y40" s="345">
        <f t="shared" si="9"/>
        <v>-49042</v>
      </c>
      <c r="Z40" s="336">
        <f>+IF(X40&lt;&gt;0,+(Y40/X40)*100,0)</f>
        <v>-2.0833474936278673</v>
      </c>
      <c r="AA40" s="350">
        <f>SUM(AA41:AA49)</f>
        <v>2354000</v>
      </c>
    </row>
    <row r="41" spans="1:27" ht="13.5">
      <c r="A41" s="361" t="s">
        <v>247</v>
      </c>
      <c r="B41" s="142"/>
      <c r="C41" s="362">
        <v>194830</v>
      </c>
      <c r="D41" s="363"/>
      <c r="E41" s="362"/>
      <c r="F41" s="364">
        <v>823000</v>
      </c>
      <c r="G41" s="364"/>
      <c r="H41" s="362"/>
      <c r="I41" s="362"/>
      <c r="J41" s="364"/>
      <c r="K41" s="364"/>
      <c r="L41" s="362"/>
      <c r="M41" s="362"/>
      <c r="N41" s="364"/>
      <c r="O41" s="364">
        <v>177400</v>
      </c>
      <c r="P41" s="362"/>
      <c r="Q41" s="362"/>
      <c r="R41" s="364">
        <v>177400</v>
      </c>
      <c r="S41" s="364"/>
      <c r="T41" s="362"/>
      <c r="U41" s="362">
        <v>585551</v>
      </c>
      <c r="V41" s="364">
        <v>585551</v>
      </c>
      <c r="W41" s="364">
        <v>762951</v>
      </c>
      <c r="X41" s="362">
        <v>823000</v>
      </c>
      <c r="Y41" s="364">
        <v>-60049</v>
      </c>
      <c r="Z41" s="365">
        <v>-7.3</v>
      </c>
      <c r="AA41" s="366">
        <v>823000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1267419</v>
      </c>
      <c r="D44" s="368"/>
      <c r="E44" s="54">
        <v>92000</v>
      </c>
      <c r="F44" s="53">
        <v>131000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95534</v>
      </c>
      <c r="V44" s="53">
        <v>95534</v>
      </c>
      <c r="W44" s="53">
        <v>95534</v>
      </c>
      <c r="X44" s="54">
        <v>131000</v>
      </c>
      <c r="Y44" s="53">
        <v>-35466</v>
      </c>
      <c r="Z44" s="94">
        <v>-27.07</v>
      </c>
      <c r="AA44" s="95">
        <v>131000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1400000</v>
      </c>
      <c r="Y47" s="53">
        <v>-1400000</v>
      </c>
      <c r="Z47" s="94">
        <v>-100</v>
      </c>
      <c r="AA47" s="95">
        <v>1400000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46473</v>
      </c>
      <c r="U48" s="54">
        <v>1400000</v>
      </c>
      <c r="V48" s="53">
        <v>1446473</v>
      </c>
      <c r="W48" s="53">
        <v>1446473</v>
      </c>
      <c r="X48" s="54"/>
      <c r="Y48" s="53">
        <v>1446473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38676914</v>
      </c>
      <c r="D60" s="346">
        <f t="shared" si="14"/>
        <v>0</v>
      </c>
      <c r="E60" s="219">
        <f t="shared" si="14"/>
        <v>42290000</v>
      </c>
      <c r="F60" s="264">
        <f t="shared" si="14"/>
        <v>44099500</v>
      </c>
      <c r="G60" s="264">
        <f t="shared" si="14"/>
        <v>2717095</v>
      </c>
      <c r="H60" s="219">
        <f t="shared" si="14"/>
        <v>3195277</v>
      </c>
      <c r="I60" s="219">
        <f t="shared" si="14"/>
        <v>2252269</v>
      </c>
      <c r="J60" s="264">
        <f t="shared" si="14"/>
        <v>8164641</v>
      </c>
      <c r="K60" s="264">
        <f t="shared" si="14"/>
        <v>1471122</v>
      </c>
      <c r="L60" s="219">
        <f t="shared" si="14"/>
        <v>4087445</v>
      </c>
      <c r="M60" s="219">
        <f t="shared" si="14"/>
        <v>5096737</v>
      </c>
      <c r="N60" s="264">
        <f t="shared" si="14"/>
        <v>10655304</v>
      </c>
      <c r="O60" s="264">
        <f t="shared" si="14"/>
        <v>766864</v>
      </c>
      <c r="P60" s="219">
        <f t="shared" si="14"/>
        <v>-1874890</v>
      </c>
      <c r="Q60" s="219">
        <f t="shared" si="14"/>
        <v>7211331</v>
      </c>
      <c r="R60" s="264">
        <f t="shared" si="14"/>
        <v>6103305</v>
      </c>
      <c r="S60" s="264">
        <f t="shared" si="14"/>
        <v>1446795</v>
      </c>
      <c r="T60" s="219">
        <f t="shared" si="14"/>
        <v>6581311</v>
      </c>
      <c r="U60" s="219">
        <f t="shared" si="14"/>
        <v>4991283</v>
      </c>
      <c r="V60" s="264">
        <f t="shared" si="14"/>
        <v>13019389</v>
      </c>
      <c r="W60" s="264">
        <f t="shared" si="14"/>
        <v>37942639</v>
      </c>
      <c r="X60" s="219">
        <f t="shared" si="14"/>
        <v>44099500</v>
      </c>
      <c r="Y60" s="264">
        <f t="shared" si="14"/>
        <v>-6156861</v>
      </c>
      <c r="Z60" s="337">
        <f>+IF(X60&lt;&gt;0,+(Y60/X60)*100,0)</f>
        <v>-13.961294345740882</v>
      </c>
      <c r="AA60" s="232">
        <f>+AA57+AA54+AA51+AA40+AA37+AA34+AA22+AA5</f>
        <v>44099500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27154245</v>
      </c>
      <c r="D5" s="357">
        <f t="shared" si="0"/>
        <v>0</v>
      </c>
      <c r="E5" s="356">
        <f t="shared" si="0"/>
        <v>14686000</v>
      </c>
      <c r="F5" s="358">
        <f t="shared" si="0"/>
        <v>19987000</v>
      </c>
      <c r="G5" s="358">
        <f t="shared" si="0"/>
        <v>105951</v>
      </c>
      <c r="H5" s="356">
        <f t="shared" si="0"/>
        <v>227843</v>
      </c>
      <c r="I5" s="356">
        <f t="shared" si="0"/>
        <v>1496521</v>
      </c>
      <c r="J5" s="358">
        <f t="shared" si="0"/>
        <v>1830315</v>
      </c>
      <c r="K5" s="358">
        <f t="shared" si="0"/>
        <v>754582</v>
      </c>
      <c r="L5" s="356">
        <f t="shared" si="0"/>
        <v>561215</v>
      </c>
      <c r="M5" s="356">
        <f t="shared" si="0"/>
        <v>1402193</v>
      </c>
      <c r="N5" s="358">
        <f t="shared" si="0"/>
        <v>2717990</v>
      </c>
      <c r="O5" s="358">
        <f t="shared" si="0"/>
        <v>665428</v>
      </c>
      <c r="P5" s="356">
        <f t="shared" si="0"/>
        <v>1719013</v>
      </c>
      <c r="Q5" s="356">
        <f t="shared" si="0"/>
        <v>62473</v>
      </c>
      <c r="R5" s="358">
        <f t="shared" si="0"/>
        <v>2446914</v>
      </c>
      <c r="S5" s="358">
        <f t="shared" si="0"/>
        <v>1372095</v>
      </c>
      <c r="T5" s="356">
        <f t="shared" si="0"/>
        <v>1133896</v>
      </c>
      <c r="U5" s="356">
        <f t="shared" si="0"/>
        <v>4054139</v>
      </c>
      <c r="V5" s="358">
        <f t="shared" si="0"/>
        <v>6560130</v>
      </c>
      <c r="W5" s="358">
        <f t="shared" si="0"/>
        <v>13555349</v>
      </c>
      <c r="X5" s="356">
        <f t="shared" si="0"/>
        <v>19987000</v>
      </c>
      <c r="Y5" s="358">
        <f t="shared" si="0"/>
        <v>-6431651</v>
      </c>
      <c r="Z5" s="359">
        <f>+IF(X5&lt;&gt;0,+(Y5/X5)*100,0)</f>
        <v>-32.17917146144994</v>
      </c>
      <c r="AA5" s="360">
        <f>+AA6+AA8+AA11+AA13+AA15</f>
        <v>19987000</v>
      </c>
    </row>
    <row r="6" spans="1:27" ht="13.5">
      <c r="A6" s="361" t="s">
        <v>204</v>
      </c>
      <c r="B6" s="142"/>
      <c r="C6" s="60">
        <f>+C7</f>
        <v>254943</v>
      </c>
      <c r="D6" s="340">
        <f aca="true" t="shared" si="1" ref="D6:AA6">+D7</f>
        <v>0</v>
      </c>
      <c r="E6" s="60">
        <f t="shared" si="1"/>
        <v>4517000</v>
      </c>
      <c r="F6" s="59">
        <f t="shared" si="1"/>
        <v>4517000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13488</v>
      </c>
      <c r="N6" s="59">
        <f t="shared" si="1"/>
        <v>13488</v>
      </c>
      <c r="O6" s="59">
        <f t="shared" si="1"/>
        <v>0</v>
      </c>
      <c r="P6" s="60">
        <f t="shared" si="1"/>
        <v>22950</v>
      </c>
      <c r="Q6" s="60">
        <f t="shared" si="1"/>
        <v>58176</v>
      </c>
      <c r="R6" s="59">
        <f t="shared" si="1"/>
        <v>81126</v>
      </c>
      <c r="S6" s="59">
        <f t="shared" si="1"/>
        <v>58925</v>
      </c>
      <c r="T6" s="60">
        <f t="shared" si="1"/>
        <v>39141</v>
      </c>
      <c r="U6" s="60">
        <f t="shared" si="1"/>
        <v>195080</v>
      </c>
      <c r="V6" s="59">
        <f t="shared" si="1"/>
        <v>293146</v>
      </c>
      <c r="W6" s="59">
        <f t="shared" si="1"/>
        <v>387760</v>
      </c>
      <c r="X6" s="60">
        <f t="shared" si="1"/>
        <v>4517000</v>
      </c>
      <c r="Y6" s="59">
        <f t="shared" si="1"/>
        <v>-4129240</v>
      </c>
      <c r="Z6" s="61">
        <f>+IF(X6&lt;&gt;0,+(Y6/X6)*100,0)</f>
        <v>-91.41554128846579</v>
      </c>
      <c r="AA6" s="62">
        <f t="shared" si="1"/>
        <v>4517000</v>
      </c>
    </row>
    <row r="7" spans="1:27" ht="13.5">
      <c r="A7" s="291" t="s">
        <v>228</v>
      </c>
      <c r="B7" s="142"/>
      <c r="C7" s="60">
        <v>254943</v>
      </c>
      <c r="D7" s="340"/>
      <c r="E7" s="60">
        <v>4517000</v>
      </c>
      <c r="F7" s="59">
        <v>4517000</v>
      </c>
      <c r="G7" s="59"/>
      <c r="H7" s="60"/>
      <c r="I7" s="60"/>
      <c r="J7" s="59"/>
      <c r="K7" s="59"/>
      <c r="L7" s="60"/>
      <c r="M7" s="60">
        <v>13488</v>
      </c>
      <c r="N7" s="59">
        <v>13488</v>
      </c>
      <c r="O7" s="59"/>
      <c r="P7" s="60">
        <v>22950</v>
      </c>
      <c r="Q7" s="60">
        <v>58176</v>
      </c>
      <c r="R7" s="59">
        <v>81126</v>
      </c>
      <c r="S7" s="59">
        <v>58925</v>
      </c>
      <c r="T7" s="60">
        <v>39141</v>
      </c>
      <c r="U7" s="60">
        <v>195080</v>
      </c>
      <c r="V7" s="59">
        <v>293146</v>
      </c>
      <c r="W7" s="59">
        <v>387760</v>
      </c>
      <c r="X7" s="60">
        <v>4517000</v>
      </c>
      <c r="Y7" s="59">
        <v>-4129240</v>
      </c>
      <c r="Z7" s="61">
        <v>-91.42</v>
      </c>
      <c r="AA7" s="62">
        <v>4517000</v>
      </c>
    </row>
    <row r="8" spans="1:27" ht="13.5">
      <c r="A8" s="361" t="s">
        <v>205</v>
      </c>
      <c r="B8" s="142"/>
      <c r="C8" s="60">
        <f aca="true" t="shared" si="2" ref="C8:Y8">SUM(C9:C10)</f>
        <v>6739581</v>
      </c>
      <c r="D8" s="340">
        <f t="shared" si="2"/>
        <v>0</v>
      </c>
      <c r="E8" s="60">
        <f t="shared" si="2"/>
        <v>6746000</v>
      </c>
      <c r="F8" s="59">
        <f t="shared" si="2"/>
        <v>11986000</v>
      </c>
      <c r="G8" s="59">
        <f t="shared" si="2"/>
        <v>61784</v>
      </c>
      <c r="H8" s="60">
        <f t="shared" si="2"/>
        <v>31765</v>
      </c>
      <c r="I8" s="60">
        <f t="shared" si="2"/>
        <v>1409107</v>
      </c>
      <c r="J8" s="59">
        <f t="shared" si="2"/>
        <v>1502656</v>
      </c>
      <c r="K8" s="59">
        <f t="shared" si="2"/>
        <v>522024</v>
      </c>
      <c r="L8" s="60">
        <f t="shared" si="2"/>
        <v>639640</v>
      </c>
      <c r="M8" s="60">
        <f t="shared" si="2"/>
        <v>1280205</v>
      </c>
      <c r="N8" s="59">
        <f t="shared" si="2"/>
        <v>2441869</v>
      </c>
      <c r="O8" s="59">
        <f t="shared" si="2"/>
        <v>520428</v>
      </c>
      <c r="P8" s="60">
        <f t="shared" si="2"/>
        <v>1460545</v>
      </c>
      <c r="Q8" s="60">
        <f t="shared" si="2"/>
        <v>-838848</v>
      </c>
      <c r="R8" s="59">
        <f t="shared" si="2"/>
        <v>1142125</v>
      </c>
      <c r="S8" s="59">
        <f t="shared" si="2"/>
        <v>1101688</v>
      </c>
      <c r="T8" s="60">
        <f t="shared" si="2"/>
        <v>588529</v>
      </c>
      <c r="U8" s="60">
        <f t="shared" si="2"/>
        <v>3005380</v>
      </c>
      <c r="V8" s="59">
        <f t="shared" si="2"/>
        <v>4695597</v>
      </c>
      <c r="W8" s="59">
        <f t="shared" si="2"/>
        <v>9782247</v>
      </c>
      <c r="X8" s="60">
        <f t="shared" si="2"/>
        <v>11986000</v>
      </c>
      <c r="Y8" s="59">
        <f t="shared" si="2"/>
        <v>-2203753</v>
      </c>
      <c r="Z8" s="61">
        <f>+IF(X8&lt;&gt;0,+(Y8/X8)*100,0)</f>
        <v>-18.386058735191057</v>
      </c>
      <c r="AA8" s="62">
        <f>SUM(AA9:AA10)</f>
        <v>11986000</v>
      </c>
    </row>
    <row r="9" spans="1:27" ht="13.5">
      <c r="A9" s="291" t="s">
        <v>229</v>
      </c>
      <c r="B9" s="142"/>
      <c r="C9" s="60">
        <v>6653135</v>
      </c>
      <c r="D9" s="340"/>
      <c r="E9" s="60">
        <v>6746000</v>
      </c>
      <c r="F9" s="59">
        <v>11986000</v>
      </c>
      <c r="G9" s="59">
        <v>61784</v>
      </c>
      <c r="H9" s="60">
        <v>31765</v>
      </c>
      <c r="I9" s="60">
        <v>1409107</v>
      </c>
      <c r="J9" s="59">
        <v>1502656</v>
      </c>
      <c r="K9" s="59">
        <v>522024</v>
      </c>
      <c r="L9" s="60">
        <v>639640</v>
      </c>
      <c r="M9" s="60">
        <v>1280205</v>
      </c>
      <c r="N9" s="59">
        <v>2441869</v>
      </c>
      <c r="O9" s="59">
        <v>520428</v>
      </c>
      <c r="P9" s="60">
        <v>1460545</v>
      </c>
      <c r="Q9" s="60">
        <v>-838848</v>
      </c>
      <c r="R9" s="59">
        <v>1142125</v>
      </c>
      <c r="S9" s="59">
        <v>1101688</v>
      </c>
      <c r="T9" s="60">
        <v>588529</v>
      </c>
      <c r="U9" s="60">
        <v>3005380</v>
      </c>
      <c r="V9" s="59">
        <v>4695597</v>
      </c>
      <c r="W9" s="59">
        <v>9782247</v>
      </c>
      <c r="X9" s="60">
        <v>11986000</v>
      </c>
      <c r="Y9" s="59">
        <v>-2203753</v>
      </c>
      <c r="Z9" s="61">
        <v>-18.39</v>
      </c>
      <c r="AA9" s="62">
        <v>11986000</v>
      </c>
    </row>
    <row r="10" spans="1:27" ht="13.5">
      <c r="A10" s="291" t="s">
        <v>230</v>
      </c>
      <c r="B10" s="142"/>
      <c r="C10" s="60">
        <v>86446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7571621</v>
      </c>
      <c r="D11" s="363">
        <f aca="true" t="shared" si="3" ref="D11:AA11">+D12</f>
        <v>0</v>
      </c>
      <c r="E11" s="362">
        <f t="shared" si="3"/>
        <v>3023000</v>
      </c>
      <c r="F11" s="364">
        <f t="shared" si="3"/>
        <v>2684000</v>
      </c>
      <c r="G11" s="364">
        <f t="shared" si="3"/>
        <v>44167</v>
      </c>
      <c r="H11" s="362">
        <f t="shared" si="3"/>
        <v>0</v>
      </c>
      <c r="I11" s="362">
        <f t="shared" si="3"/>
        <v>42414</v>
      </c>
      <c r="J11" s="364">
        <f t="shared" si="3"/>
        <v>86581</v>
      </c>
      <c r="K11" s="364">
        <f t="shared" si="3"/>
        <v>178558</v>
      </c>
      <c r="L11" s="362">
        <f t="shared" si="3"/>
        <v>-78425</v>
      </c>
      <c r="M11" s="362">
        <f t="shared" si="3"/>
        <v>44500</v>
      </c>
      <c r="N11" s="364">
        <f t="shared" si="3"/>
        <v>144633</v>
      </c>
      <c r="O11" s="364">
        <f t="shared" si="3"/>
        <v>9000</v>
      </c>
      <c r="P11" s="362">
        <f t="shared" si="3"/>
        <v>235518</v>
      </c>
      <c r="Q11" s="362">
        <f t="shared" si="3"/>
        <v>443145</v>
      </c>
      <c r="R11" s="364">
        <f t="shared" si="3"/>
        <v>687663</v>
      </c>
      <c r="S11" s="364">
        <f t="shared" si="3"/>
        <v>211482</v>
      </c>
      <c r="T11" s="362">
        <f t="shared" si="3"/>
        <v>506226</v>
      </c>
      <c r="U11" s="362">
        <f t="shared" si="3"/>
        <v>821223</v>
      </c>
      <c r="V11" s="364">
        <f t="shared" si="3"/>
        <v>1538931</v>
      </c>
      <c r="W11" s="364">
        <f t="shared" si="3"/>
        <v>2457808</v>
      </c>
      <c r="X11" s="362">
        <f t="shared" si="3"/>
        <v>2684000</v>
      </c>
      <c r="Y11" s="364">
        <f t="shared" si="3"/>
        <v>-226192</v>
      </c>
      <c r="Z11" s="365">
        <f>+IF(X11&lt;&gt;0,+(Y11/X11)*100,0)</f>
        <v>-8.427421758569299</v>
      </c>
      <c r="AA11" s="366">
        <f t="shared" si="3"/>
        <v>2684000</v>
      </c>
    </row>
    <row r="12" spans="1:27" ht="13.5">
      <c r="A12" s="291" t="s">
        <v>231</v>
      </c>
      <c r="B12" s="136"/>
      <c r="C12" s="60">
        <v>7571621</v>
      </c>
      <c r="D12" s="340"/>
      <c r="E12" s="60">
        <v>3023000</v>
      </c>
      <c r="F12" s="59">
        <v>2684000</v>
      </c>
      <c r="G12" s="59">
        <v>44167</v>
      </c>
      <c r="H12" s="60"/>
      <c r="I12" s="60">
        <v>42414</v>
      </c>
      <c r="J12" s="59">
        <v>86581</v>
      </c>
      <c r="K12" s="59">
        <v>178558</v>
      </c>
      <c r="L12" s="60">
        <v>-78425</v>
      </c>
      <c r="M12" s="60">
        <v>44500</v>
      </c>
      <c r="N12" s="59">
        <v>144633</v>
      </c>
      <c r="O12" s="59">
        <v>9000</v>
      </c>
      <c r="P12" s="60">
        <v>235518</v>
      </c>
      <c r="Q12" s="60">
        <v>443145</v>
      </c>
      <c r="R12" s="59">
        <v>687663</v>
      </c>
      <c r="S12" s="59">
        <v>211482</v>
      </c>
      <c r="T12" s="60">
        <v>506226</v>
      </c>
      <c r="U12" s="60">
        <v>821223</v>
      </c>
      <c r="V12" s="59">
        <v>1538931</v>
      </c>
      <c r="W12" s="59">
        <v>2457808</v>
      </c>
      <c r="X12" s="60">
        <v>2684000</v>
      </c>
      <c r="Y12" s="59">
        <v>-226192</v>
      </c>
      <c r="Z12" s="61">
        <v>-8.43</v>
      </c>
      <c r="AA12" s="62">
        <v>2684000</v>
      </c>
    </row>
    <row r="13" spans="1:27" ht="13.5">
      <c r="A13" s="361" t="s">
        <v>207</v>
      </c>
      <c r="B13" s="136"/>
      <c r="C13" s="275">
        <f>+C14</f>
        <v>11618100</v>
      </c>
      <c r="D13" s="341">
        <f aca="true" t="shared" si="4" ref="D13:AA13">+D14</f>
        <v>0</v>
      </c>
      <c r="E13" s="275">
        <f t="shared" si="4"/>
        <v>400000</v>
      </c>
      <c r="F13" s="342">
        <f t="shared" si="4"/>
        <v>800000</v>
      </c>
      <c r="G13" s="342">
        <f t="shared" si="4"/>
        <v>0</v>
      </c>
      <c r="H13" s="275">
        <f t="shared" si="4"/>
        <v>196078</v>
      </c>
      <c r="I13" s="275">
        <f t="shared" si="4"/>
        <v>45000</v>
      </c>
      <c r="J13" s="342">
        <f t="shared" si="4"/>
        <v>241078</v>
      </c>
      <c r="K13" s="342">
        <f t="shared" si="4"/>
        <v>54000</v>
      </c>
      <c r="L13" s="275">
        <f t="shared" si="4"/>
        <v>0</v>
      </c>
      <c r="M13" s="275">
        <f t="shared" si="4"/>
        <v>64000</v>
      </c>
      <c r="N13" s="342">
        <f t="shared" si="4"/>
        <v>118000</v>
      </c>
      <c r="O13" s="342">
        <f t="shared" si="4"/>
        <v>136000</v>
      </c>
      <c r="P13" s="275">
        <f t="shared" si="4"/>
        <v>0</v>
      </c>
      <c r="Q13" s="275">
        <f t="shared" si="4"/>
        <v>0</v>
      </c>
      <c r="R13" s="342">
        <f t="shared" si="4"/>
        <v>136000</v>
      </c>
      <c r="S13" s="342">
        <f t="shared" si="4"/>
        <v>0</v>
      </c>
      <c r="T13" s="275">
        <f t="shared" si="4"/>
        <v>0</v>
      </c>
      <c r="U13" s="275">
        <f t="shared" si="4"/>
        <v>32456</v>
      </c>
      <c r="V13" s="342">
        <f t="shared" si="4"/>
        <v>32456</v>
      </c>
      <c r="W13" s="342">
        <f t="shared" si="4"/>
        <v>527534</v>
      </c>
      <c r="X13" s="275">
        <f t="shared" si="4"/>
        <v>800000</v>
      </c>
      <c r="Y13" s="342">
        <f t="shared" si="4"/>
        <v>-272466</v>
      </c>
      <c r="Z13" s="335">
        <f>+IF(X13&lt;&gt;0,+(Y13/X13)*100,0)</f>
        <v>-34.05825</v>
      </c>
      <c r="AA13" s="273">
        <f t="shared" si="4"/>
        <v>800000</v>
      </c>
    </row>
    <row r="14" spans="1:27" ht="13.5">
      <c r="A14" s="291" t="s">
        <v>232</v>
      </c>
      <c r="B14" s="136"/>
      <c r="C14" s="60">
        <v>11618100</v>
      </c>
      <c r="D14" s="340"/>
      <c r="E14" s="60">
        <v>400000</v>
      </c>
      <c r="F14" s="59">
        <v>800000</v>
      </c>
      <c r="G14" s="59"/>
      <c r="H14" s="60">
        <v>196078</v>
      </c>
      <c r="I14" s="60">
        <v>45000</v>
      </c>
      <c r="J14" s="59">
        <v>241078</v>
      </c>
      <c r="K14" s="59">
        <v>54000</v>
      </c>
      <c r="L14" s="60"/>
      <c r="M14" s="60">
        <v>64000</v>
      </c>
      <c r="N14" s="59">
        <v>118000</v>
      </c>
      <c r="O14" s="59">
        <v>136000</v>
      </c>
      <c r="P14" s="60"/>
      <c r="Q14" s="60"/>
      <c r="R14" s="59">
        <v>136000</v>
      </c>
      <c r="S14" s="59"/>
      <c r="T14" s="60"/>
      <c r="U14" s="60">
        <v>32456</v>
      </c>
      <c r="V14" s="59">
        <v>32456</v>
      </c>
      <c r="W14" s="59">
        <v>527534</v>
      </c>
      <c r="X14" s="60">
        <v>800000</v>
      </c>
      <c r="Y14" s="59">
        <v>-272466</v>
      </c>
      <c r="Z14" s="61">
        <v>-34.06</v>
      </c>
      <c r="AA14" s="62">
        <v>800000</v>
      </c>
    </row>
    <row r="15" spans="1:27" ht="13.5">
      <c r="A15" s="361" t="s">
        <v>208</v>
      </c>
      <c r="B15" s="136"/>
      <c r="C15" s="60">
        <f aca="true" t="shared" si="5" ref="C15:Y15">SUM(C16:C20)</f>
        <v>970000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400000</v>
      </c>
      <c r="R15" s="59">
        <f t="shared" si="5"/>
        <v>400000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400000</v>
      </c>
      <c r="X15" s="60">
        <f t="shared" si="5"/>
        <v>0</v>
      </c>
      <c r="Y15" s="59">
        <f t="shared" si="5"/>
        <v>400000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100000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870000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400000</v>
      </c>
      <c r="R20" s="59">
        <v>400000</v>
      </c>
      <c r="S20" s="59"/>
      <c r="T20" s="60"/>
      <c r="U20" s="60"/>
      <c r="V20" s="59"/>
      <c r="W20" s="59">
        <v>400000</v>
      </c>
      <c r="X20" s="60"/>
      <c r="Y20" s="59">
        <v>400000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1102208</v>
      </c>
      <c r="D22" s="344">
        <f t="shared" si="6"/>
        <v>0</v>
      </c>
      <c r="E22" s="343">
        <f t="shared" si="6"/>
        <v>10465000</v>
      </c>
      <c r="F22" s="345">
        <f t="shared" si="6"/>
        <v>11551500</v>
      </c>
      <c r="G22" s="345">
        <f t="shared" si="6"/>
        <v>414487</v>
      </c>
      <c r="H22" s="343">
        <f t="shared" si="6"/>
        <v>745923</v>
      </c>
      <c r="I22" s="343">
        <f t="shared" si="6"/>
        <v>422599</v>
      </c>
      <c r="J22" s="345">
        <f t="shared" si="6"/>
        <v>1583009</v>
      </c>
      <c r="K22" s="345">
        <f t="shared" si="6"/>
        <v>666124</v>
      </c>
      <c r="L22" s="343">
        <f t="shared" si="6"/>
        <v>742598</v>
      </c>
      <c r="M22" s="343">
        <f t="shared" si="6"/>
        <v>69362</v>
      </c>
      <c r="N22" s="345">
        <f t="shared" si="6"/>
        <v>1478084</v>
      </c>
      <c r="O22" s="345">
        <f t="shared" si="6"/>
        <v>795498</v>
      </c>
      <c r="P22" s="343">
        <f t="shared" si="6"/>
        <v>722516</v>
      </c>
      <c r="Q22" s="343">
        <f t="shared" si="6"/>
        <v>1069920</v>
      </c>
      <c r="R22" s="345">
        <f t="shared" si="6"/>
        <v>2587934</v>
      </c>
      <c r="S22" s="345">
        <f t="shared" si="6"/>
        <v>1150955</v>
      </c>
      <c r="T22" s="343">
        <f t="shared" si="6"/>
        <v>579586</v>
      </c>
      <c r="U22" s="343">
        <f t="shared" si="6"/>
        <v>3856421</v>
      </c>
      <c r="V22" s="345">
        <f t="shared" si="6"/>
        <v>5586962</v>
      </c>
      <c r="W22" s="345">
        <f t="shared" si="6"/>
        <v>11235989</v>
      </c>
      <c r="X22" s="343">
        <f t="shared" si="6"/>
        <v>11551500</v>
      </c>
      <c r="Y22" s="345">
        <f t="shared" si="6"/>
        <v>-315511</v>
      </c>
      <c r="Z22" s="336">
        <f>+IF(X22&lt;&gt;0,+(Y22/X22)*100,0)</f>
        <v>-2.731342249924252</v>
      </c>
      <c r="AA22" s="350">
        <f>SUM(AA23:AA32)</f>
        <v>11551500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765300</v>
      </c>
      <c r="D24" s="340"/>
      <c r="E24" s="60">
        <v>500000</v>
      </c>
      <c r="F24" s="59">
        <v>1158000</v>
      </c>
      <c r="G24" s="59">
        <v>3710</v>
      </c>
      <c r="H24" s="60"/>
      <c r="I24" s="60"/>
      <c r="J24" s="59">
        <v>3710</v>
      </c>
      <c r="K24" s="59"/>
      <c r="L24" s="60"/>
      <c r="M24" s="60"/>
      <c r="N24" s="59"/>
      <c r="O24" s="59"/>
      <c r="P24" s="60"/>
      <c r="Q24" s="60"/>
      <c r="R24" s="59"/>
      <c r="S24" s="59">
        <v>418649</v>
      </c>
      <c r="T24" s="60">
        <v>128159</v>
      </c>
      <c r="U24" s="60">
        <v>225113</v>
      </c>
      <c r="V24" s="59">
        <v>771921</v>
      </c>
      <c r="W24" s="59">
        <v>775631</v>
      </c>
      <c r="X24" s="60">
        <v>1158000</v>
      </c>
      <c r="Y24" s="59">
        <v>-382369</v>
      </c>
      <c r="Z24" s="61">
        <v>-33.02</v>
      </c>
      <c r="AA24" s="62">
        <v>1158000</v>
      </c>
    </row>
    <row r="25" spans="1:27" ht="13.5">
      <c r="A25" s="361" t="s">
        <v>238</v>
      </c>
      <c r="B25" s="142"/>
      <c r="C25" s="60"/>
      <c r="D25" s="340"/>
      <c r="E25" s="60">
        <v>4334000</v>
      </c>
      <c r="F25" s="59">
        <v>4334000</v>
      </c>
      <c r="G25" s="59"/>
      <c r="H25" s="60">
        <v>67357</v>
      </c>
      <c r="I25" s="60">
        <v>12941</v>
      </c>
      <c r="J25" s="59">
        <v>80298</v>
      </c>
      <c r="K25" s="59">
        <v>124963</v>
      </c>
      <c r="L25" s="60">
        <v>45743</v>
      </c>
      <c r="M25" s="60">
        <v>25206</v>
      </c>
      <c r="N25" s="59">
        <v>195912</v>
      </c>
      <c r="O25" s="59"/>
      <c r="P25" s="60">
        <v>5063</v>
      </c>
      <c r="Q25" s="60"/>
      <c r="R25" s="59">
        <v>5063</v>
      </c>
      <c r="S25" s="59">
        <v>569410</v>
      </c>
      <c r="T25" s="60">
        <v>24797</v>
      </c>
      <c r="U25" s="60">
        <v>3427414</v>
      </c>
      <c r="V25" s="59">
        <v>4021621</v>
      </c>
      <c r="W25" s="59">
        <v>4302894</v>
      </c>
      <c r="X25" s="60">
        <v>4334000</v>
      </c>
      <c r="Y25" s="59">
        <v>-31106</v>
      </c>
      <c r="Z25" s="61">
        <v>-0.72</v>
      </c>
      <c r="AA25" s="62">
        <v>4334000</v>
      </c>
    </row>
    <row r="26" spans="1:27" ht="13.5">
      <c r="A26" s="361" t="s">
        <v>239</v>
      </c>
      <c r="B26" s="302"/>
      <c r="C26" s="362">
        <v>336908</v>
      </c>
      <c r="D26" s="363"/>
      <c r="E26" s="362">
        <v>4921000</v>
      </c>
      <c r="F26" s="364">
        <v>5408000</v>
      </c>
      <c r="G26" s="364">
        <v>410777</v>
      </c>
      <c r="H26" s="362">
        <v>678566</v>
      </c>
      <c r="I26" s="362">
        <v>399800</v>
      </c>
      <c r="J26" s="364">
        <v>1489143</v>
      </c>
      <c r="K26" s="364">
        <v>462030</v>
      </c>
      <c r="L26" s="362">
        <v>628961</v>
      </c>
      <c r="M26" s="362"/>
      <c r="N26" s="364">
        <v>1090991</v>
      </c>
      <c r="O26" s="364">
        <v>786366</v>
      </c>
      <c r="P26" s="362">
        <v>737893</v>
      </c>
      <c r="Q26" s="362">
        <v>1004038</v>
      </c>
      <c r="R26" s="364">
        <v>2528297</v>
      </c>
      <c r="S26" s="364"/>
      <c r="T26" s="362">
        <v>206473</v>
      </c>
      <c r="U26" s="362"/>
      <c r="V26" s="364">
        <v>206473</v>
      </c>
      <c r="W26" s="364">
        <v>5314904</v>
      </c>
      <c r="X26" s="362">
        <v>5408000</v>
      </c>
      <c r="Y26" s="364">
        <v>-93096</v>
      </c>
      <c r="Z26" s="365">
        <v>-1.72</v>
      </c>
      <c r="AA26" s="366">
        <v>5408000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9858</v>
      </c>
      <c r="J28" s="342">
        <v>9858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9858</v>
      </c>
      <c r="X28" s="275"/>
      <c r="Y28" s="342">
        <v>9858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710000</v>
      </c>
      <c r="F32" s="59">
        <v>651500</v>
      </c>
      <c r="G32" s="59"/>
      <c r="H32" s="60"/>
      <c r="I32" s="60"/>
      <c r="J32" s="59"/>
      <c r="K32" s="59">
        <v>79131</v>
      </c>
      <c r="L32" s="60">
        <v>67894</v>
      </c>
      <c r="M32" s="60">
        <v>44156</v>
      </c>
      <c r="N32" s="59">
        <v>191181</v>
      </c>
      <c r="O32" s="59">
        <v>9132</v>
      </c>
      <c r="P32" s="60">
        <v>-20440</v>
      </c>
      <c r="Q32" s="60">
        <v>65882</v>
      </c>
      <c r="R32" s="59">
        <v>54574</v>
      </c>
      <c r="S32" s="59">
        <v>162896</v>
      </c>
      <c r="T32" s="60">
        <v>220157</v>
      </c>
      <c r="U32" s="60">
        <v>203894</v>
      </c>
      <c r="V32" s="59">
        <v>586947</v>
      </c>
      <c r="W32" s="59">
        <v>832702</v>
      </c>
      <c r="X32" s="60">
        <v>651500</v>
      </c>
      <c r="Y32" s="59">
        <v>181202</v>
      </c>
      <c r="Z32" s="61">
        <v>27.81</v>
      </c>
      <c r="AA32" s="62">
        <v>651500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8170355</v>
      </c>
      <c r="D40" s="344">
        <f t="shared" si="9"/>
        <v>0</v>
      </c>
      <c r="E40" s="343">
        <f t="shared" si="9"/>
        <v>8518000</v>
      </c>
      <c r="F40" s="345">
        <f t="shared" si="9"/>
        <v>9294000</v>
      </c>
      <c r="G40" s="345">
        <f t="shared" si="9"/>
        <v>205660</v>
      </c>
      <c r="H40" s="343">
        <f t="shared" si="9"/>
        <v>168840</v>
      </c>
      <c r="I40" s="343">
        <f t="shared" si="9"/>
        <v>680538</v>
      </c>
      <c r="J40" s="345">
        <f t="shared" si="9"/>
        <v>1055038</v>
      </c>
      <c r="K40" s="345">
        <f t="shared" si="9"/>
        <v>79915</v>
      </c>
      <c r="L40" s="343">
        <f t="shared" si="9"/>
        <v>2397849</v>
      </c>
      <c r="M40" s="343">
        <f t="shared" si="9"/>
        <v>529628</v>
      </c>
      <c r="N40" s="345">
        <f t="shared" si="9"/>
        <v>3007392</v>
      </c>
      <c r="O40" s="345">
        <f t="shared" si="9"/>
        <v>137095</v>
      </c>
      <c r="P40" s="343">
        <f t="shared" si="9"/>
        <v>333475</v>
      </c>
      <c r="Q40" s="343">
        <f t="shared" si="9"/>
        <v>1245372</v>
      </c>
      <c r="R40" s="345">
        <f t="shared" si="9"/>
        <v>1715942</v>
      </c>
      <c r="S40" s="345">
        <f t="shared" si="9"/>
        <v>1066133</v>
      </c>
      <c r="T40" s="343">
        <f t="shared" si="9"/>
        <v>1028902</v>
      </c>
      <c r="U40" s="343">
        <f t="shared" si="9"/>
        <v>1833771</v>
      </c>
      <c r="V40" s="345">
        <f t="shared" si="9"/>
        <v>3928806</v>
      </c>
      <c r="W40" s="345">
        <f t="shared" si="9"/>
        <v>9707178</v>
      </c>
      <c r="X40" s="343">
        <f t="shared" si="9"/>
        <v>9294000</v>
      </c>
      <c r="Y40" s="345">
        <f t="shared" si="9"/>
        <v>413178</v>
      </c>
      <c r="Z40" s="336">
        <f>+IF(X40&lt;&gt;0,+(Y40/X40)*100,0)</f>
        <v>4.445642349903163</v>
      </c>
      <c r="AA40" s="350">
        <f>SUM(AA41:AA49)</f>
        <v>9294000</v>
      </c>
    </row>
    <row r="41" spans="1:27" ht="13.5">
      <c r="A41" s="361" t="s">
        <v>247</v>
      </c>
      <c r="B41" s="142"/>
      <c r="C41" s="362">
        <v>1909085</v>
      </c>
      <c r="D41" s="363"/>
      <c r="E41" s="362">
        <v>2500000</v>
      </c>
      <c r="F41" s="364">
        <v>1917000</v>
      </c>
      <c r="G41" s="364"/>
      <c r="H41" s="362"/>
      <c r="I41" s="362"/>
      <c r="J41" s="364"/>
      <c r="K41" s="364"/>
      <c r="L41" s="362">
        <v>1861430</v>
      </c>
      <c r="M41" s="362"/>
      <c r="N41" s="364">
        <v>1861430</v>
      </c>
      <c r="O41" s="364">
        <v>54468</v>
      </c>
      <c r="P41" s="362"/>
      <c r="Q41" s="362"/>
      <c r="R41" s="364">
        <v>54468</v>
      </c>
      <c r="S41" s="364"/>
      <c r="T41" s="362">
        <v>2360</v>
      </c>
      <c r="U41" s="362"/>
      <c r="V41" s="364">
        <v>2360</v>
      </c>
      <c r="W41" s="364">
        <v>1918258</v>
      </c>
      <c r="X41" s="362">
        <v>1917000</v>
      </c>
      <c r="Y41" s="364">
        <v>1258</v>
      </c>
      <c r="Z41" s="365">
        <v>0.07</v>
      </c>
      <c r="AA41" s="366">
        <v>1917000</v>
      </c>
    </row>
    <row r="42" spans="1:27" ht="13.5">
      <c r="A42" s="361" t="s">
        <v>248</v>
      </c>
      <c r="B42" s="136"/>
      <c r="C42" s="60">
        <f aca="true" t="shared" si="10" ref="C42:Y42">+C62</f>
        <v>1689150</v>
      </c>
      <c r="D42" s="368">
        <f t="shared" si="10"/>
        <v>0</v>
      </c>
      <c r="E42" s="54">
        <f t="shared" si="10"/>
        <v>800000</v>
      </c>
      <c r="F42" s="53">
        <f t="shared" si="10"/>
        <v>710000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722115</v>
      </c>
      <c r="R42" s="53">
        <f t="shared" si="10"/>
        <v>722115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722115</v>
      </c>
      <c r="X42" s="54">
        <f t="shared" si="10"/>
        <v>710000</v>
      </c>
      <c r="Y42" s="53">
        <f t="shared" si="10"/>
        <v>12115</v>
      </c>
      <c r="Z42" s="94">
        <f>+IF(X42&lt;&gt;0,+(Y42/X42)*100,0)</f>
        <v>1.706338028169014</v>
      </c>
      <c r="AA42" s="95">
        <f>+AA62</f>
        <v>710000</v>
      </c>
    </row>
    <row r="43" spans="1:27" ht="13.5">
      <c r="A43" s="361" t="s">
        <v>249</v>
      </c>
      <c r="B43" s="136"/>
      <c r="C43" s="275">
        <v>3201930</v>
      </c>
      <c r="D43" s="369"/>
      <c r="E43" s="305">
        <v>850000</v>
      </c>
      <c r="F43" s="370">
        <v>1035000</v>
      </c>
      <c r="G43" s="370"/>
      <c r="H43" s="305">
        <v>63552</v>
      </c>
      <c r="I43" s="305">
        <v>15816</v>
      </c>
      <c r="J43" s="370">
        <v>79368</v>
      </c>
      <c r="K43" s="370">
        <v>44477</v>
      </c>
      <c r="L43" s="305">
        <v>113364</v>
      </c>
      <c r="M43" s="305">
        <v>93134</v>
      </c>
      <c r="N43" s="370">
        <v>250975</v>
      </c>
      <c r="O43" s="370">
        <v>43370</v>
      </c>
      <c r="P43" s="305">
        <v>245870</v>
      </c>
      <c r="Q43" s="305">
        <v>171748</v>
      </c>
      <c r="R43" s="370">
        <v>460988</v>
      </c>
      <c r="S43" s="370">
        <v>219338</v>
      </c>
      <c r="T43" s="305">
        <v>96642</v>
      </c>
      <c r="U43" s="305">
        <v>106847</v>
      </c>
      <c r="V43" s="370">
        <v>422827</v>
      </c>
      <c r="W43" s="370">
        <v>1214158</v>
      </c>
      <c r="X43" s="305">
        <v>1035000</v>
      </c>
      <c r="Y43" s="370">
        <v>179158</v>
      </c>
      <c r="Z43" s="371">
        <v>17.31</v>
      </c>
      <c r="AA43" s="303">
        <v>1035000</v>
      </c>
    </row>
    <row r="44" spans="1:27" ht="13.5">
      <c r="A44" s="361" t="s">
        <v>250</v>
      </c>
      <c r="B44" s="136"/>
      <c r="C44" s="60">
        <v>964908</v>
      </c>
      <c r="D44" s="368"/>
      <c r="E44" s="54">
        <v>886000</v>
      </c>
      <c r="F44" s="53">
        <v>1742000</v>
      </c>
      <c r="G44" s="53">
        <v>4482</v>
      </c>
      <c r="H44" s="54">
        <v>36000</v>
      </c>
      <c r="I44" s="54">
        <v>498124</v>
      </c>
      <c r="J44" s="53">
        <v>538606</v>
      </c>
      <c r="K44" s="53">
        <v>27738</v>
      </c>
      <c r="L44" s="54">
        <v>85667</v>
      </c>
      <c r="M44" s="54">
        <v>16800</v>
      </c>
      <c r="N44" s="53">
        <v>130205</v>
      </c>
      <c r="O44" s="53">
        <v>5604</v>
      </c>
      <c r="P44" s="54">
        <v>15848</v>
      </c>
      <c r="Q44" s="54">
        <v>89398</v>
      </c>
      <c r="R44" s="53">
        <v>110850</v>
      </c>
      <c r="S44" s="53">
        <v>75641</v>
      </c>
      <c r="T44" s="54">
        <v>191605</v>
      </c>
      <c r="U44" s="54">
        <v>1057068</v>
      </c>
      <c r="V44" s="53">
        <v>1324314</v>
      </c>
      <c r="W44" s="53">
        <v>2103975</v>
      </c>
      <c r="X44" s="54">
        <v>1742000</v>
      </c>
      <c r="Y44" s="53">
        <v>361975</v>
      </c>
      <c r="Z44" s="94">
        <v>20.78</v>
      </c>
      <c r="AA44" s="95">
        <v>1742000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405282</v>
      </c>
      <c r="D47" s="368"/>
      <c r="E47" s="54">
        <v>3232000</v>
      </c>
      <c r="F47" s="53">
        <v>3640000</v>
      </c>
      <c r="G47" s="53">
        <v>201178</v>
      </c>
      <c r="H47" s="54"/>
      <c r="I47" s="54"/>
      <c r="J47" s="53">
        <v>201178</v>
      </c>
      <c r="K47" s="53"/>
      <c r="L47" s="54">
        <v>103851</v>
      </c>
      <c r="M47" s="54">
        <v>30863</v>
      </c>
      <c r="N47" s="53">
        <v>134714</v>
      </c>
      <c r="O47" s="53">
        <v>25787</v>
      </c>
      <c r="P47" s="54"/>
      <c r="Q47" s="54"/>
      <c r="R47" s="53">
        <v>25787</v>
      </c>
      <c r="S47" s="53">
        <v>770231</v>
      </c>
      <c r="T47" s="54">
        <v>734807</v>
      </c>
      <c r="U47" s="54">
        <v>632309</v>
      </c>
      <c r="V47" s="53">
        <v>2137347</v>
      </c>
      <c r="W47" s="53">
        <v>2499026</v>
      </c>
      <c r="X47" s="54">
        <v>3640000</v>
      </c>
      <c r="Y47" s="53">
        <v>-1140974</v>
      </c>
      <c r="Z47" s="94">
        <v>-31.35</v>
      </c>
      <c r="AA47" s="95">
        <v>3640000</v>
      </c>
    </row>
    <row r="48" spans="1:27" ht="13.5">
      <c r="A48" s="361" t="s">
        <v>254</v>
      </c>
      <c r="B48" s="136"/>
      <c r="C48" s="60"/>
      <c r="D48" s="368"/>
      <c r="E48" s="54">
        <v>250000</v>
      </c>
      <c r="F48" s="53">
        <v>250000</v>
      </c>
      <c r="G48" s="53"/>
      <c r="H48" s="54">
        <v>69288</v>
      </c>
      <c r="I48" s="54">
        <v>166598</v>
      </c>
      <c r="J48" s="53">
        <v>235886</v>
      </c>
      <c r="K48" s="53">
        <v>7700</v>
      </c>
      <c r="L48" s="54">
        <v>233537</v>
      </c>
      <c r="M48" s="54">
        <v>388831</v>
      </c>
      <c r="N48" s="53">
        <v>630068</v>
      </c>
      <c r="O48" s="53">
        <v>7866</v>
      </c>
      <c r="P48" s="54">
        <v>71757</v>
      </c>
      <c r="Q48" s="54">
        <v>262111</v>
      </c>
      <c r="R48" s="53">
        <v>341734</v>
      </c>
      <c r="S48" s="53">
        <v>923</v>
      </c>
      <c r="T48" s="54">
        <v>3488</v>
      </c>
      <c r="U48" s="54">
        <v>37547</v>
      </c>
      <c r="V48" s="53">
        <v>41958</v>
      </c>
      <c r="W48" s="53">
        <v>1249646</v>
      </c>
      <c r="X48" s="54">
        <v>250000</v>
      </c>
      <c r="Y48" s="53">
        <v>999646</v>
      </c>
      <c r="Z48" s="94">
        <v>399.86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30000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36456808</v>
      </c>
      <c r="D60" s="346">
        <f t="shared" si="14"/>
        <v>0</v>
      </c>
      <c r="E60" s="219">
        <f t="shared" si="14"/>
        <v>33669000</v>
      </c>
      <c r="F60" s="264">
        <f t="shared" si="14"/>
        <v>40832500</v>
      </c>
      <c r="G60" s="264">
        <f t="shared" si="14"/>
        <v>726098</v>
      </c>
      <c r="H60" s="219">
        <f t="shared" si="14"/>
        <v>1142606</v>
      </c>
      <c r="I60" s="219">
        <f t="shared" si="14"/>
        <v>2599658</v>
      </c>
      <c r="J60" s="264">
        <f t="shared" si="14"/>
        <v>4468362</v>
      </c>
      <c r="K60" s="264">
        <f t="shared" si="14"/>
        <v>1500621</v>
      </c>
      <c r="L60" s="219">
        <f t="shared" si="14"/>
        <v>3701662</v>
      </c>
      <c r="M60" s="219">
        <f t="shared" si="14"/>
        <v>2001183</v>
      </c>
      <c r="N60" s="264">
        <f t="shared" si="14"/>
        <v>7203466</v>
      </c>
      <c r="O60" s="264">
        <f t="shared" si="14"/>
        <v>1598021</v>
      </c>
      <c r="P60" s="219">
        <f t="shared" si="14"/>
        <v>2775004</v>
      </c>
      <c r="Q60" s="219">
        <f t="shared" si="14"/>
        <v>2377765</v>
      </c>
      <c r="R60" s="264">
        <f t="shared" si="14"/>
        <v>6750790</v>
      </c>
      <c r="S60" s="264">
        <f t="shared" si="14"/>
        <v>3589183</v>
      </c>
      <c r="T60" s="219">
        <f t="shared" si="14"/>
        <v>2742384</v>
      </c>
      <c r="U60" s="219">
        <f t="shared" si="14"/>
        <v>9744331</v>
      </c>
      <c r="V60" s="264">
        <f t="shared" si="14"/>
        <v>16075898</v>
      </c>
      <c r="W60" s="264">
        <f t="shared" si="14"/>
        <v>34498516</v>
      </c>
      <c r="X60" s="219">
        <f t="shared" si="14"/>
        <v>40832500</v>
      </c>
      <c r="Y60" s="264">
        <f t="shared" si="14"/>
        <v>-6333984</v>
      </c>
      <c r="Z60" s="337">
        <f>+IF(X60&lt;&gt;0,+(Y60/X60)*100,0)</f>
        <v>-15.512114124778057</v>
      </c>
      <c r="AA60" s="232">
        <f>+AA57+AA54+AA51+AA40+AA37+AA34+AA22+AA5</f>
        <v>40832500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1689150</v>
      </c>
      <c r="D62" s="348">
        <f t="shared" si="15"/>
        <v>0</v>
      </c>
      <c r="E62" s="347">
        <f t="shared" si="15"/>
        <v>800000</v>
      </c>
      <c r="F62" s="349">
        <f t="shared" si="15"/>
        <v>710000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722115</v>
      </c>
      <c r="R62" s="349">
        <f t="shared" si="15"/>
        <v>722115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722115</v>
      </c>
      <c r="X62" s="347">
        <f t="shared" si="15"/>
        <v>710000</v>
      </c>
      <c r="Y62" s="349">
        <f t="shared" si="15"/>
        <v>12115</v>
      </c>
      <c r="Z62" s="338">
        <f>+IF(X62&lt;&gt;0,+(Y62/X62)*100,0)</f>
        <v>1.706338028169014</v>
      </c>
      <c r="AA62" s="351">
        <f>SUM(AA63:AA66)</f>
        <v>710000</v>
      </c>
    </row>
    <row r="63" spans="1:27" ht="13.5">
      <c r="A63" s="361" t="s">
        <v>258</v>
      </c>
      <c r="B63" s="136"/>
      <c r="C63" s="60">
        <v>1689150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800000</v>
      </c>
      <c r="F64" s="59">
        <v>710000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>
        <v>722115</v>
      </c>
      <c r="R64" s="59">
        <v>722115</v>
      </c>
      <c r="S64" s="59"/>
      <c r="T64" s="60"/>
      <c r="U64" s="60"/>
      <c r="V64" s="59"/>
      <c r="W64" s="59">
        <v>722115</v>
      </c>
      <c r="X64" s="60">
        <v>710000</v>
      </c>
      <c r="Y64" s="59">
        <v>12115</v>
      </c>
      <c r="Z64" s="61">
        <v>1.71</v>
      </c>
      <c r="AA64" s="62">
        <v>710000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2014-08-06T09:01:51Z</dcterms:created>
  <dcterms:modified xsi:type="dcterms:W3CDTF">2014-08-06T09:01:56Z</dcterms:modified>
  <cp:category/>
  <cp:version/>
  <cp:contentType/>
  <cp:contentStatus/>
</cp:coreProperties>
</file>