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<sst xmlns="http://schemas.openxmlformats.org/spreadsheetml/2006/main" count="855" uniqueCount="302">
  <si>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Prince Albert(WC052)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</si>
  <si>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</si>
  <si>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</si>
  <si>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</si>
  <si>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</si>
  <si>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</si>
  <si>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</si>
  <si>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</si>
  <si>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</si>
  <si>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</si>
  <si>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</si>
  <si>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</si>
  <si>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</si>
  <si>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</si>
  <si>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</si>
  <si>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</si>
  <si>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</si>
  <si>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</si>
  <si>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</si>
  <si>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</si>
  <si>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</si>
  <si>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</si>
  <si>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</si>
  <si>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</si>
  <si>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</si>
  <si>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</si>
  <si>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</si>
  <si>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</si>
  <si>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</si>
  <si>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</si>
  <si>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</si>
  <si>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</si>
  <si>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</si>
  <si>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</si>
  <si>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</si>
  <si>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</si>
  <si>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</si>
  <si>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</si>
  <si>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</si>
  <si>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</si>
  <si>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</si>
  <si>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</si>
  <si>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</si>
  <si>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</si>
  <si>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</si>
  <si>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</si>
  <si>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</si>
  <si>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</si>
  <si>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</si>
  <si>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</si>
  <si>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</si>
  <si>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</si>
  <si>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</si>
  <si>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</si>
  <si>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</si>
  <si>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</si>
  <si>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</si>
  <si>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</si>
  <si>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</si>
  <si>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</si>
  <si>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</si>
  <si>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</si>
  <si>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</si>
  <si>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</si>
  <si>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</si>
  <si>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</si>
  <si>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</si>
  <si>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</si>
  <si>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</si>
  <si>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</si>
  <si>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Prince Albert(WC052)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</si>
  <si>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</si>
  <si>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</si>
  <si>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</si>
  <si>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</si>
  <si>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</si>
  <si>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</si>
  <si>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</si>
  <si>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</si>
  <si>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</si>
  <si>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</si>
  <si>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</si>
  <si>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</si>
  <si>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</si>
  <si>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</si>
  <si>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</si>
  <si>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</si>
  <si>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</si>
  <si>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</si>
  <si>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</si>
  <si>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</si>
  <si>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</si>
  <si>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</si>
  <si>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</si>
  <si>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</si>
  <si>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</si>
  <si>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</si>
  <si>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</si>
  <si>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</si>
  <si>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</si>
  <si>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Prince Albert(WC052)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</si>
  <si>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</si>
  <si>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</si>
  <si>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</si>
  <si>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</si>
  <si>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</si>
  <si>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</si>
  <si>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</si>
  <si>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</si>
  <si>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</si>
  <si>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</si>
  <si>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</si>
  <si>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</si>
  <si>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</si>
  <si>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</si>
  <si>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</si>
  <si>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</si>
  <si>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</si>
  <si>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</si>
  <si>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</si>
  <si>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</si>
  <si>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</si>
  <si>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</si>
  <si>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</si>
  <si>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</si>
  <si>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</si>
  <si>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</si>
  <si>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</si>
  <si>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</si>
  <si>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Prince Albert(WC052)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</si>
  <si>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</si>
  <si>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</si>
  <si>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</si>
  <si>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</si>
  <si>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</si>
  <si>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</si>
  <si>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</si>
  <si>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</si>
  <si>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</si>
  <si>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</si>
  <si>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Prince Albert(WC052)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</si>
  <si>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</si>
  <si>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</si>
  <si>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</si>
  <si>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</si>
  <si>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</si>
  <si>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</si>
  <si>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</si>
  <si>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</si>
  <si>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</si>
  <si>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</si>
  <si>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</si>
  <si>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</si>
  <si>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</si>
  <si>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</si>
  <si>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</si>
  <si>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</si>
  <si>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</si>
  <si>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</si>
  <si>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</si>
  <si>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</si>
  <si>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</si>
  <si>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</si>
  <si>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</si>
  <si>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</si>
  <si>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</si>
  <si>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</si>
  <si>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</si>
  <si>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</si>
  <si>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</si>
  <si>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</si>
  <si>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</si>
  <si>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</si>
  <si>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</si>
  <si>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Prince Albert(WC052)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</si>
  <si>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</si>
  <si>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</si>
  <si>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</si>
  <si>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</si>
  <si>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</si>
  <si>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</si>
  <si>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</si>
  <si>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</si>
  <si>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</si>
  <si>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</si>
  <si>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</si>
  <si>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</si>
  <si>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</si>
  <si>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</si>
  <si>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</si>
  <si>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</si>
  <si>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</si>
  <si>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</si>
  <si>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</si>
  <si>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</si>
  <si>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</si>
  <si>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</si>
  <si>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</si>
  <si>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</si>
  <si>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</si>
  <si>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</si>
  <si>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Prince Albert(WC052)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</si>
  <si>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</si>
  <si>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</si>
  <si>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</si>
  <si>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</si>
  <si>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</si>
  <si>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</si>
  <si>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</si>
  <si>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</si>
  <si>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</si>
  <si>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</si>
  <si>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</si>
  <si>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</si>
  <si>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</si>
  <si>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</si>
  <si>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</si>
  <si>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</si>
  <si>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</si>
  <si>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</si>
  <si>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</si>
  <si>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</si>
  <si>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</si>
  <si>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</si>
  <si>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</si>
  <si>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</si>
  <si>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Prince Albert(WC052)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</si>
  <si>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</si>
  <si>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</si>
  <si>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</si>
  <si>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</si>
  <si>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</si>
  <si>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</si>
  <si>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</si>
  <si>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</si>
  <si>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</si>
  <si>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</si>
  <si>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</si>
  <si>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</si>
  <si>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</si>
  <si>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</si>
  <si>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</si>
  <si>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</si>
  <si>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</si>
  <si>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</si>
  <si>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</si>
  <si>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</si>
  <si>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</si>
  <si>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</si>
  <si>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</si>
  <si>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</si>
  <si>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</si>
  <si>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</si>
  <si>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</si>
  <si>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</si>
  <si>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</si>
  <si>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</si>
  <si>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</si>
  <si>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</si>
  <si>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</si>
  <si>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</si>
  <si>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</si>
  <si>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Prince Albert(WC052)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</si>
  <si>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</si>
  <si>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</si>
  <si>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Prince Albert(WC052)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</si>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</sst>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1966551</v>
      </c>
      <c r="C5" s="19">
        <v>0</v>
      </c>
      <c r="D5" s="59">
        <v>2217534</v>
      </c>
      <c r="E5" s="60">
        <v>2217534</v>
      </c>
      <c r="F5" s="60">
        <v>637730</v>
      </c>
      <c r="G5" s="60">
        <v>128929</v>
      </c>
      <c r="H5" s="60">
        <v>133877</v>
      </c>
      <c r="I5" s="60">
        <v>900536</v>
      </c>
      <c r="J5" s="60">
        <v>130767</v>
      </c>
      <c r="K5" s="60">
        <v>135393</v>
      </c>
      <c r="L5" s="60">
        <v>133818</v>
      </c>
      <c r="M5" s="60">
        <v>399978</v>
      </c>
      <c r="N5" s="60">
        <v>133818</v>
      </c>
      <c r="O5" s="60">
        <v>133818</v>
      </c>
      <c r="P5" s="60">
        <v>133818</v>
      </c>
      <c r="Q5" s="60">
        <v>401454</v>
      </c>
      <c r="R5" s="60">
        <v>133818</v>
      </c>
      <c r="S5" s="60">
        <v>133628</v>
      </c>
      <c r="T5" s="60">
        <v>159233</v>
      </c>
      <c r="U5" s="60">
        <v>426679</v>
      </c>
      <c r="V5" s="60">
        <v>2128647</v>
      </c>
      <c r="W5" s="60">
        <v>2217534</v>
      </c>
      <c r="X5" s="60">
        <v>-88887</v>
      </c>
      <c r="Y5" s="61">
        <v>-4.01</v>
      </c>
      <c r="Z5" s="62">
        <v>2217534</v>
      </c>
    </row>
    <row r="6" spans="1:26" ht="13.5">
      <c r="A6" s="58" t="s">
        <v>32</v>
      </c>
      <c r="B6" s="19">
        <v>13184663</v>
      </c>
      <c r="C6" s="19">
        <v>0</v>
      </c>
      <c r="D6" s="59">
        <v>14706200</v>
      </c>
      <c r="E6" s="60">
        <v>13953000</v>
      </c>
      <c r="F6" s="60">
        <v>605932</v>
      </c>
      <c r="G6" s="60">
        <v>1241207</v>
      </c>
      <c r="H6" s="60">
        <v>1172218</v>
      </c>
      <c r="I6" s="60">
        <v>3019357</v>
      </c>
      <c r="J6" s="60">
        <v>1268947</v>
      </c>
      <c r="K6" s="60">
        <v>1114689</v>
      </c>
      <c r="L6" s="60">
        <v>1133597</v>
      </c>
      <c r="M6" s="60">
        <v>3517233</v>
      </c>
      <c r="N6" s="60">
        <v>1308943</v>
      </c>
      <c r="O6" s="60">
        <v>1208749</v>
      </c>
      <c r="P6" s="60">
        <v>1222325</v>
      </c>
      <c r="Q6" s="60">
        <v>3740017</v>
      </c>
      <c r="R6" s="60">
        <v>1204340</v>
      </c>
      <c r="S6" s="60">
        <v>941656</v>
      </c>
      <c r="T6" s="60">
        <v>1261305</v>
      </c>
      <c r="U6" s="60">
        <v>3407301</v>
      </c>
      <c r="V6" s="60">
        <v>13683908</v>
      </c>
      <c r="W6" s="60">
        <v>13953000</v>
      </c>
      <c r="X6" s="60">
        <v>-269092</v>
      </c>
      <c r="Y6" s="61">
        <v>-1.93</v>
      </c>
      <c r="Z6" s="62">
        <v>13953000</v>
      </c>
    </row>
    <row r="7" spans="1:26" ht="13.5">
      <c r="A7" s="58" t="s">
        <v>33</v>
      </c>
      <c r="B7" s="19">
        <v>366377</v>
      </c>
      <c r="C7" s="19">
        <v>0</v>
      </c>
      <c r="D7" s="59">
        <v>340000</v>
      </c>
      <c r="E7" s="60">
        <v>340000</v>
      </c>
      <c r="F7" s="60">
        <v>-2330</v>
      </c>
      <c r="G7" s="60">
        <v>77064</v>
      </c>
      <c r="H7" s="60">
        <v>55919</v>
      </c>
      <c r="I7" s="60">
        <v>130653</v>
      </c>
      <c r="J7" s="60">
        <v>47349</v>
      </c>
      <c r="K7" s="60">
        <v>2530</v>
      </c>
      <c r="L7" s="60">
        <v>32725</v>
      </c>
      <c r="M7" s="60">
        <v>82604</v>
      </c>
      <c r="N7" s="60">
        <v>52415</v>
      </c>
      <c r="O7" s="60">
        <v>77673</v>
      </c>
      <c r="P7" s="60">
        <v>31558</v>
      </c>
      <c r="Q7" s="60">
        <v>161646</v>
      </c>
      <c r="R7" s="60">
        <v>63065</v>
      </c>
      <c r="S7" s="60">
        <v>49841</v>
      </c>
      <c r="T7" s="60">
        <v>54119</v>
      </c>
      <c r="U7" s="60">
        <v>167025</v>
      </c>
      <c r="V7" s="60">
        <v>541928</v>
      </c>
      <c r="W7" s="60">
        <v>340000</v>
      </c>
      <c r="X7" s="60">
        <v>201928</v>
      </c>
      <c r="Y7" s="61">
        <v>59.39</v>
      </c>
      <c r="Z7" s="62">
        <v>340000</v>
      </c>
    </row>
    <row r="8" spans="1:26" ht="13.5">
      <c r="A8" s="58" t="s">
        <v>34</v>
      </c>
      <c r="B8" s="19">
        <v>15923786</v>
      </c>
      <c r="C8" s="19">
        <v>0</v>
      </c>
      <c r="D8" s="59">
        <v>24433000</v>
      </c>
      <c r="E8" s="60">
        <v>24495500</v>
      </c>
      <c r="F8" s="60">
        <v>4859000</v>
      </c>
      <c r="G8" s="60">
        <v>0</v>
      </c>
      <c r="H8" s="60">
        <v>0</v>
      </c>
      <c r="I8" s="60">
        <v>4859000</v>
      </c>
      <c r="J8" s="60">
        <v>107000</v>
      </c>
      <c r="K8" s="60">
        <v>5342558</v>
      </c>
      <c r="L8" s="60">
        <v>-448</v>
      </c>
      <c r="M8" s="60">
        <v>5449110</v>
      </c>
      <c r="N8" s="60">
        <v>1142086</v>
      </c>
      <c r="O8" s="60">
        <v>107000</v>
      </c>
      <c r="P8" s="60">
        <v>2915000</v>
      </c>
      <c r="Q8" s="60">
        <v>4164086</v>
      </c>
      <c r="R8" s="60">
        <v>0</v>
      </c>
      <c r="S8" s="60">
        <v>1355684</v>
      </c>
      <c r="T8" s="60">
        <v>1570548</v>
      </c>
      <c r="U8" s="60">
        <v>2926232</v>
      </c>
      <c r="V8" s="60">
        <v>17398428</v>
      </c>
      <c r="W8" s="60">
        <v>24495500</v>
      </c>
      <c r="X8" s="60">
        <v>-7097072</v>
      </c>
      <c r="Y8" s="61">
        <v>-28.97</v>
      </c>
      <c r="Z8" s="62">
        <v>24495500</v>
      </c>
    </row>
    <row r="9" spans="1:26" ht="13.5">
      <c r="A9" s="58" t="s">
        <v>35</v>
      </c>
      <c r="B9" s="19">
        <v>2507706</v>
      </c>
      <c r="C9" s="19">
        <v>0</v>
      </c>
      <c r="D9" s="59">
        <v>6066800</v>
      </c>
      <c r="E9" s="60">
        <v>4872800</v>
      </c>
      <c r="F9" s="60">
        <v>208805</v>
      </c>
      <c r="G9" s="60">
        <v>159757</v>
      </c>
      <c r="H9" s="60">
        <v>220239</v>
      </c>
      <c r="I9" s="60">
        <v>588801</v>
      </c>
      <c r="J9" s="60">
        <v>269804</v>
      </c>
      <c r="K9" s="60">
        <v>262815</v>
      </c>
      <c r="L9" s="60">
        <v>215768</v>
      </c>
      <c r="M9" s="60">
        <v>748387</v>
      </c>
      <c r="N9" s="60">
        <v>254214</v>
      </c>
      <c r="O9" s="60">
        <v>310337</v>
      </c>
      <c r="P9" s="60">
        <v>368806</v>
      </c>
      <c r="Q9" s="60">
        <v>933357</v>
      </c>
      <c r="R9" s="60">
        <v>311764</v>
      </c>
      <c r="S9" s="60">
        <v>274396</v>
      </c>
      <c r="T9" s="60">
        <v>461721</v>
      </c>
      <c r="U9" s="60">
        <v>1047881</v>
      </c>
      <c r="V9" s="60">
        <v>3318426</v>
      </c>
      <c r="W9" s="60">
        <v>4872800</v>
      </c>
      <c r="X9" s="60">
        <v>-1554374</v>
      </c>
      <c r="Y9" s="61">
        <v>-31.9</v>
      </c>
      <c r="Z9" s="62">
        <v>4872800</v>
      </c>
    </row>
    <row r="10" spans="1:26" ht="25.5">
      <c r="A10" s="63" t="s">
        <v>277</v>
      </c>
      <c r="B10" s="64">
        <f>SUM(B5:B9)</f>
        <v>33949083</v>
      </c>
      <c r="C10" s="64">
        <f>SUM(C5:C9)</f>
        <v>0</v>
      </c>
      <c r="D10" s="65">
        <f aca="true" t="shared" si="0" ref="D10:Z10">SUM(D5:D9)</f>
        <v>47763534</v>
      </c>
      <c r="E10" s="66">
        <f t="shared" si="0"/>
        <v>45878834</v>
      </c>
      <c r="F10" s="66">
        <f t="shared" si="0"/>
        <v>6309137</v>
      </c>
      <c r="G10" s="66">
        <f t="shared" si="0"/>
        <v>1606957</v>
      </c>
      <c r="H10" s="66">
        <f t="shared" si="0"/>
        <v>1582253</v>
      </c>
      <c r="I10" s="66">
        <f t="shared" si="0"/>
        <v>9498347</v>
      </c>
      <c r="J10" s="66">
        <f t="shared" si="0"/>
        <v>1823867</v>
      </c>
      <c r="K10" s="66">
        <f t="shared" si="0"/>
        <v>6857985</v>
      </c>
      <c r="L10" s="66">
        <f t="shared" si="0"/>
        <v>1515460</v>
      </c>
      <c r="M10" s="66">
        <f t="shared" si="0"/>
        <v>10197312</v>
      </c>
      <c r="N10" s="66">
        <f t="shared" si="0"/>
        <v>2891476</v>
      </c>
      <c r="O10" s="66">
        <f t="shared" si="0"/>
        <v>1837577</v>
      </c>
      <c r="P10" s="66">
        <f t="shared" si="0"/>
        <v>4671507</v>
      </c>
      <c r="Q10" s="66">
        <f t="shared" si="0"/>
        <v>9400560</v>
      </c>
      <c r="R10" s="66">
        <f t="shared" si="0"/>
        <v>1712987</v>
      </c>
      <c r="S10" s="66">
        <f t="shared" si="0"/>
        <v>2755205</v>
      </c>
      <c r="T10" s="66">
        <f t="shared" si="0"/>
        <v>3506926</v>
      </c>
      <c r="U10" s="66">
        <f t="shared" si="0"/>
        <v>7975118</v>
      </c>
      <c r="V10" s="66">
        <f t="shared" si="0"/>
        <v>37071337</v>
      </c>
      <c r="W10" s="66">
        <f t="shared" si="0"/>
        <v>45878834</v>
      </c>
      <c r="X10" s="66">
        <f t="shared" si="0"/>
        <v>-8807497</v>
      </c>
      <c r="Y10" s="67">
        <f>+IF(W10&lt;&gt;0,(X10/W10)*100,0)</f>
        <v>-19.19729912926732</v>
      </c>
      <c r="Z10" s="68">
        <f t="shared" si="0"/>
        <v>45878834</v>
      </c>
    </row>
    <row r="11" spans="1:26" ht="13.5">
      <c r="A11" s="58" t="s">
        <v>37</v>
      </c>
      <c r="B11" s="19">
        <v>11027729</v>
      </c>
      <c r="C11" s="19">
        <v>0</v>
      </c>
      <c r="D11" s="59">
        <v>12247869</v>
      </c>
      <c r="E11" s="60">
        <v>11498489</v>
      </c>
      <c r="F11" s="60">
        <v>864317</v>
      </c>
      <c r="G11" s="60">
        <v>860065</v>
      </c>
      <c r="H11" s="60">
        <v>928509</v>
      </c>
      <c r="I11" s="60">
        <v>2652891</v>
      </c>
      <c r="J11" s="60">
        <v>1012420</v>
      </c>
      <c r="K11" s="60">
        <v>1444617</v>
      </c>
      <c r="L11" s="60">
        <v>839149</v>
      </c>
      <c r="M11" s="60">
        <v>3296186</v>
      </c>
      <c r="N11" s="60">
        <v>942379</v>
      </c>
      <c r="O11" s="60">
        <v>870708</v>
      </c>
      <c r="P11" s="60">
        <v>811436</v>
      </c>
      <c r="Q11" s="60">
        <v>2624523</v>
      </c>
      <c r="R11" s="60">
        <v>904668</v>
      </c>
      <c r="S11" s="60">
        <v>740594</v>
      </c>
      <c r="T11" s="60">
        <v>-820092</v>
      </c>
      <c r="U11" s="60">
        <v>825170</v>
      </c>
      <c r="V11" s="60">
        <v>9398770</v>
      </c>
      <c r="W11" s="60">
        <v>11498489</v>
      </c>
      <c r="X11" s="60">
        <v>-2099719</v>
      </c>
      <c r="Y11" s="61">
        <v>-18.26</v>
      </c>
      <c r="Z11" s="62">
        <v>11498489</v>
      </c>
    </row>
    <row r="12" spans="1:26" ht="13.5">
      <c r="A12" s="58" t="s">
        <v>38</v>
      </c>
      <c r="B12" s="19">
        <v>2183811</v>
      </c>
      <c r="C12" s="19">
        <v>0</v>
      </c>
      <c r="D12" s="59">
        <v>2305300</v>
      </c>
      <c r="E12" s="60">
        <v>2305300</v>
      </c>
      <c r="F12" s="60">
        <v>182378</v>
      </c>
      <c r="G12" s="60">
        <v>182378</v>
      </c>
      <c r="H12" s="60">
        <v>182378</v>
      </c>
      <c r="I12" s="60">
        <v>547134</v>
      </c>
      <c r="J12" s="60">
        <v>184037</v>
      </c>
      <c r="K12" s="60">
        <v>182378</v>
      </c>
      <c r="L12" s="60">
        <v>182378</v>
      </c>
      <c r="M12" s="60">
        <v>548793</v>
      </c>
      <c r="N12" s="60">
        <v>182378</v>
      </c>
      <c r="O12" s="60">
        <v>255330</v>
      </c>
      <c r="P12" s="60">
        <v>191497</v>
      </c>
      <c r="Q12" s="60">
        <v>629205</v>
      </c>
      <c r="R12" s="60">
        <v>191497</v>
      </c>
      <c r="S12" s="60">
        <v>201333</v>
      </c>
      <c r="T12" s="60">
        <v>-191497</v>
      </c>
      <c r="U12" s="60">
        <v>201333</v>
      </c>
      <c r="V12" s="60">
        <v>1926465</v>
      </c>
      <c r="W12" s="60">
        <v>2305300</v>
      </c>
      <c r="X12" s="60">
        <v>-378835</v>
      </c>
      <c r="Y12" s="61">
        <v>-16.43</v>
      </c>
      <c r="Z12" s="62">
        <v>2305300</v>
      </c>
    </row>
    <row r="13" spans="1:26" ht="13.5">
      <c r="A13" s="58" t="s">
        <v>278</v>
      </c>
      <c r="B13" s="19">
        <v>1690600</v>
      </c>
      <c r="C13" s="19">
        <v>0</v>
      </c>
      <c r="D13" s="59">
        <v>1397657</v>
      </c>
      <c r="E13" s="60">
        <v>1587657</v>
      </c>
      <c r="F13" s="60">
        <v>96529</v>
      </c>
      <c r="G13" s="60">
        <v>102518</v>
      </c>
      <c r="H13" s="60">
        <v>102519</v>
      </c>
      <c r="I13" s="60">
        <v>301566</v>
      </c>
      <c r="J13" s="60">
        <v>102518</v>
      </c>
      <c r="K13" s="60">
        <v>108509</v>
      </c>
      <c r="L13" s="60">
        <v>0</v>
      </c>
      <c r="M13" s="60">
        <v>211027</v>
      </c>
      <c r="N13" s="60">
        <v>0</v>
      </c>
      <c r="O13" s="60">
        <v>205039</v>
      </c>
      <c r="P13" s="60">
        <v>102518</v>
      </c>
      <c r="Q13" s="60">
        <v>307557</v>
      </c>
      <c r="R13" s="60">
        <v>102518</v>
      </c>
      <c r="S13" s="60">
        <v>205036</v>
      </c>
      <c r="T13" s="60">
        <v>-163045</v>
      </c>
      <c r="U13" s="60">
        <v>144509</v>
      </c>
      <c r="V13" s="60">
        <v>964659</v>
      </c>
      <c r="W13" s="60">
        <v>1587657</v>
      </c>
      <c r="X13" s="60">
        <v>-622998</v>
      </c>
      <c r="Y13" s="61">
        <v>-39.24</v>
      </c>
      <c r="Z13" s="62">
        <v>1587657</v>
      </c>
    </row>
    <row r="14" spans="1:26" ht="13.5">
      <c r="A14" s="58" t="s">
        <v>40</v>
      </c>
      <c r="B14" s="19">
        <v>343021</v>
      </c>
      <c r="C14" s="19">
        <v>0</v>
      </c>
      <c r="D14" s="59">
        <v>208400</v>
      </c>
      <c r="E14" s="60">
        <v>358400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-6514</v>
      </c>
      <c r="U14" s="60">
        <v>-6514</v>
      </c>
      <c r="V14" s="60">
        <v>-6514</v>
      </c>
      <c r="W14" s="60">
        <v>358400</v>
      </c>
      <c r="X14" s="60">
        <v>-364914</v>
      </c>
      <c r="Y14" s="61">
        <v>-101.82</v>
      </c>
      <c r="Z14" s="62">
        <v>358400</v>
      </c>
    </row>
    <row r="15" spans="1:26" ht="13.5">
      <c r="A15" s="58" t="s">
        <v>41</v>
      </c>
      <c r="B15" s="19">
        <v>8094812</v>
      </c>
      <c r="C15" s="19">
        <v>0</v>
      </c>
      <c r="D15" s="59">
        <v>8400000</v>
      </c>
      <c r="E15" s="60">
        <v>7725000</v>
      </c>
      <c r="F15" s="60">
        <v>561266</v>
      </c>
      <c r="G15" s="60">
        <v>0</v>
      </c>
      <c r="H15" s="60">
        <v>900085</v>
      </c>
      <c r="I15" s="60">
        <v>1461351</v>
      </c>
      <c r="J15" s="60">
        <v>1763477</v>
      </c>
      <c r="K15" s="60">
        <v>-184005</v>
      </c>
      <c r="L15" s="60">
        <v>687368</v>
      </c>
      <c r="M15" s="60">
        <v>2266840</v>
      </c>
      <c r="N15" s="60">
        <v>661853</v>
      </c>
      <c r="O15" s="60">
        <v>713927</v>
      </c>
      <c r="P15" s="60">
        <v>438596</v>
      </c>
      <c r="Q15" s="60">
        <v>1814376</v>
      </c>
      <c r="R15" s="60">
        <v>664579</v>
      </c>
      <c r="S15" s="60">
        <v>699372</v>
      </c>
      <c r="T15" s="60">
        <v>-699004</v>
      </c>
      <c r="U15" s="60">
        <v>664947</v>
      </c>
      <c r="V15" s="60">
        <v>6207514</v>
      </c>
      <c r="W15" s="60">
        <v>7725000</v>
      </c>
      <c r="X15" s="60">
        <v>-1517486</v>
      </c>
      <c r="Y15" s="61">
        <v>-19.64</v>
      </c>
      <c r="Z15" s="62">
        <v>7725000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16177152</v>
      </c>
      <c r="C17" s="19">
        <v>0</v>
      </c>
      <c r="D17" s="59">
        <v>24000515</v>
      </c>
      <c r="E17" s="60">
        <v>22400005</v>
      </c>
      <c r="F17" s="60">
        <v>585655</v>
      </c>
      <c r="G17" s="60">
        <v>840893</v>
      </c>
      <c r="H17" s="60">
        <v>1076301</v>
      </c>
      <c r="I17" s="60">
        <v>2502849</v>
      </c>
      <c r="J17" s="60">
        <v>1856499</v>
      </c>
      <c r="K17" s="60">
        <v>2234716</v>
      </c>
      <c r="L17" s="60">
        <v>1141174</v>
      </c>
      <c r="M17" s="60">
        <v>5232389</v>
      </c>
      <c r="N17" s="60">
        <v>1013491</v>
      </c>
      <c r="O17" s="60">
        <v>6855122</v>
      </c>
      <c r="P17" s="60">
        <v>981222</v>
      </c>
      <c r="Q17" s="60">
        <v>8849835</v>
      </c>
      <c r="R17" s="60">
        <v>1077560</v>
      </c>
      <c r="S17" s="60">
        <v>957581</v>
      </c>
      <c r="T17" s="60">
        <v>3864588</v>
      </c>
      <c r="U17" s="60">
        <v>5899729</v>
      </c>
      <c r="V17" s="60">
        <v>22484802</v>
      </c>
      <c r="W17" s="60">
        <v>22400005</v>
      </c>
      <c r="X17" s="60">
        <v>84797</v>
      </c>
      <c r="Y17" s="61">
        <v>0.38</v>
      </c>
      <c r="Z17" s="62">
        <v>22400005</v>
      </c>
    </row>
    <row r="18" spans="1:26" ht="13.5">
      <c r="A18" s="70" t="s">
        <v>44</v>
      </c>
      <c r="B18" s="71">
        <f>SUM(B11:B17)</f>
        <v>39517125</v>
      </c>
      <c r="C18" s="71">
        <f>SUM(C11:C17)</f>
        <v>0</v>
      </c>
      <c r="D18" s="72">
        <f aca="true" t="shared" si="1" ref="D18:Z18">SUM(D11:D17)</f>
        <v>48559741</v>
      </c>
      <c r="E18" s="73">
        <f t="shared" si="1"/>
        <v>45874851</v>
      </c>
      <c r="F18" s="73">
        <f t="shared" si="1"/>
        <v>2290145</v>
      </c>
      <c r="G18" s="73">
        <f t="shared" si="1"/>
        <v>1985854</v>
      </c>
      <c r="H18" s="73">
        <f t="shared" si="1"/>
        <v>3189792</v>
      </c>
      <c r="I18" s="73">
        <f t="shared" si="1"/>
        <v>7465791</v>
      </c>
      <c r="J18" s="73">
        <f t="shared" si="1"/>
        <v>4918951</v>
      </c>
      <c r="K18" s="73">
        <f t="shared" si="1"/>
        <v>3786215</v>
      </c>
      <c r="L18" s="73">
        <f t="shared" si="1"/>
        <v>2850069</v>
      </c>
      <c r="M18" s="73">
        <f t="shared" si="1"/>
        <v>11555235</v>
      </c>
      <c r="N18" s="73">
        <f t="shared" si="1"/>
        <v>2800101</v>
      </c>
      <c r="O18" s="73">
        <f t="shared" si="1"/>
        <v>8900126</v>
      </c>
      <c r="P18" s="73">
        <f t="shared" si="1"/>
        <v>2525269</v>
      </c>
      <c r="Q18" s="73">
        <f t="shared" si="1"/>
        <v>14225496</v>
      </c>
      <c r="R18" s="73">
        <f t="shared" si="1"/>
        <v>2940822</v>
      </c>
      <c r="S18" s="73">
        <f t="shared" si="1"/>
        <v>2803916</v>
      </c>
      <c r="T18" s="73">
        <f t="shared" si="1"/>
        <v>1984436</v>
      </c>
      <c r="U18" s="73">
        <f t="shared" si="1"/>
        <v>7729174</v>
      </c>
      <c r="V18" s="73">
        <f t="shared" si="1"/>
        <v>40975696</v>
      </c>
      <c r="W18" s="73">
        <f t="shared" si="1"/>
        <v>45874851</v>
      </c>
      <c r="X18" s="73">
        <f t="shared" si="1"/>
        <v>-4899155</v>
      </c>
      <c r="Y18" s="67">
        <f>+IF(W18&lt;&gt;0,(X18/W18)*100,0)</f>
        <v>-10.679391634427326</v>
      </c>
      <c r="Z18" s="74">
        <f t="shared" si="1"/>
        <v>45874851</v>
      </c>
    </row>
    <row r="19" spans="1:26" ht="13.5">
      <c r="A19" s="70" t="s">
        <v>45</v>
      </c>
      <c r="B19" s="75">
        <f>+B10-B18</f>
        <v>-5568042</v>
      </c>
      <c r="C19" s="75">
        <f>+C10-C18</f>
        <v>0</v>
      </c>
      <c r="D19" s="76">
        <f aca="true" t="shared" si="2" ref="D19:Z19">+D10-D18</f>
        <v>-796207</v>
      </c>
      <c r="E19" s="77">
        <f t="shared" si="2"/>
        <v>3983</v>
      </c>
      <c r="F19" s="77">
        <f t="shared" si="2"/>
        <v>4018992</v>
      </c>
      <c r="G19" s="77">
        <f t="shared" si="2"/>
        <v>-378897</v>
      </c>
      <c r="H19" s="77">
        <f t="shared" si="2"/>
        <v>-1607539</v>
      </c>
      <c r="I19" s="77">
        <f t="shared" si="2"/>
        <v>2032556</v>
      </c>
      <c r="J19" s="77">
        <f t="shared" si="2"/>
        <v>-3095084</v>
      </c>
      <c r="K19" s="77">
        <f t="shared" si="2"/>
        <v>3071770</v>
      </c>
      <c r="L19" s="77">
        <f t="shared" si="2"/>
        <v>-1334609</v>
      </c>
      <c r="M19" s="77">
        <f t="shared" si="2"/>
        <v>-1357923</v>
      </c>
      <c r="N19" s="77">
        <f t="shared" si="2"/>
        <v>91375</v>
      </c>
      <c r="O19" s="77">
        <f t="shared" si="2"/>
        <v>-7062549</v>
      </c>
      <c r="P19" s="77">
        <f t="shared" si="2"/>
        <v>2146238</v>
      </c>
      <c r="Q19" s="77">
        <f t="shared" si="2"/>
        <v>-4824936</v>
      </c>
      <c r="R19" s="77">
        <f t="shared" si="2"/>
        <v>-1227835</v>
      </c>
      <c r="S19" s="77">
        <f t="shared" si="2"/>
        <v>-48711</v>
      </c>
      <c r="T19" s="77">
        <f t="shared" si="2"/>
        <v>1522490</v>
      </c>
      <c r="U19" s="77">
        <f t="shared" si="2"/>
        <v>245944</v>
      </c>
      <c r="V19" s="77">
        <f t="shared" si="2"/>
        <v>-3904359</v>
      </c>
      <c r="W19" s="77">
        <f>IF(E10=E18,0,W10-W18)</f>
        <v>3983</v>
      </c>
      <c r="X19" s="77">
        <f t="shared" si="2"/>
        <v>-3908342</v>
      </c>
      <c r="Y19" s="78">
        <f>+IF(W19&lt;&gt;0,(X19/W19)*100,0)</f>
        <v>-98125.58373085613</v>
      </c>
      <c r="Z19" s="79">
        <f t="shared" si="2"/>
        <v>3983</v>
      </c>
    </row>
    <row r="20" spans="1:26" ht="13.5">
      <c r="A20" s="58" t="s">
        <v>46</v>
      </c>
      <c r="B20" s="19">
        <v>7740609</v>
      </c>
      <c r="C20" s="19">
        <v>0</v>
      </c>
      <c r="D20" s="59">
        <v>17918000</v>
      </c>
      <c r="E20" s="60">
        <v>24018000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250733</v>
      </c>
      <c r="L20" s="60">
        <v>0</v>
      </c>
      <c r="M20" s="60">
        <v>250733</v>
      </c>
      <c r="N20" s="60">
        <v>7279737</v>
      </c>
      <c r="O20" s="60">
        <v>0</v>
      </c>
      <c r="P20" s="60">
        <v>6000000</v>
      </c>
      <c r="Q20" s="60">
        <v>13279737</v>
      </c>
      <c r="R20" s="60">
        <v>0</v>
      </c>
      <c r="S20" s="60">
        <v>11806754</v>
      </c>
      <c r="T20" s="60">
        <v>-1066803</v>
      </c>
      <c r="U20" s="60">
        <v>10739951</v>
      </c>
      <c r="V20" s="60">
        <v>24270421</v>
      </c>
      <c r="W20" s="60">
        <v>24018000</v>
      </c>
      <c r="X20" s="60">
        <v>252421</v>
      </c>
      <c r="Y20" s="61">
        <v>1.05</v>
      </c>
      <c r="Z20" s="62">
        <v>24018000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2172567</v>
      </c>
      <c r="C22" s="86">
        <f>SUM(C19:C21)</f>
        <v>0</v>
      </c>
      <c r="D22" s="87">
        <f aca="true" t="shared" si="3" ref="D22:Z22">SUM(D19:D21)</f>
        <v>17121793</v>
      </c>
      <c r="E22" s="88">
        <f t="shared" si="3"/>
        <v>24021983</v>
      </c>
      <c r="F22" s="88">
        <f t="shared" si="3"/>
        <v>4018992</v>
      </c>
      <c r="G22" s="88">
        <f t="shared" si="3"/>
        <v>-378897</v>
      </c>
      <c r="H22" s="88">
        <f t="shared" si="3"/>
        <v>-1607539</v>
      </c>
      <c r="I22" s="88">
        <f t="shared" si="3"/>
        <v>2032556</v>
      </c>
      <c r="J22" s="88">
        <f t="shared" si="3"/>
        <v>-3095084</v>
      </c>
      <c r="K22" s="88">
        <f t="shared" si="3"/>
        <v>3322503</v>
      </c>
      <c r="L22" s="88">
        <f t="shared" si="3"/>
        <v>-1334609</v>
      </c>
      <c r="M22" s="88">
        <f t="shared" si="3"/>
        <v>-1107190</v>
      </c>
      <c r="N22" s="88">
        <f t="shared" si="3"/>
        <v>7371112</v>
      </c>
      <c r="O22" s="88">
        <f t="shared" si="3"/>
        <v>-7062549</v>
      </c>
      <c r="P22" s="88">
        <f t="shared" si="3"/>
        <v>8146238</v>
      </c>
      <c r="Q22" s="88">
        <f t="shared" si="3"/>
        <v>8454801</v>
      </c>
      <c r="R22" s="88">
        <f t="shared" si="3"/>
        <v>-1227835</v>
      </c>
      <c r="S22" s="88">
        <f t="shared" si="3"/>
        <v>11758043</v>
      </c>
      <c r="T22" s="88">
        <f t="shared" si="3"/>
        <v>455687</v>
      </c>
      <c r="U22" s="88">
        <f t="shared" si="3"/>
        <v>10985895</v>
      </c>
      <c r="V22" s="88">
        <f t="shared" si="3"/>
        <v>20366062</v>
      </c>
      <c r="W22" s="88">
        <f t="shared" si="3"/>
        <v>24021983</v>
      </c>
      <c r="X22" s="88">
        <f t="shared" si="3"/>
        <v>-3655921</v>
      </c>
      <c r="Y22" s="89">
        <f>+IF(W22&lt;&gt;0,(X22/W22)*100,0)</f>
        <v>-15.219064138043892</v>
      </c>
      <c r="Z22" s="90">
        <f t="shared" si="3"/>
        <v>24021983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2172567</v>
      </c>
      <c r="C24" s="75">
        <f>SUM(C22:C23)</f>
        <v>0</v>
      </c>
      <c r="D24" s="76">
        <f aca="true" t="shared" si="4" ref="D24:Z24">SUM(D22:D23)</f>
        <v>17121793</v>
      </c>
      <c r="E24" s="77">
        <f t="shared" si="4"/>
        <v>24021983</v>
      </c>
      <c r="F24" s="77">
        <f t="shared" si="4"/>
        <v>4018992</v>
      </c>
      <c r="G24" s="77">
        <f t="shared" si="4"/>
        <v>-378897</v>
      </c>
      <c r="H24" s="77">
        <f t="shared" si="4"/>
        <v>-1607539</v>
      </c>
      <c r="I24" s="77">
        <f t="shared" si="4"/>
        <v>2032556</v>
      </c>
      <c r="J24" s="77">
        <f t="shared" si="4"/>
        <v>-3095084</v>
      </c>
      <c r="K24" s="77">
        <f t="shared" si="4"/>
        <v>3322503</v>
      </c>
      <c r="L24" s="77">
        <f t="shared" si="4"/>
        <v>-1334609</v>
      </c>
      <c r="M24" s="77">
        <f t="shared" si="4"/>
        <v>-1107190</v>
      </c>
      <c r="N24" s="77">
        <f t="shared" si="4"/>
        <v>7371112</v>
      </c>
      <c r="O24" s="77">
        <f t="shared" si="4"/>
        <v>-7062549</v>
      </c>
      <c r="P24" s="77">
        <f t="shared" si="4"/>
        <v>8146238</v>
      </c>
      <c r="Q24" s="77">
        <f t="shared" si="4"/>
        <v>8454801</v>
      </c>
      <c r="R24" s="77">
        <f t="shared" si="4"/>
        <v>-1227835</v>
      </c>
      <c r="S24" s="77">
        <f t="shared" si="4"/>
        <v>11758043</v>
      </c>
      <c r="T24" s="77">
        <f t="shared" si="4"/>
        <v>455687</v>
      </c>
      <c r="U24" s="77">
        <f t="shared" si="4"/>
        <v>10985895</v>
      </c>
      <c r="V24" s="77">
        <f t="shared" si="4"/>
        <v>20366062</v>
      </c>
      <c r="W24" s="77">
        <f t="shared" si="4"/>
        <v>24021983</v>
      </c>
      <c r="X24" s="77">
        <f t="shared" si="4"/>
        <v>-3655921</v>
      </c>
      <c r="Y24" s="78">
        <f>+IF(W24&lt;&gt;0,(X24/W24)*100,0)</f>
        <v>-15.219064138043892</v>
      </c>
      <c r="Z24" s="79">
        <f t="shared" si="4"/>
        <v>24021983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8358079</v>
      </c>
      <c r="C27" s="22">
        <v>0</v>
      </c>
      <c r="D27" s="99">
        <v>17918000</v>
      </c>
      <c r="E27" s="100">
        <v>24018750</v>
      </c>
      <c r="F27" s="100">
        <v>0</v>
      </c>
      <c r="G27" s="100">
        <v>167288</v>
      </c>
      <c r="H27" s="100">
        <v>167823</v>
      </c>
      <c r="I27" s="100">
        <v>335111</v>
      </c>
      <c r="J27" s="100">
        <v>60937</v>
      </c>
      <c r="K27" s="100">
        <v>1168953</v>
      </c>
      <c r="L27" s="100">
        <v>173325</v>
      </c>
      <c r="M27" s="100">
        <v>1403215</v>
      </c>
      <c r="N27" s="100">
        <v>857000</v>
      </c>
      <c r="O27" s="100">
        <v>707110</v>
      </c>
      <c r="P27" s="100">
        <v>1359649</v>
      </c>
      <c r="Q27" s="100">
        <v>2923759</v>
      </c>
      <c r="R27" s="100">
        <v>9341826</v>
      </c>
      <c r="S27" s="100">
        <v>6781041</v>
      </c>
      <c r="T27" s="100">
        <v>3227924</v>
      </c>
      <c r="U27" s="100">
        <v>19350791</v>
      </c>
      <c r="V27" s="100">
        <v>24012876</v>
      </c>
      <c r="W27" s="100">
        <v>24018750</v>
      </c>
      <c r="X27" s="100">
        <v>-5874</v>
      </c>
      <c r="Y27" s="101">
        <v>-0.02</v>
      </c>
      <c r="Z27" s="102">
        <v>24018750</v>
      </c>
    </row>
    <row r="28" spans="1:26" ht="13.5">
      <c r="A28" s="103" t="s">
        <v>46</v>
      </c>
      <c r="B28" s="19">
        <v>7740609</v>
      </c>
      <c r="C28" s="19">
        <v>0</v>
      </c>
      <c r="D28" s="59">
        <v>17918000</v>
      </c>
      <c r="E28" s="60">
        <v>24018750</v>
      </c>
      <c r="F28" s="60">
        <v>0</v>
      </c>
      <c r="G28" s="60">
        <v>167288</v>
      </c>
      <c r="H28" s="60">
        <v>167823</v>
      </c>
      <c r="I28" s="60">
        <v>335111</v>
      </c>
      <c r="J28" s="60">
        <v>60937</v>
      </c>
      <c r="K28" s="60">
        <v>1168953</v>
      </c>
      <c r="L28" s="60">
        <v>173325</v>
      </c>
      <c r="M28" s="60">
        <v>1403215</v>
      </c>
      <c r="N28" s="60">
        <v>857000</v>
      </c>
      <c r="O28" s="60">
        <v>707110</v>
      </c>
      <c r="P28" s="60">
        <v>1359649</v>
      </c>
      <c r="Q28" s="60">
        <v>2923759</v>
      </c>
      <c r="R28" s="60">
        <v>9341826</v>
      </c>
      <c r="S28" s="60">
        <v>6781041</v>
      </c>
      <c r="T28" s="60">
        <v>3227924</v>
      </c>
      <c r="U28" s="60">
        <v>19350791</v>
      </c>
      <c r="V28" s="60">
        <v>24012876</v>
      </c>
      <c r="W28" s="60">
        <v>24018750</v>
      </c>
      <c r="X28" s="60">
        <v>-5874</v>
      </c>
      <c r="Y28" s="61">
        <v>-0.02</v>
      </c>
      <c r="Z28" s="62">
        <v>24018750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617470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8358079</v>
      </c>
      <c r="C32" s="22">
        <f>SUM(C28:C31)</f>
        <v>0</v>
      </c>
      <c r="D32" s="99">
        <f aca="true" t="shared" si="5" ref="D32:Z32">SUM(D28:D31)</f>
        <v>17918000</v>
      </c>
      <c r="E32" s="100">
        <f t="shared" si="5"/>
        <v>24018750</v>
      </c>
      <c r="F32" s="100">
        <f t="shared" si="5"/>
        <v>0</v>
      </c>
      <c r="G32" s="100">
        <f t="shared" si="5"/>
        <v>167288</v>
      </c>
      <c r="H32" s="100">
        <f t="shared" si="5"/>
        <v>167823</v>
      </c>
      <c r="I32" s="100">
        <f t="shared" si="5"/>
        <v>335111</v>
      </c>
      <c r="J32" s="100">
        <f t="shared" si="5"/>
        <v>60937</v>
      </c>
      <c r="K32" s="100">
        <f t="shared" si="5"/>
        <v>1168953</v>
      </c>
      <c r="L32" s="100">
        <f t="shared" si="5"/>
        <v>173325</v>
      </c>
      <c r="M32" s="100">
        <f t="shared" si="5"/>
        <v>1403215</v>
      </c>
      <c r="N32" s="100">
        <f t="shared" si="5"/>
        <v>857000</v>
      </c>
      <c r="O32" s="100">
        <f t="shared" si="5"/>
        <v>707110</v>
      </c>
      <c r="P32" s="100">
        <f t="shared" si="5"/>
        <v>1359649</v>
      </c>
      <c r="Q32" s="100">
        <f t="shared" si="5"/>
        <v>2923759</v>
      </c>
      <c r="R32" s="100">
        <f t="shared" si="5"/>
        <v>9341826</v>
      </c>
      <c r="S32" s="100">
        <f t="shared" si="5"/>
        <v>6781041</v>
      </c>
      <c r="T32" s="100">
        <f t="shared" si="5"/>
        <v>3227924</v>
      </c>
      <c r="U32" s="100">
        <f t="shared" si="5"/>
        <v>19350791</v>
      </c>
      <c r="V32" s="100">
        <f t="shared" si="5"/>
        <v>24012876</v>
      </c>
      <c r="W32" s="100">
        <f t="shared" si="5"/>
        <v>24018750</v>
      </c>
      <c r="X32" s="100">
        <f t="shared" si="5"/>
        <v>-5874</v>
      </c>
      <c r="Y32" s="101">
        <f>+IF(W32&lt;&gt;0,(X32/W32)*100,0)</f>
        <v>-0.024455893832943013</v>
      </c>
      <c r="Z32" s="102">
        <f t="shared" si="5"/>
        <v>24018750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6362693</v>
      </c>
      <c r="C35" s="19">
        <v>0</v>
      </c>
      <c r="D35" s="59">
        <v>4758000</v>
      </c>
      <c r="E35" s="60">
        <v>7079013</v>
      </c>
      <c r="F35" s="60">
        <v>18400091</v>
      </c>
      <c r="G35" s="60">
        <v>17839158</v>
      </c>
      <c r="H35" s="60">
        <v>15206857</v>
      </c>
      <c r="I35" s="60">
        <v>15206857</v>
      </c>
      <c r="J35" s="60">
        <v>12594132</v>
      </c>
      <c r="K35" s="60">
        <v>13090969</v>
      </c>
      <c r="L35" s="60">
        <v>11760409</v>
      </c>
      <c r="M35" s="60">
        <v>11760409</v>
      </c>
      <c r="N35" s="60">
        <v>15630530</v>
      </c>
      <c r="O35" s="60">
        <v>9302741</v>
      </c>
      <c r="P35" s="60">
        <v>24895539</v>
      </c>
      <c r="Q35" s="60">
        <v>24895539</v>
      </c>
      <c r="R35" s="60">
        <v>14888785</v>
      </c>
      <c r="S35" s="60">
        <v>12716069</v>
      </c>
      <c r="T35" s="60">
        <v>13192480</v>
      </c>
      <c r="U35" s="60">
        <v>13192480</v>
      </c>
      <c r="V35" s="60">
        <v>13192480</v>
      </c>
      <c r="W35" s="60">
        <v>7079013</v>
      </c>
      <c r="X35" s="60">
        <v>6113467</v>
      </c>
      <c r="Y35" s="61">
        <v>86.36</v>
      </c>
      <c r="Z35" s="62">
        <v>7079013</v>
      </c>
    </row>
    <row r="36" spans="1:26" ht="13.5">
      <c r="A36" s="58" t="s">
        <v>57</v>
      </c>
      <c r="B36" s="19">
        <v>75361872</v>
      </c>
      <c r="C36" s="19">
        <v>0</v>
      </c>
      <c r="D36" s="59">
        <v>76411393</v>
      </c>
      <c r="E36" s="60">
        <v>97792215</v>
      </c>
      <c r="F36" s="60">
        <v>75384049</v>
      </c>
      <c r="G36" s="60">
        <v>75164288</v>
      </c>
      <c r="H36" s="60">
        <v>75054020</v>
      </c>
      <c r="I36" s="60">
        <v>75054020</v>
      </c>
      <c r="J36" s="60">
        <v>74951501</v>
      </c>
      <c r="K36" s="60">
        <v>74848981</v>
      </c>
      <c r="L36" s="60">
        <v>74848981</v>
      </c>
      <c r="M36" s="60">
        <v>74848981</v>
      </c>
      <c r="N36" s="60">
        <v>74746464</v>
      </c>
      <c r="O36" s="60">
        <v>74541425</v>
      </c>
      <c r="P36" s="60">
        <v>74438906</v>
      </c>
      <c r="Q36" s="60">
        <v>74438906</v>
      </c>
      <c r="R36" s="60">
        <v>74336387</v>
      </c>
      <c r="S36" s="60">
        <v>74221869</v>
      </c>
      <c r="T36" s="60">
        <v>73960573</v>
      </c>
      <c r="U36" s="60">
        <v>73960573</v>
      </c>
      <c r="V36" s="60">
        <v>73960573</v>
      </c>
      <c r="W36" s="60">
        <v>97792215</v>
      </c>
      <c r="X36" s="60">
        <v>-23831642</v>
      </c>
      <c r="Y36" s="61">
        <v>-24.37</v>
      </c>
      <c r="Z36" s="62">
        <v>97792215</v>
      </c>
    </row>
    <row r="37" spans="1:26" ht="13.5">
      <c r="A37" s="58" t="s">
        <v>58</v>
      </c>
      <c r="B37" s="19">
        <v>9177158</v>
      </c>
      <c r="C37" s="19">
        <v>0</v>
      </c>
      <c r="D37" s="59">
        <v>1812000</v>
      </c>
      <c r="E37" s="60">
        <v>8460842</v>
      </c>
      <c r="F37" s="60">
        <v>17025897</v>
      </c>
      <c r="G37" s="60">
        <v>15938904</v>
      </c>
      <c r="H37" s="60">
        <v>15422343</v>
      </c>
      <c r="I37" s="60">
        <v>15422343</v>
      </c>
      <c r="J37" s="60">
        <v>15877109</v>
      </c>
      <c r="K37" s="60">
        <v>13401820</v>
      </c>
      <c r="L37" s="60">
        <v>13600032</v>
      </c>
      <c r="M37" s="60">
        <v>13600032</v>
      </c>
      <c r="N37" s="60">
        <v>11089297</v>
      </c>
      <c r="O37" s="60">
        <v>12326083</v>
      </c>
      <c r="P37" s="60">
        <v>21052180</v>
      </c>
      <c r="Q37" s="60">
        <v>21052180</v>
      </c>
      <c r="R37" s="60">
        <v>21512567</v>
      </c>
      <c r="S37" s="60">
        <v>13897113</v>
      </c>
      <c r="T37" s="60">
        <v>13319575</v>
      </c>
      <c r="U37" s="60">
        <v>13319575</v>
      </c>
      <c r="V37" s="60">
        <v>13319575</v>
      </c>
      <c r="W37" s="60">
        <v>8460842</v>
      </c>
      <c r="X37" s="60">
        <v>4858733</v>
      </c>
      <c r="Y37" s="61">
        <v>57.43</v>
      </c>
      <c r="Z37" s="62">
        <v>8460842</v>
      </c>
    </row>
    <row r="38" spans="1:26" ht="13.5">
      <c r="A38" s="58" t="s">
        <v>59</v>
      </c>
      <c r="B38" s="19">
        <v>4715272</v>
      </c>
      <c r="C38" s="19">
        <v>0</v>
      </c>
      <c r="D38" s="59">
        <v>6340000</v>
      </c>
      <c r="E38" s="60">
        <v>4556134</v>
      </c>
      <c r="F38" s="60">
        <v>4370850</v>
      </c>
      <c r="G38" s="60">
        <v>6183699</v>
      </c>
      <c r="H38" s="60">
        <v>6005833</v>
      </c>
      <c r="I38" s="60">
        <v>6005833</v>
      </c>
      <c r="J38" s="60">
        <v>6005833</v>
      </c>
      <c r="K38" s="60">
        <v>6005833</v>
      </c>
      <c r="L38" s="60">
        <v>6005833</v>
      </c>
      <c r="M38" s="60">
        <v>6005833</v>
      </c>
      <c r="N38" s="60">
        <v>6005833</v>
      </c>
      <c r="O38" s="60">
        <v>6005833</v>
      </c>
      <c r="P38" s="60">
        <v>6005833</v>
      </c>
      <c r="Q38" s="60">
        <v>6005833</v>
      </c>
      <c r="R38" s="60">
        <v>6005833</v>
      </c>
      <c r="S38" s="60">
        <v>6005833</v>
      </c>
      <c r="T38" s="60">
        <v>6005833</v>
      </c>
      <c r="U38" s="60">
        <v>6005833</v>
      </c>
      <c r="V38" s="60">
        <v>6005833</v>
      </c>
      <c r="W38" s="60">
        <v>4556134</v>
      </c>
      <c r="X38" s="60">
        <v>1449699</v>
      </c>
      <c r="Y38" s="61">
        <v>31.82</v>
      </c>
      <c r="Z38" s="62">
        <v>4556134</v>
      </c>
    </row>
    <row r="39" spans="1:26" ht="13.5">
      <c r="A39" s="58" t="s">
        <v>60</v>
      </c>
      <c r="B39" s="19">
        <v>67832135</v>
      </c>
      <c r="C39" s="19">
        <v>0</v>
      </c>
      <c r="D39" s="59">
        <v>73017393</v>
      </c>
      <c r="E39" s="60">
        <v>91854253</v>
      </c>
      <c r="F39" s="60">
        <v>72387393</v>
      </c>
      <c r="G39" s="60">
        <v>70880843</v>
      </c>
      <c r="H39" s="60">
        <v>68832701</v>
      </c>
      <c r="I39" s="60">
        <v>68832701</v>
      </c>
      <c r="J39" s="60">
        <v>65662691</v>
      </c>
      <c r="K39" s="60">
        <v>68532297</v>
      </c>
      <c r="L39" s="60">
        <v>67003525</v>
      </c>
      <c r="M39" s="60">
        <v>67003525</v>
      </c>
      <c r="N39" s="60">
        <v>73281864</v>
      </c>
      <c r="O39" s="60">
        <v>65512250</v>
      </c>
      <c r="P39" s="60">
        <v>72276432</v>
      </c>
      <c r="Q39" s="60">
        <v>72276432</v>
      </c>
      <c r="R39" s="60">
        <v>61706772</v>
      </c>
      <c r="S39" s="60">
        <v>67034992</v>
      </c>
      <c r="T39" s="60">
        <v>67827645</v>
      </c>
      <c r="U39" s="60">
        <v>67827645</v>
      </c>
      <c r="V39" s="60">
        <v>67827645</v>
      </c>
      <c r="W39" s="60">
        <v>91854253</v>
      </c>
      <c r="X39" s="60">
        <v>-24026608</v>
      </c>
      <c r="Y39" s="61">
        <v>-26.16</v>
      </c>
      <c r="Z39" s="62">
        <v>91854253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7701702</v>
      </c>
      <c r="C42" s="19">
        <v>0</v>
      </c>
      <c r="D42" s="59">
        <v>20027685</v>
      </c>
      <c r="E42" s="60">
        <v>24754358</v>
      </c>
      <c r="F42" s="60">
        <v>4031950</v>
      </c>
      <c r="G42" s="60">
        <v>1305515</v>
      </c>
      <c r="H42" s="60">
        <v>-5321840</v>
      </c>
      <c r="I42" s="60">
        <v>15625</v>
      </c>
      <c r="J42" s="60">
        <v>-474102</v>
      </c>
      <c r="K42" s="60">
        <v>2581734</v>
      </c>
      <c r="L42" s="60">
        <v>-737106</v>
      </c>
      <c r="M42" s="60">
        <v>1370526</v>
      </c>
      <c r="N42" s="60">
        <v>-14229778</v>
      </c>
      <c r="O42" s="60">
        <v>578177</v>
      </c>
      <c r="P42" s="60">
        <v>11150478</v>
      </c>
      <c r="Q42" s="60">
        <v>-2501123</v>
      </c>
      <c r="R42" s="60">
        <v>4155762</v>
      </c>
      <c r="S42" s="60">
        <v>626833</v>
      </c>
      <c r="T42" s="60">
        <v>4670431</v>
      </c>
      <c r="U42" s="60">
        <v>9453026</v>
      </c>
      <c r="V42" s="60">
        <v>8338054</v>
      </c>
      <c r="W42" s="60">
        <v>24754358</v>
      </c>
      <c r="X42" s="60">
        <v>-16416304</v>
      </c>
      <c r="Y42" s="61">
        <v>-66.32</v>
      </c>
      <c r="Z42" s="62">
        <v>24754358</v>
      </c>
    </row>
    <row r="43" spans="1:26" ht="13.5">
      <c r="A43" s="58" t="s">
        <v>63</v>
      </c>
      <c r="B43" s="19">
        <v>-8772942</v>
      </c>
      <c r="C43" s="19">
        <v>0</v>
      </c>
      <c r="D43" s="59">
        <v>-17918000</v>
      </c>
      <c r="E43" s="60">
        <v>-24018002</v>
      </c>
      <c r="F43" s="60">
        <v>1000000</v>
      </c>
      <c r="G43" s="60">
        <v>-167288</v>
      </c>
      <c r="H43" s="60">
        <v>-167823</v>
      </c>
      <c r="I43" s="60">
        <v>664889</v>
      </c>
      <c r="J43" s="60">
        <v>-60964</v>
      </c>
      <c r="K43" s="60">
        <v>1831047</v>
      </c>
      <c r="L43" s="60">
        <v>11210375</v>
      </c>
      <c r="M43" s="60">
        <v>12980458</v>
      </c>
      <c r="N43" s="60">
        <v>7143075</v>
      </c>
      <c r="O43" s="60">
        <v>-647066</v>
      </c>
      <c r="P43" s="60">
        <v>-1359649</v>
      </c>
      <c r="Q43" s="60">
        <v>5136360</v>
      </c>
      <c r="R43" s="60">
        <v>-9341825</v>
      </c>
      <c r="S43" s="60">
        <v>-3281040</v>
      </c>
      <c r="T43" s="60">
        <v>-3474763</v>
      </c>
      <c r="U43" s="60">
        <v>-16097628</v>
      </c>
      <c r="V43" s="60">
        <v>2684079</v>
      </c>
      <c r="W43" s="60">
        <v>-24018002</v>
      </c>
      <c r="X43" s="60">
        <v>26702081</v>
      </c>
      <c r="Y43" s="61">
        <v>-111.18</v>
      </c>
      <c r="Z43" s="62">
        <v>-24018002</v>
      </c>
    </row>
    <row r="44" spans="1:26" ht="13.5">
      <c r="A44" s="58" t="s">
        <v>64</v>
      </c>
      <c r="B44" s="19">
        <v>68541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2493057</v>
      </c>
      <c r="C45" s="22">
        <v>0</v>
      </c>
      <c r="D45" s="99">
        <v>5991683</v>
      </c>
      <c r="E45" s="100">
        <v>3229414</v>
      </c>
      <c r="F45" s="100">
        <v>5031950</v>
      </c>
      <c r="G45" s="100">
        <v>6170177</v>
      </c>
      <c r="H45" s="100">
        <v>680514</v>
      </c>
      <c r="I45" s="100">
        <v>680514</v>
      </c>
      <c r="J45" s="100">
        <v>145448</v>
      </c>
      <c r="K45" s="100">
        <v>4558229</v>
      </c>
      <c r="L45" s="100">
        <v>15031498</v>
      </c>
      <c r="M45" s="100">
        <v>15031498</v>
      </c>
      <c r="N45" s="100">
        <v>7944795</v>
      </c>
      <c r="O45" s="100">
        <v>7875906</v>
      </c>
      <c r="P45" s="100">
        <v>17666735</v>
      </c>
      <c r="Q45" s="100">
        <v>7944795</v>
      </c>
      <c r="R45" s="100">
        <v>12480672</v>
      </c>
      <c r="S45" s="100">
        <v>9826465</v>
      </c>
      <c r="T45" s="100">
        <v>11022133</v>
      </c>
      <c r="U45" s="100">
        <v>11022133</v>
      </c>
      <c r="V45" s="100">
        <v>11022133</v>
      </c>
      <c r="W45" s="100">
        <v>3229414</v>
      </c>
      <c r="X45" s="100">
        <v>7792719</v>
      </c>
      <c r="Y45" s="101">
        <v>241.3</v>
      </c>
      <c r="Z45" s="102">
        <v>3229414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1103204</v>
      </c>
      <c r="C49" s="52">
        <v>0</v>
      </c>
      <c r="D49" s="129">
        <v>452527</v>
      </c>
      <c r="E49" s="54">
        <v>413912</v>
      </c>
      <c r="F49" s="54">
        <v>0</v>
      </c>
      <c r="G49" s="54">
        <v>0</v>
      </c>
      <c r="H49" s="54">
        <v>0</v>
      </c>
      <c r="I49" s="54">
        <v>347378</v>
      </c>
      <c r="J49" s="54">
        <v>0</v>
      </c>
      <c r="K49" s="54">
        <v>0</v>
      </c>
      <c r="L49" s="54">
        <v>0</v>
      </c>
      <c r="M49" s="54">
        <v>298712</v>
      </c>
      <c r="N49" s="54">
        <v>0</v>
      </c>
      <c r="O49" s="54">
        <v>0</v>
      </c>
      <c r="P49" s="54">
        <v>0</v>
      </c>
      <c r="Q49" s="54">
        <v>6105830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8721563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996355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996355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112.80721150028201</v>
      </c>
      <c r="C58" s="5">
        <f>IF(C67=0,0,+(C76/C67)*100)</f>
        <v>0</v>
      </c>
      <c r="D58" s="6">
        <f aca="true" t="shared" si="6" ref="D58:Z58">IF(D67=0,0,+(D76/D67)*100)</f>
        <v>100.00012626455386</v>
      </c>
      <c r="E58" s="7">
        <f t="shared" si="6"/>
        <v>87.54691961277305</v>
      </c>
      <c r="F58" s="7">
        <f t="shared" si="6"/>
        <v>101.31763266602125</v>
      </c>
      <c r="G58" s="7">
        <f t="shared" si="6"/>
        <v>104.93963866691385</v>
      </c>
      <c r="H58" s="7">
        <f t="shared" si="6"/>
        <v>119.2194254747682</v>
      </c>
      <c r="I58" s="7">
        <f t="shared" si="6"/>
        <v>108.55492317277746</v>
      </c>
      <c r="J58" s="7">
        <f t="shared" si="6"/>
        <v>98.59692334074828</v>
      </c>
      <c r="K58" s="7">
        <f t="shared" si="6"/>
        <v>138.05390635125377</v>
      </c>
      <c r="L58" s="7">
        <f t="shared" si="6"/>
        <v>114.53524190542832</v>
      </c>
      <c r="M58" s="7">
        <f t="shared" si="6"/>
        <v>116.36812311554013</v>
      </c>
      <c r="N58" s="7">
        <f t="shared" si="6"/>
        <v>110.57350147989557</v>
      </c>
      <c r="O58" s="7">
        <f t="shared" si="6"/>
        <v>105.24307680813341</v>
      </c>
      <c r="P58" s="7">
        <f t="shared" si="6"/>
        <v>133.34412507222163</v>
      </c>
      <c r="Q58" s="7">
        <f t="shared" si="6"/>
        <v>116.30707424672653</v>
      </c>
      <c r="R58" s="7">
        <f t="shared" si="6"/>
        <v>107.00398483424908</v>
      </c>
      <c r="S58" s="7">
        <f t="shared" si="6"/>
        <v>151.75500515628892</v>
      </c>
      <c r="T58" s="7">
        <f t="shared" si="6"/>
        <v>111.25511452385372</v>
      </c>
      <c r="U58" s="7">
        <f t="shared" si="6"/>
        <v>121.21825768915149</v>
      </c>
      <c r="V58" s="7">
        <f t="shared" si="6"/>
        <v>115.59918664427742</v>
      </c>
      <c r="W58" s="7">
        <f t="shared" si="6"/>
        <v>87.54691961277305</v>
      </c>
      <c r="X58" s="7">
        <f t="shared" si="6"/>
        <v>0</v>
      </c>
      <c r="Y58" s="7">
        <f t="shared" si="6"/>
        <v>0</v>
      </c>
      <c r="Z58" s="8">
        <f t="shared" si="6"/>
        <v>87.54691961277305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100.00027057082326</v>
      </c>
      <c r="E59" s="10">
        <f t="shared" si="7"/>
        <v>100.0000450951372</v>
      </c>
      <c r="F59" s="10">
        <f t="shared" si="7"/>
        <v>21.908487918084457</v>
      </c>
      <c r="G59" s="10">
        <f t="shared" si="7"/>
        <v>238.49948421224084</v>
      </c>
      <c r="H59" s="10">
        <f t="shared" si="7"/>
        <v>228.6583953927859</v>
      </c>
      <c r="I59" s="10">
        <f t="shared" si="7"/>
        <v>83.65384615384616</v>
      </c>
      <c r="J59" s="10">
        <f t="shared" si="7"/>
        <v>165.40029212263033</v>
      </c>
      <c r="K59" s="10">
        <f t="shared" si="7"/>
        <v>186.00223054367655</v>
      </c>
      <c r="L59" s="10">
        <f t="shared" si="7"/>
        <v>112.611905722698</v>
      </c>
      <c r="M59" s="10">
        <f t="shared" si="7"/>
        <v>154.71300921550687</v>
      </c>
      <c r="N59" s="10">
        <f t="shared" si="7"/>
        <v>105.1652244092723</v>
      </c>
      <c r="O59" s="10">
        <f t="shared" si="7"/>
        <v>86.06689683002287</v>
      </c>
      <c r="P59" s="10">
        <f t="shared" si="7"/>
        <v>149.3132463495195</v>
      </c>
      <c r="Q59" s="10">
        <f t="shared" si="7"/>
        <v>113.5151225296049</v>
      </c>
      <c r="R59" s="10">
        <f t="shared" si="7"/>
        <v>110.92827571776591</v>
      </c>
      <c r="S59" s="10">
        <f t="shared" si="7"/>
        <v>134.80782470739666</v>
      </c>
      <c r="T59" s="10">
        <f t="shared" si="7"/>
        <v>88.92315035199991</v>
      </c>
      <c r="U59" s="10">
        <f t="shared" si="7"/>
        <v>110.1947834320414</v>
      </c>
      <c r="V59" s="10">
        <f t="shared" si="7"/>
        <v>107.95777787486604</v>
      </c>
      <c r="W59" s="10">
        <f t="shared" si="7"/>
        <v>100.0000450951372</v>
      </c>
      <c r="X59" s="10">
        <f t="shared" si="7"/>
        <v>0</v>
      </c>
      <c r="Y59" s="10">
        <f t="shared" si="7"/>
        <v>0</v>
      </c>
      <c r="Z59" s="11">
        <f t="shared" si="7"/>
        <v>100.0000450951372</v>
      </c>
    </row>
    <row r="60" spans="1:26" ht="13.5">
      <c r="A60" s="38" t="s">
        <v>32</v>
      </c>
      <c r="B60" s="12">
        <f t="shared" si="7"/>
        <v>115.26533518528308</v>
      </c>
      <c r="C60" s="12">
        <f t="shared" si="7"/>
        <v>0</v>
      </c>
      <c r="D60" s="3">
        <f t="shared" si="7"/>
        <v>100.00008159823747</v>
      </c>
      <c r="E60" s="13">
        <f t="shared" si="7"/>
        <v>85.12150791944386</v>
      </c>
      <c r="F60" s="13">
        <f t="shared" si="7"/>
        <v>191.79874969468523</v>
      </c>
      <c r="G60" s="13">
        <f t="shared" si="7"/>
        <v>94.7174806458552</v>
      </c>
      <c r="H60" s="13">
        <f t="shared" si="7"/>
        <v>111.30114023159514</v>
      </c>
      <c r="I60" s="13">
        <f t="shared" si="7"/>
        <v>120.6383345858075</v>
      </c>
      <c r="J60" s="13">
        <f t="shared" si="7"/>
        <v>95.32305131735211</v>
      </c>
      <c r="K60" s="13">
        <f t="shared" si="7"/>
        <v>137.94762485321016</v>
      </c>
      <c r="L60" s="13">
        <f t="shared" si="7"/>
        <v>119.54689364915399</v>
      </c>
      <c r="M60" s="13">
        <f t="shared" si="7"/>
        <v>116.63901709099169</v>
      </c>
      <c r="N60" s="13">
        <f t="shared" si="7"/>
        <v>115.11440910719566</v>
      </c>
      <c r="O60" s="13">
        <f t="shared" si="7"/>
        <v>111.66900655140148</v>
      </c>
      <c r="P60" s="13">
        <f t="shared" si="7"/>
        <v>136.96889125232653</v>
      </c>
      <c r="Q60" s="13">
        <f t="shared" si="7"/>
        <v>121.14343330524969</v>
      </c>
      <c r="R60" s="13">
        <f t="shared" si="7"/>
        <v>110.79678496105751</v>
      </c>
      <c r="S60" s="13">
        <f t="shared" si="7"/>
        <v>162.14626147977606</v>
      </c>
      <c r="T60" s="13">
        <f t="shared" si="7"/>
        <v>118.48728103036142</v>
      </c>
      <c r="U60" s="13">
        <f t="shared" si="7"/>
        <v>127.83478771027275</v>
      </c>
      <c r="V60" s="13">
        <f t="shared" si="7"/>
        <v>121.54034505347448</v>
      </c>
      <c r="W60" s="13">
        <f t="shared" si="7"/>
        <v>85.12150791944386</v>
      </c>
      <c r="X60" s="13">
        <f t="shared" si="7"/>
        <v>0</v>
      </c>
      <c r="Y60" s="13">
        <f t="shared" si="7"/>
        <v>0</v>
      </c>
      <c r="Z60" s="14">
        <f t="shared" si="7"/>
        <v>85.12150791944386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100.00002037400562</v>
      </c>
      <c r="E61" s="13">
        <f t="shared" si="7"/>
        <v>77.03142027984948</v>
      </c>
      <c r="F61" s="13">
        <f t="shared" si="7"/>
        <v>215.8409899622922</v>
      </c>
      <c r="G61" s="13">
        <f t="shared" si="7"/>
        <v>102.48697982933821</v>
      </c>
      <c r="H61" s="13">
        <f t="shared" si="7"/>
        <v>107.32191913378088</v>
      </c>
      <c r="I61" s="13">
        <f t="shared" si="7"/>
        <v>125.78234977262397</v>
      </c>
      <c r="J61" s="13">
        <f t="shared" si="7"/>
        <v>108.96410925507666</v>
      </c>
      <c r="K61" s="13">
        <f t="shared" si="7"/>
        <v>77.75354994318697</v>
      </c>
      <c r="L61" s="13">
        <f t="shared" si="7"/>
        <v>118.13276812906412</v>
      </c>
      <c r="M61" s="13">
        <f t="shared" si="7"/>
        <v>101.8770532385374</v>
      </c>
      <c r="N61" s="13">
        <f t="shared" si="7"/>
        <v>121.24504405785612</v>
      </c>
      <c r="O61" s="13">
        <f t="shared" si="7"/>
        <v>109.68816790518932</v>
      </c>
      <c r="P61" s="13">
        <f t="shared" si="7"/>
        <v>130.085502555388</v>
      </c>
      <c r="Q61" s="13">
        <f t="shared" si="7"/>
        <v>120.40448558909907</v>
      </c>
      <c r="R61" s="13">
        <f t="shared" si="7"/>
        <v>102.68344533121949</v>
      </c>
      <c r="S61" s="13">
        <f t="shared" si="7"/>
        <v>188.07379433246228</v>
      </c>
      <c r="T61" s="13">
        <f t="shared" si="7"/>
        <v>114.40657075633831</v>
      </c>
      <c r="U61" s="13">
        <f t="shared" si="7"/>
        <v>128.50906731834436</v>
      </c>
      <c r="V61" s="13">
        <f t="shared" si="7"/>
        <v>118.95761832402066</v>
      </c>
      <c r="W61" s="13">
        <f t="shared" si="7"/>
        <v>77.03142027984948</v>
      </c>
      <c r="X61" s="13">
        <f t="shared" si="7"/>
        <v>0</v>
      </c>
      <c r="Y61" s="13">
        <f t="shared" si="7"/>
        <v>0</v>
      </c>
      <c r="Z61" s="14">
        <f t="shared" si="7"/>
        <v>77.03142027984948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100.00009059653287</v>
      </c>
      <c r="E62" s="13">
        <f t="shared" si="7"/>
        <v>100.00009198404996</v>
      </c>
      <c r="F62" s="13">
        <f t="shared" si="7"/>
        <v>-1115.9491295736475</v>
      </c>
      <c r="G62" s="13">
        <f t="shared" si="7"/>
        <v>63.46367608377448</v>
      </c>
      <c r="H62" s="13">
        <f t="shared" si="7"/>
        <v>108.90261532395846</v>
      </c>
      <c r="I62" s="13">
        <f t="shared" si="7"/>
        <v>119.6717368714791</v>
      </c>
      <c r="J62" s="13">
        <f t="shared" si="7"/>
        <v>52.599657109244426</v>
      </c>
      <c r="K62" s="13">
        <f t="shared" si="7"/>
        <v>373.6810261374637</v>
      </c>
      <c r="L62" s="13">
        <f t="shared" si="7"/>
        <v>96.28482043798539</v>
      </c>
      <c r="M62" s="13">
        <f t="shared" si="7"/>
        <v>151.40149100004905</v>
      </c>
      <c r="N62" s="13">
        <f t="shared" si="7"/>
        <v>79.61928293589285</v>
      </c>
      <c r="O62" s="13">
        <f t="shared" si="7"/>
        <v>108.73607243958332</v>
      </c>
      <c r="P62" s="13">
        <f t="shared" si="7"/>
        <v>112.93756923908967</v>
      </c>
      <c r="Q62" s="13">
        <f t="shared" si="7"/>
        <v>98.16734928025402</v>
      </c>
      <c r="R62" s="13">
        <f t="shared" si="7"/>
        <v>110.43911963424418</v>
      </c>
      <c r="S62" s="13">
        <f t="shared" si="7"/>
        <v>109.17111328397822</v>
      </c>
      <c r="T62" s="13">
        <f t="shared" si="7"/>
        <v>119.18390251723585</v>
      </c>
      <c r="U62" s="13">
        <f t="shared" si="7"/>
        <v>112.75875295481914</v>
      </c>
      <c r="V62" s="13">
        <f t="shared" si="7"/>
        <v>119.98136305915195</v>
      </c>
      <c r="W62" s="13">
        <f t="shared" si="7"/>
        <v>100.00009198404996</v>
      </c>
      <c r="X62" s="13">
        <f t="shared" si="7"/>
        <v>0</v>
      </c>
      <c r="Y62" s="13">
        <f t="shared" si="7"/>
        <v>0</v>
      </c>
      <c r="Z62" s="14">
        <f t="shared" si="7"/>
        <v>100.00009198404996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187.86924731182793</v>
      </c>
      <c r="E63" s="13">
        <f t="shared" si="7"/>
        <v>99.9999419913219</v>
      </c>
      <c r="F63" s="13">
        <f t="shared" si="7"/>
        <v>134.91418956814357</v>
      </c>
      <c r="G63" s="13">
        <f t="shared" si="7"/>
        <v>86.55168481286938</v>
      </c>
      <c r="H63" s="13">
        <f t="shared" si="7"/>
        <v>96.04005013307797</v>
      </c>
      <c r="I63" s="13">
        <f t="shared" si="7"/>
        <v>101.43462401279196</v>
      </c>
      <c r="J63" s="13">
        <f t="shared" si="7"/>
        <v>87.89260241339704</v>
      </c>
      <c r="K63" s="13">
        <f t="shared" si="7"/>
        <v>147.8955252220511</v>
      </c>
      <c r="L63" s="13">
        <f t="shared" si="7"/>
        <v>139.04856293359762</v>
      </c>
      <c r="M63" s="13">
        <f t="shared" si="7"/>
        <v>124.70812812032102</v>
      </c>
      <c r="N63" s="13">
        <f t="shared" si="7"/>
        <v>144.3340755456594</v>
      </c>
      <c r="O63" s="13">
        <f t="shared" si="7"/>
        <v>123.63566834694942</v>
      </c>
      <c r="P63" s="13">
        <f t="shared" si="7"/>
        <v>186.15873903985042</v>
      </c>
      <c r="Q63" s="13">
        <f t="shared" si="7"/>
        <v>150.62793836987385</v>
      </c>
      <c r="R63" s="13">
        <f t="shared" si="7"/>
        <v>142.51992117213607</v>
      </c>
      <c r="S63" s="13">
        <f t="shared" si="7"/>
        <v>142.0669086407248</v>
      </c>
      <c r="T63" s="13">
        <f t="shared" si="7"/>
        <v>92.6374696585443</v>
      </c>
      <c r="U63" s="13">
        <f t="shared" si="7"/>
        <v>121.56071141823375</v>
      </c>
      <c r="V63" s="13">
        <f t="shared" si="7"/>
        <v>125.15396375520669</v>
      </c>
      <c r="W63" s="13">
        <f t="shared" si="7"/>
        <v>99.9999419913219</v>
      </c>
      <c r="X63" s="13">
        <f t="shared" si="7"/>
        <v>0</v>
      </c>
      <c r="Y63" s="13">
        <f t="shared" si="7"/>
        <v>0</v>
      </c>
      <c r="Z63" s="14">
        <f t="shared" si="7"/>
        <v>99.9999419913219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53.22863128011996</v>
      </c>
      <c r="E64" s="13">
        <f t="shared" si="7"/>
        <v>100.00019677292404</v>
      </c>
      <c r="F64" s="13">
        <f t="shared" si="7"/>
        <v>41.12286791948997</v>
      </c>
      <c r="G64" s="13">
        <f t="shared" si="7"/>
        <v>67.63469397341349</v>
      </c>
      <c r="H64" s="13">
        <f t="shared" si="7"/>
        <v>86.15249993923338</v>
      </c>
      <c r="I64" s="13">
        <f t="shared" si="7"/>
        <v>59.91905003577812</v>
      </c>
      <c r="J64" s="13">
        <f t="shared" si="7"/>
        <v>84.28505019285616</v>
      </c>
      <c r="K64" s="13">
        <f t="shared" si="7"/>
        <v>148.3588996486417</v>
      </c>
      <c r="L64" s="13">
        <f t="shared" si="7"/>
        <v>162.4841116330478</v>
      </c>
      <c r="M64" s="13">
        <f t="shared" si="7"/>
        <v>130.90825829424452</v>
      </c>
      <c r="N64" s="13">
        <f t="shared" si="7"/>
        <v>136.10557098633254</v>
      </c>
      <c r="O64" s="13">
        <f t="shared" si="7"/>
        <v>117.04778093477424</v>
      </c>
      <c r="P64" s="13">
        <f t="shared" si="7"/>
        <v>195.04760073083952</v>
      </c>
      <c r="Q64" s="13">
        <f t="shared" si="7"/>
        <v>147.82129748167932</v>
      </c>
      <c r="R64" s="13">
        <f t="shared" si="7"/>
        <v>134.91329911804274</v>
      </c>
      <c r="S64" s="13">
        <f t="shared" si="7"/>
        <v>140.57864628157748</v>
      </c>
      <c r="T64" s="13">
        <f t="shared" si="7"/>
        <v>543.4168430378501</v>
      </c>
      <c r="U64" s="13">
        <f t="shared" si="7"/>
        <v>183.61571225745385</v>
      </c>
      <c r="V64" s="13">
        <f t="shared" si="7"/>
        <v>121.50793642574493</v>
      </c>
      <c r="W64" s="13">
        <f t="shared" si="7"/>
        <v>100.00019677292404</v>
      </c>
      <c r="X64" s="13">
        <f t="shared" si="7"/>
        <v>0</v>
      </c>
      <c r="Y64" s="13">
        <f t="shared" si="7"/>
        <v>0</v>
      </c>
      <c r="Z64" s="14">
        <f t="shared" si="7"/>
        <v>100.00019677292404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100.07999999999998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100.0008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15715232</v>
      </c>
      <c r="C67" s="24"/>
      <c r="D67" s="25">
        <v>17423734</v>
      </c>
      <c r="E67" s="26">
        <v>16670534</v>
      </c>
      <c r="F67" s="26">
        <v>1284956</v>
      </c>
      <c r="G67" s="26">
        <v>1413322</v>
      </c>
      <c r="H67" s="26">
        <v>1351133</v>
      </c>
      <c r="I67" s="26">
        <v>4049411</v>
      </c>
      <c r="J67" s="26">
        <v>1446179</v>
      </c>
      <c r="K67" s="26">
        <v>1296248</v>
      </c>
      <c r="L67" s="26">
        <v>1314770</v>
      </c>
      <c r="M67" s="26">
        <v>4057197</v>
      </c>
      <c r="N67" s="26">
        <v>1489970</v>
      </c>
      <c r="O67" s="26">
        <v>1391988</v>
      </c>
      <c r="P67" s="26">
        <v>1405396</v>
      </c>
      <c r="Q67" s="26">
        <v>4287354</v>
      </c>
      <c r="R67" s="26">
        <v>1385754</v>
      </c>
      <c r="S67" s="26">
        <v>1124840</v>
      </c>
      <c r="T67" s="26">
        <v>1470567</v>
      </c>
      <c r="U67" s="26">
        <v>3981161</v>
      </c>
      <c r="V67" s="26">
        <v>16375123</v>
      </c>
      <c r="W67" s="26">
        <v>16670534</v>
      </c>
      <c r="X67" s="26"/>
      <c r="Y67" s="25"/>
      <c r="Z67" s="27">
        <v>16670534</v>
      </c>
    </row>
    <row r="68" spans="1:26" ht="13.5" hidden="1">
      <c r="A68" s="37" t="s">
        <v>31</v>
      </c>
      <c r="B68" s="19">
        <v>1966551</v>
      </c>
      <c r="C68" s="19"/>
      <c r="D68" s="20">
        <v>2217534</v>
      </c>
      <c r="E68" s="21">
        <v>2217534</v>
      </c>
      <c r="F68" s="21">
        <v>637730</v>
      </c>
      <c r="G68" s="21">
        <v>128929</v>
      </c>
      <c r="H68" s="21">
        <v>133877</v>
      </c>
      <c r="I68" s="21">
        <v>900536</v>
      </c>
      <c r="J68" s="21">
        <v>130767</v>
      </c>
      <c r="K68" s="21">
        <v>135393</v>
      </c>
      <c r="L68" s="21">
        <v>133818</v>
      </c>
      <c r="M68" s="21">
        <v>399978</v>
      </c>
      <c r="N68" s="21">
        <v>133818</v>
      </c>
      <c r="O68" s="21">
        <v>133818</v>
      </c>
      <c r="P68" s="21">
        <v>133818</v>
      </c>
      <c r="Q68" s="21">
        <v>401454</v>
      </c>
      <c r="R68" s="21">
        <v>133818</v>
      </c>
      <c r="S68" s="21">
        <v>133628</v>
      </c>
      <c r="T68" s="21">
        <v>159233</v>
      </c>
      <c r="U68" s="21">
        <v>426679</v>
      </c>
      <c r="V68" s="21">
        <v>2128647</v>
      </c>
      <c r="W68" s="21">
        <v>2217534</v>
      </c>
      <c r="X68" s="21"/>
      <c r="Y68" s="20"/>
      <c r="Z68" s="23">
        <v>2217534</v>
      </c>
    </row>
    <row r="69" spans="1:26" ht="13.5" hidden="1">
      <c r="A69" s="38" t="s">
        <v>32</v>
      </c>
      <c r="B69" s="19">
        <v>13184663</v>
      </c>
      <c r="C69" s="19"/>
      <c r="D69" s="20">
        <v>14706200</v>
      </c>
      <c r="E69" s="21">
        <v>13953000</v>
      </c>
      <c r="F69" s="21">
        <v>605932</v>
      </c>
      <c r="G69" s="21">
        <v>1241207</v>
      </c>
      <c r="H69" s="21">
        <v>1172218</v>
      </c>
      <c r="I69" s="21">
        <v>3019357</v>
      </c>
      <c r="J69" s="21">
        <v>1268947</v>
      </c>
      <c r="K69" s="21">
        <v>1114689</v>
      </c>
      <c r="L69" s="21">
        <v>1133597</v>
      </c>
      <c r="M69" s="21">
        <v>3517233</v>
      </c>
      <c r="N69" s="21">
        <v>1308943</v>
      </c>
      <c r="O69" s="21">
        <v>1208749</v>
      </c>
      <c r="P69" s="21">
        <v>1222325</v>
      </c>
      <c r="Q69" s="21">
        <v>3740017</v>
      </c>
      <c r="R69" s="21">
        <v>1204340</v>
      </c>
      <c r="S69" s="21">
        <v>941656</v>
      </c>
      <c r="T69" s="21">
        <v>1261305</v>
      </c>
      <c r="U69" s="21">
        <v>3407301</v>
      </c>
      <c r="V69" s="21">
        <v>13683908</v>
      </c>
      <c r="W69" s="21">
        <v>13953000</v>
      </c>
      <c r="X69" s="21"/>
      <c r="Y69" s="20"/>
      <c r="Z69" s="23">
        <v>13953000</v>
      </c>
    </row>
    <row r="70" spans="1:26" ht="13.5" hidden="1">
      <c r="A70" s="39" t="s">
        <v>103</v>
      </c>
      <c r="B70" s="19"/>
      <c r="C70" s="19"/>
      <c r="D70" s="20">
        <v>9816430</v>
      </c>
      <c r="E70" s="21">
        <v>9038430</v>
      </c>
      <c r="F70" s="21">
        <v>376580</v>
      </c>
      <c r="G70" s="21">
        <v>825258</v>
      </c>
      <c r="H70" s="21">
        <v>795734</v>
      </c>
      <c r="I70" s="21">
        <v>1997572</v>
      </c>
      <c r="J70" s="21">
        <v>769502</v>
      </c>
      <c r="K70" s="21">
        <v>717265</v>
      </c>
      <c r="L70" s="21">
        <v>728940</v>
      </c>
      <c r="M70" s="21">
        <v>2215707</v>
      </c>
      <c r="N70" s="21">
        <v>772053</v>
      </c>
      <c r="O70" s="21">
        <v>769196</v>
      </c>
      <c r="P70" s="21">
        <v>784421</v>
      </c>
      <c r="Q70" s="21">
        <v>2325670</v>
      </c>
      <c r="R70" s="21">
        <v>777098</v>
      </c>
      <c r="S70" s="21">
        <v>541505</v>
      </c>
      <c r="T70" s="21">
        <v>864071</v>
      </c>
      <c r="U70" s="21">
        <v>2182674</v>
      </c>
      <c r="V70" s="21">
        <v>8721623</v>
      </c>
      <c r="W70" s="21">
        <v>9038430</v>
      </c>
      <c r="X70" s="21"/>
      <c r="Y70" s="20"/>
      <c r="Z70" s="23">
        <v>9038430</v>
      </c>
    </row>
    <row r="71" spans="1:26" ht="13.5" hidden="1">
      <c r="A71" s="39" t="s">
        <v>104</v>
      </c>
      <c r="B71" s="19"/>
      <c r="C71" s="19"/>
      <c r="D71" s="20">
        <v>2207590</v>
      </c>
      <c r="E71" s="21">
        <v>2174290</v>
      </c>
      <c r="F71" s="21">
        <v>-9593</v>
      </c>
      <c r="G71" s="21">
        <v>181726</v>
      </c>
      <c r="H71" s="21">
        <v>152180</v>
      </c>
      <c r="I71" s="21">
        <v>324313</v>
      </c>
      <c r="J71" s="21">
        <v>278806</v>
      </c>
      <c r="K71" s="21">
        <v>173544</v>
      </c>
      <c r="L71" s="21">
        <v>200098</v>
      </c>
      <c r="M71" s="21">
        <v>652448</v>
      </c>
      <c r="N71" s="21">
        <v>305161</v>
      </c>
      <c r="O71" s="21">
        <v>215131</v>
      </c>
      <c r="P71" s="21">
        <v>229278</v>
      </c>
      <c r="Q71" s="21">
        <v>749570</v>
      </c>
      <c r="R71" s="21">
        <v>206914</v>
      </c>
      <c r="S71" s="21">
        <v>178975</v>
      </c>
      <c r="T71" s="21">
        <v>174636</v>
      </c>
      <c r="U71" s="21">
        <v>560525</v>
      </c>
      <c r="V71" s="21">
        <v>2286856</v>
      </c>
      <c r="W71" s="21">
        <v>2174290</v>
      </c>
      <c r="X71" s="21"/>
      <c r="Y71" s="20"/>
      <c r="Z71" s="23">
        <v>2174290</v>
      </c>
    </row>
    <row r="72" spans="1:26" ht="13.5" hidden="1">
      <c r="A72" s="39" t="s">
        <v>105</v>
      </c>
      <c r="B72" s="19"/>
      <c r="C72" s="19"/>
      <c r="D72" s="20">
        <v>930000</v>
      </c>
      <c r="E72" s="21">
        <v>1723880</v>
      </c>
      <c r="F72" s="21">
        <v>89150</v>
      </c>
      <c r="G72" s="21">
        <v>149067</v>
      </c>
      <c r="H72" s="21">
        <v>142022</v>
      </c>
      <c r="I72" s="21">
        <v>380239</v>
      </c>
      <c r="J72" s="21">
        <v>141046</v>
      </c>
      <c r="K72" s="21">
        <v>142197</v>
      </c>
      <c r="L72" s="21">
        <v>132179</v>
      </c>
      <c r="M72" s="21">
        <v>415422</v>
      </c>
      <c r="N72" s="21">
        <v>150002</v>
      </c>
      <c r="O72" s="21">
        <v>143825</v>
      </c>
      <c r="P72" s="21">
        <v>135833</v>
      </c>
      <c r="Q72" s="21">
        <v>429660</v>
      </c>
      <c r="R72" s="21">
        <v>140052</v>
      </c>
      <c r="S72" s="21">
        <v>142164</v>
      </c>
      <c r="T72" s="21">
        <v>202281</v>
      </c>
      <c r="U72" s="21">
        <v>484497</v>
      </c>
      <c r="V72" s="21">
        <v>1709818</v>
      </c>
      <c r="W72" s="21">
        <v>1723880</v>
      </c>
      <c r="X72" s="21"/>
      <c r="Y72" s="20"/>
      <c r="Z72" s="23">
        <v>1723880</v>
      </c>
    </row>
    <row r="73" spans="1:26" ht="13.5" hidden="1">
      <c r="A73" s="39" t="s">
        <v>106</v>
      </c>
      <c r="B73" s="19"/>
      <c r="C73" s="19"/>
      <c r="D73" s="20">
        <v>1747180</v>
      </c>
      <c r="E73" s="21">
        <v>1016400</v>
      </c>
      <c r="F73" s="21">
        <v>149795</v>
      </c>
      <c r="G73" s="21">
        <v>85156</v>
      </c>
      <c r="H73" s="21">
        <v>82282</v>
      </c>
      <c r="I73" s="21">
        <v>317233</v>
      </c>
      <c r="J73" s="21">
        <v>79593</v>
      </c>
      <c r="K73" s="21">
        <v>81683</v>
      </c>
      <c r="L73" s="21">
        <v>72380</v>
      </c>
      <c r="M73" s="21">
        <v>233656</v>
      </c>
      <c r="N73" s="21">
        <v>81727</v>
      </c>
      <c r="O73" s="21">
        <v>80597</v>
      </c>
      <c r="P73" s="21">
        <v>72793</v>
      </c>
      <c r="Q73" s="21">
        <v>235117</v>
      </c>
      <c r="R73" s="21">
        <v>80276</v>
      </c>
      <c r="S73" s="21">
        <v>79012</v>
      </c>
      <c r="T73" s="21">
        <v>20317</v>
      </c>
      <c r="U73" s="21">
        <v>179605</v>
      </c>
      <c r="V73" s="21">
        <v>965611</v>
      </c>
      <c r="W73" s="21">
        <v>1016400</v>
      </c>
      <c r="X73" s="21"/>
      <c r="Y73" s="20"/>
      <c r="Z73" s="23">
        <v>1016400</v>
      </c>
    </row>
    <row r="74" spans="1:26" ht="13.5" hidden="1">
      <c r="A74" s="39" t="s">
        <v>107</v>
      </c>
      <c r="B74" s="19">
        <v>13184663</v>
      </c>
      <c r="C74" s="19"/>
      <c r="D74" s="20">
        <v>5000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564018</v>
      </c>
      <c r="C75" s="28"/>
      <c r="D75" s="29">
        <v>500000</v>
      </c>
      <c r="E75" s="30">
        <v>500000</v>
      </c>
      <c r="F75" s="30">
        <v>41294</v>
      </c>
      <c r="G75" s="30">
        <v>43186</v>
      </c>
      <c r="H75" s="30">
        <v>45038</v>
      </c>
      <c r="I75" s="30">
        <v>129518</v>
      </c>
      <c r="J75" s="30">
        <v>46465</v>
      </c>
      <c r="K75" s="30">
        <v>46166</v>
      </c>
      <c r="L75" s="30">
        <v>47355</v>
      </c>
      <c r="M75" s="30">
        <v>139986</v>
      </c>
      <c r="N75" s="30">
        <v>47209</v>
      </c>
      <c r="O75" s="30">
        <v>49421</v>
      </c>
      <c r="P75" s="30">
        <v>49253</v>
      </c>
      <c r="Q75" s="30">
        <v>145883</v>
      </c>
      <c r="R75" s="30">
        <v>47596</v>
      </c>
      <c r="S75" s="30">
        <v>49556</v>
      </c>
      <c r="T75" s="30">
        <v>50029</v>
      </c>
      <c r="U75" s="30">
        <v>147181</v>
      </c>
      <c r="V75" s="30">
        <v>562568</v>
      </c>
      <c r="W75" s="30">
        <v>500000</v>
      </c>
      <c r="X75" s="30"/>
      <c r="Y75" s="29"/>
      <c r="Z75" s="31">
        <v>500000</v>
      </c>
    </row>
    <row r="76" spans="1:26" ht="13.5" hidden="1">
      <c r="A76" s="42" t="s">
        <v>286</v>
      </c>
      <c r="B76" s="32">
        <v>17727915</v>
      </c>
      <c r="C76" s="32"/>
      <c r="D76" s="33">
        <v>17423756</v>
      </c>
      <c r="E76" s="34">
        <v>14594539</v>
      </c>
      <c r="F76" s="34">
        <v>1301887</v>
      </c>
      <c r="G76" s="34">
        <v>1483135</v>
      </c>
      <c r="H76" s="34">
        <v>1610813</v>
      </c>
      <c r="I76" s="34">
        <v>4395835</v>
      </c>
      <c r="J76" s="34">
        <v>1425888</v>
      </c>
      <c r="K76" s="34">
        <v>1789521</v>
      </c>
      <c r="L76" s="34">
        <v>1505875</v>
      </c>
      <c r="M76" s="34">
        <v>4721284</v>
      </c>
      <c r="N76" s="34">
        <v>1647512</v>
      </c>
      <c r="O76" s="34">
        <v>1464971</v>
      </c>
      <c r="P76" s="34">
        <v>1874013</v>
      </c>
      <c r="Q76" s="34">
        <v>4986496</v>
      </c>
      <c r="R76" s="34">
        <v>1482812</v>
      </c>
      <c r="S76" s="34">
        <v>1707001</v>
      </c>
      <c r="T76" s="34">
        <v>1636081</v>
      </c>
      <c r="U76" s="34">
        <v>4825894</v>
      </c>
      <c r="V76" s="34">
        <v>18929509</v>
      </c>
      <c r="W76" s="34">
        <v>14594539</v>
      </c>
      <c r="X76" s="34"/>
      <c r="Y76" s="33"/>
      <c r="Z76" s="35">
        <v>14594539</v>
      </c>
    </row>
    <row r="77" spans="1:26" ht="13.5" hidden="1">
      <c r="A77" s="37" t="s">
        <v>31</v>
      </c>
      <c r="B77" s="19">
        <v>1966551</v>
      </c>
      <c r="C77" s="19"/>
      <c r="D77" s="20">
        <v>2217540</v>
      </c>
      <c r="E77" s="21">
        <v>2217535</v>
      </c>
      <c r="F77" s="21">
        <v>139717</v>
      </c>
      <c r="G77" s="21">
        <v>307495</v>
      </c>
      <c r="H77" s="21">
        <v>306121</v>
      </c>
      <c r="I77" s="21">
        <v>753333</v>
      </c>
      <c r="J77" s="21">
        <v>216289</v>
      </c>
      <c r="K77" s="21">
        <v>251834</v>
      </c>
      <c r="L77" s="21">
        <v>150695</v>
      </c>
      <c r="M77" s="21">
        <v>618818</v>
      </c>
      <c r="N77" s="21">
        <v>140730</v>
      </c>
      <c r="O77" s="21">
        <v>115173</v>
      </c>
      <c r="P77" s="21">
        <v>199808</v>
      </c>
      <c r="Q77" s="21">
        <v>455711</v>
      </c>
      <c r="R77" s="21">
        <v>148442</v>
      </c>
      <c r="S77" s="21">
        <v>180141</v>
      </c>
      <c r="T77" s="21">
        <v>141595</v>
      </c>
      <c r="U77" s="21">
        <v>470178</v>
      </c>
      <c r="V77" s="21">
        <v>2298040</v>
      </c>
      <c r="W77" s="21">
        <v>2217535</v>
      </c>
      <c r="X77" s="21"/>
      <c r="Y77" s="20"/>
      <c r="Z77" s="23">
        <v>2217535</v>
      </c>
    </row>
    <row r="78" spans="1:26" ht="13.5" hidden="1">
      <c r="A78" s="38" t="s">
        <v>32</v>
      </c>
      <c r="B78" s="19">
        <v>15197346</v>
      </c>
      <c r="C78" s="19"/>
      <c r="D78" s="20">
        <v>14706212</v>
      </c>
      <c r="E78" s="21">
        <v>11877004</v>
      </c>
      <c r="F78" s="21">
        <v>1162170</v>
      </c>
      <c r="G78" s="21">
        <v>1175640</v>
      </c>
      <c r="H78" s="21">
        <v>1304692</v>
      </c>
      <c r="I78" s="21">
        <v>3642502</v>
      </c>
      <c r="J78" s="21">
        <v>1209599</v>
      </c>
      <c r="K78" s="21">
        <v>1537687</v>
      </c>
      <c r="L78" s="21">
        <v>1355180</v>
      </c>
      <c r="M78" s="21">
        <v>4102466</v>
      </c>
      <c r="N78" s="21">
        <v>1506782</v>
      </c>
      <c r="O78" s="21">
        <v>1349798</v>
      </c>
      <c r="P78" s="21">
        <v>1674205</v>
      </c>
      <c r="Q78" s="21">
        <v>4530785</v>
      </c>
      <c r="R78" s="21">
        <v>1334370</v>
      </c>
      <c r="S78" s="21">
        <v>1526860</v>
      </c>
      <c r="T78" s="21">
        <v>1494486</v>
      </c>
      <c r="U78" s="21">
        <v>4355716</v>
      </c>
      <c r="V78" s="21">
        <v>16631469</v>
      </c>
      <c r="W78" s="21">
        <v>11877004</v>
      </c>
      <c r="X78" s="21"/>
      <c r="Y78" s="20"/>
      <c r="Z78" s="23">
        <v>11877004</v>
      </c>
    </row>
    <row r="79" spans="1:26" ht="13.5" hidden="1">
      <c r="A79" s="39" t="s">
        <v>103</v>
      </c>
      <c r="B79" s="19">
        <v>8907571</v>
      </c>
      <c r="C79" s="19"/>
      <c r="D79" s="20">
        <v>9816432</v>
      </c>
      <c r="E79" s="21">
        <v>6962431</v>
      </c>
      <c r="F79" s="21">
        <v>812814</v>
      </c>
      <c r="G79" s="21">
        <v>845782</v>
      </c>
      <c r="H79" s="21">
        <v>853997</v>
      </c>
      <c r="I79" s="21">
        <v>2512593</v>
      </c>
      <c r="J79" s="21">
        <v>838481</v>
      </c>
      <c r="K79" s="21">
        <v>557699</v>
      </c>
      <c r="L79" s="21">
        <v>861117</v>
      </c>
      <c r="M79" s="21">
        <v>2257297</v>
      </c>
      <c r="N79" s="21">
        <v>936076</v>
      </c>
      <c r="O79" s="21">
        <v>843717</v>
      </c>
      <c r="P79" s="21">
        <v>1020418</v>
      </c>
      <c r="Q79" s="21">
        <v>2800211</v>
      </c>
      <c r="R79" s="21">
        <v>797951</v>
      </c>
      <c r="S79" s="21">
        <v>1018429</v>
      </c>
      <c r="T79" s="21">
        <v>988554</v>
      </c>
      <c r="U79" s="21">
        <v>2804934</v>
      </c>
      <c r="V79" s="21">
        <v>10375035</v>
      </c>
      <c r="W79" s="21">
        <v>6962431</v>
      </c>
      <c r="X79" s="21"/>
      <c r="Y79" s="20"/>
      <c r="Z79" s="23">
        <v>6962431</v>
      </c>
    </row>
    <row r="80" spans="1:26" ht="13.5" hidden="1">
      <c r="A80" s="39" t="s">
        <v>104</v>
      </c>
      <c r="B80" s="19">
        <v>2835569</v>
      </c>
      <c r="C80" s="19"/>
      <c r="D80" s="20">
        <v>2207592</v>
      </c>
      <c r="E80" s="21">
        <v>2174292</v>
      </c>
      <c r="F80" s="21">
        <v>107053</v>
      </c>
      <c r="G80" s="21">
        <v>115330</v>
      </c>
      <c r="H80" s="21">
        <v>165728</v>
      </c>
      <c r="I80" s="21">
        <v>388111</v>
      </c>
      <c r="J80" s="21">
        <v>146651</v>
      </c>
      <c r="K80" s="21">
        <v>648501</v>
      </c>
      <c r="L80" s="21">
        <v>192664</v>
      </c>
      <c r="M80" s="21">
        <v>987816</v>
      </c>
      <c r="N80" s="21">
        <v>242967</v>
      </c>
      <c r="O80" s="21">
        <v>233925</v>
      </c>
      <c r="P80" s="21">
        <v>258941</v>
      </c>
      <c r="Q80" s="21">
        <v>735833</v>
      </c>
      <c r="R80" s="21">
        <v>228514</v>
      </c>
      <c r="S80" s="21">
        <v>195389</v>
      </c>
      <c r="T80" s="21">
        <v>208138</v>
      </c>
      <c r="U80" s="21">
        <v>632041</v>
      </c>
      <c r="V80" s="21">
        <v>2743801</v>
      </c>
      <c r="W80" s="21">
        <v>2174292</v>
      </c>
      <c r="X80" s="21"/>
      <c r="Y80" s="20"/>
      <c r="Z80" s="23">
        <v>2174292</v>
      </c>
    </row>
    <row r="81" spans="1:26" ht="13.5" hidden="1">
      <c r="A81" s="39" t="s">
        <v>105</v>
      </c>
      <c r="B81" s="19">
        <v>2127040</v>
      </c>
      <c r="C81" s="19"/>
      <c r="D81" s="20">
        <v>1747184</v>
      </c>
      <c r="E81" s="21">
        <v>1723879</v>
      </c>
      <c r="F81" s="21">
        <v>120276</v>
      </c>
      <c r="G81" s="21">
        <v>129020</v>
      </c>
      <c r="H81" s="21">
        <v>136398</v>
      </c>
      <c r="I81" s="21">
        <v>385694</v>
      </c>
      <c r="J81" s="21">
        <v>123969</v>
      </c>
      <c r="K81" s="21">
        <v>210303</v>
      </c>
      <c r="L81" s="21">
        <v>183793</v>
      </c>
      <c r="M81" s="21">
        <v>518065</v>
      </c>
      <c r="N81" s="21">
        <v>216504</v>
      </c>
      <c r="O81" s="21">
        <v>177819</v>
      </c>
      <c r="P81" s="21">
        <v>252865</v>
      </c>
      <c r="Q81" s="21">
        <v>647188</v>
      </c>
      <c r="R81" s="21">
        <v>199602</v>
      </c>
      <c r="S81" s="21">
        <v>201968</v>
      </c>
      <c r="T81" s="21">
        <v>187388</v>
      </c>
      <c r="U81" s="21">
        <v>588958</v>
      </c>
      <c r="V81" s="21">
        <v>2139905</v>
      </c>
      <c r="W81" s="21">
        <v>1723879</v>
      </c>
      <c r="X81" s="21"/>
      <c r="Y81" s="20"/>
      <c r="Z81" s="23">
        <v>1723879</v>
      </c>
    </row>
    <row r="82" spans="1:26" ht="13.5" hidden="1">
      <c r="A82" s="39" t="s">
        <v>106</v>
      </c>
      <c r="B82" s="19">
        <v>1327166</v>
      </c>
      <c r="C82" s="19"/>
      <c r="D82" s="20">
        <v>930000</v>
      </c>
      <c r="E82" s="21">
        <v>1016402</v>
      </c>
      <c r="F82" s="21">
        <v>61600</v>
      </c>
      <c r="G82" s="21">
        <v>57595</v>
      </c>
      <c r="H82" s="21">
        <v>70888</v>
      </c>
      <c r="I82" s="21">
        <v>190083</v>
      </c>
      <c r="J82" s="21">
        <v>67085</v>
      </c>
      <c r="K82" s="21">
        <v>121184</v>
      </c>
      <c r="L82" s="21">
        <v>117606</v>
      </c>
      <c r="M82" s="21">
        <v>305875</v>
      </c>
      <c r="N82" s="21">
        <v>111235</v>
      </c>
      <c r="O82" s="21">
        <v>94337</v>
      </c>
      <c r="P82" s="21">
        <v>141981</v>
      </c>
      <c r="Q82" s="21">
        <v>347553</v>
      </c>
      <c r="R82" s="21">
        <v>108303</v>
      </c>
      <c r="S82" s="21">
        <v>111074</v>
      </c>
      <c r="T82" s="21">
        <v>110406</v>
      </c>
      <c r="U82" s="21">
        <v>329783</v>
      </c>
      <c r="V82" s="21">
        <v>1173294</v>
      </c>
      <c r="W82" s="21">
        <v>1016402</v>
      </c>
      <c r="X82" s="21"/>
      <c r="Y82" s="20"/>
      <c r="Z82" s="23">
        <v>1016402</v>
      </c>
    </row>
    <row r="83" spans="1:26" ht="13.5" hidden="1">
      <c r="A83" s="39" t="s">
        <v>107</v>
      </c>
      <c r="B83" s="19"/>
      <c r="C83" s="19"/>
      <c r="D83" s="20">
        <v>5004</v>
      </c>
      <c r="E83" s="21"/>
      <c r="F83" s="21">
        <v>60427</v>
      </c>
      <c r="G83" s="21">
        <v>27913</v>
      </c>
      <c r="H83" s="21">
        <v>77681</v>
      </c>
      <c r="I83" s="21">
        <v>166021</v>
      </c>
      <c r="J83" s="21">
        <v>33413</v>
      </c>
      <c r="K83" s="21"/>
      <c r="L83" s="21"/>
      <c r="M83" s="21">
        <v>33413</v>
      </c>
      <c r="N83" s="21"/>
      <c r="O83" s="21"/>
      <c r="P83" s="21"/>
      <c r="Q83" s="21"/>
      <c r="R83" s="21"/>
      <c r="S83" s="21"/>
      <c r="T83" s="21"/>
      <c r="U83" s="21"/>
      <c r="V83" s="21">
        <v>199434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564018</v>
      </c>
      <c r="C84" s="28"/>
      <c r="D84" s="29">
        <v>500004</v>
      </c>
      <c r="E84" s="30">
        <v>500000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500000</v>
      </c>
      <c r="X84" s="30"/>
      <c r="Y84" s="29"/>
      <c r="Z84" s="31">
        <v>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700632</v>
      </c>
      <c r="D5" s="357">
        <f t="shared" si="0"/>
        <v>0</v>
      </c>
      <c r="E5" s="356">
        <f t="shared" si="0"/>
        <v>576500</v>
      </c>
      <c r="F5" s="358">
        <f t="shared" si="0"/>
        <v>301500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301500</v>
      </c>
      <c r="Y5" s="358">
        <f t="shared" si="0"/>
        <v>-301500</v>
      </c>
      <c r="Z5" s="359">
        <f>+IF(X5&lt;&gt;0,+(Y5/X5)*100,0)</f>
        <v>-100</v>
      </c>
      <c r="AA5" s="360">
        <f>+AA6+AA8+AA11+AA13+AA15</f>
        <v>301500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101500</v>
      </c>
      <c r="F6" s="59">
        <f t="shared" si="1"/>
        <v>51500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51500</v>
      </c>
      <c r="Y6" s="59">
        <f t="shared" si="1"/>
        <v>-51500</v>
      </c>
      <c r="Z6" s="61">
        <f>+IF(X6&lt;&gt;0,+(Y6/X6)*100,0)</f>
        <v>-100</v>
      </c>
      <c r="AA6" s="62">
        <f t="shared" si="1"/>
        <v>51500</v>
      </c>
    </row>
    <row r="7" spans="1:27" ht="13.5">
      <c r="A7" s="291" t="s">
        <v>228</v>
      </c>
      <c r="B7" s="142"/>
      <c r="C7" s="60"/>
      <c r="D7" s="340"/>
      <c r="E7" s="60">
        <v>101500</v>
      </c>
      <c r="F7" s="59">
        <v>51500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51500</v>
      </c>
      <c r="Y7" s="59">
        <v>-51500</v>
      </c>
      <c r="Z7" s="61">
        <v>-100</v>
      </c>
      <c r="AA7" s="62">
        <v>51500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115000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260000</v>
      </c>
      <c r="F11" s="364">
        <f t="shared" si="3"/>
        <v>230000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230000</v>
      </c>
      <c r="Y11" s="364">
        <f t="shared" si="3"/>
        <v>-230000</v>
      </c>
      <c r="Z11" s="365">
        <f>+IF(X11&lt;&gt;0,+(Y11/X11)*100,0)</f>
        <v>-100</v>
      </c>
      <c r="AA11" s="366">
        <f t="shared" si="3"/>
        <v>230000</v>
      </c>
    </row>
    <row r="12" spans="1:27" ht="13.5">
      <c r="A12" s="291" t="s">
        <v>231</v>
      </c>
      <c r="B12" s="136"/>
      <c r="C12" s="60"/>
      <c r="D12" s="340"/>
      <c r="E12" s="60">
        <v>260000</v>
      </c>
      <c r="F12" s="59">
        <v>230000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230000</v>
      </c>
      <c r="Y12" s="59">
        <v>-230000</v>
      </c>
      <c r="Z12" s="61">
        <v>-100</v>
      </c>
      <c r="AA12" s="62">
        <v>230000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</v>
      </c>
      <c r="F13" s="342">
        <f t="shared" si="4"/>
        <v>20000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20000</v>
      </c>
      <c r="Y13" s="342">
        <f t="shared" si="4"/>
        <v>-20000</v>
      </c>
      <c r="Z13" s="335">
        <f>+IF(X13&lt;&gt;0,+(Y13/X13)*100,0)</f>
        <v>-100</v>
      </c>
      <c r="AA13" s="273">
        <f t="shared" si="4"/>
        <v>20000</v>
      </c>
    </row>
    <row r="14" spans="1:27" ht="13.5">
      <c r="A14" s="291" t="s">
        <v>232</v>
      </c>
      <c r="B14" s="136"/>
      <c r="C14" s="60"/>
      <c r="D14" s="340"/>
      <c r="E14" s="60">
        <v>20000</v>
      </c>
      <c r="F14" s="59">
        <v>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20000</v>
      </c>
      <c r="Y14" s="59">
        <v>-20000</v>
      </c>
      <c r="Z14" s="61">
        <v>-100</v>
      </c>
      <c r="AA14" s="62">
        <v>20000</v>
      </c>
    </row>
    <row r="15" spans="1:27" ht="13.5">
      <c r="A15" s="361" t="s">
        <v>208</v>
      </c>
      <c r="B15" s="136"/>
      <c r="C15" s="60">
        <f aca="true" t="shared" si="5" ref="C15:Y15">SUM(C16:C20)</f>
        <v>700632</v>
      </c>
      <c r="D15" s="340">
        <f t="shared" si="5"/>
        <v>0</v>
      </c>
      <c r="E15" s="60">
        <f t="shared" si="5"/>
        <v>80000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80000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700632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717000</v>
      </c>
      <c r="F40" s="345">
        <f t="shared" si="9"/>
        <v>727500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727500</v>
      </c>
      <c r="Y40" s="345">
        <f t="shared" si="9"/>
        <v>-727500</v>
      </c>
      <c r="Z40" s="336">
        <f>+IF(X40&lt;&gt;0,+(Y40/X40)*100,0)</f>
        <v>-100</v>
      </c>
      <c r="AA40" s="350">
        <f>SUM(AA41:AA49)</f>
        <v>727500</v>
      </c>
    </row>
    <row r="41" spans="1:27" ht="13.5">
      <c r="A41" s="361" t="s">
        <v>247</v>
      </c>
      <c r="B41" s="142"/>
      <c r="C41" s="362"/>
      <c r="D41" s="363"/>
      <c r="E41" s="362">
        <v>251500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362500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103000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727500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727500</v>
      </c>
      <c r="Y48" s="53">
        <v>-727500</v>
      </c>
      <c r="Z48" s="94">
        <v>-100</v>
      </c>
      <c r="AA48" s="95">
        <v>727500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700632</v>
      </c>
      <c r="D60" s="346">
        <f t="shared" si="14"/>
        <v>0</v>
      </c>
      <c r="E60" s="219">
        <f t="shared" si="14"/>
        <v>1293500</v>
      </c>
      <c r="F60" s="264">
        <f t="shared" si="14"/>
        <v>1029000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1029000</v>
      </c>
      <c r="Y60" s="264">
        <f t="shared" si="14"/>
        <v>-1029000</v>
      </c>
      <c r="Z60" s="337">
        <f>+IF(X60&lt;&gt;0,+(Y60/X60)*100,0)</f>
        <v>-100</v>
      </c>
      <c r="AA60" s="232">
        <f>+AA57+AA54+AA51+AA40+AA37+AA34+AA22+AA5</f>
        <v>1029000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41689692</v>
      </c>
      <c r="D5" s="153">
        <f>SUM(D6:D8)</f>
        <v>0</v>
      </c>
      <c r="E5" s="154">
        <f t="shared" si="0"/>
        <v>38282334</v>
      </c>
      <c r="F5" s="100">
        <f t="shared" si="0"/>
        <v>43242834</v>
      </c>
      <c r="G5" s="100">
        <f t="shared" si="0"/>
        <v>5548602</v>
      </c>
      <c r="H5" s="100">
        <f t="shared" si="0"/>
        <v>264435</v>
      </c>
      <c r="I5" s="100">
        <f t="shared" si="0"/>
        <v>250608</v>
      </c>
      <c r="J5" s="100">
        <f t="shared" si="0"/>
        <v>6063645</v>
      </c>
      <c r="K5" s="100">
        <f t="shared" si="0"/>
        <v>235999</v>
      </c>
      <c r="L5" s="100">
        <f t="shared" si="0"/>
        <v>5792603</v>
      </c>
      <c r="M5" s="100">
        <f t="shared" si="0"/>
        <v>217849</v>
      </c>
      <c r="N5" s="100">
        <f t="shared" si="0"/>
        <v>6246451</v>
      </c>
      <c r="O5" s="100">
        <f t="shared" si="0"/>
        <v>8221953</v>
      </c>
      <c r="P5" s="100">
        <f t="shared" si="0"/>
        <v>282485</v>
      </c>
      <c r="Q5" s="100">
        <f t="shared" si="0"/>
        <v>9147444</v>
      </c>
      <c r="R5" s="100">
        <f t="shared" si="0"/>
        <v>17651882</v>
      </c>
      <c r="S5" s="100">
        <f t="shared" si="0"/>
        <v>270806</v>
      </c>
      <c r="T5" s="100">
        <f t="shared" si="0"/>
        <v>13310456</v>
      </c>
      <c r="U5" s="100">
        <f t="shared" si="0"/>
        <v>-7010321</v>
      </c>
      <c r="V5" s="100">
        <f t="shared" si="0"/>
        <v>6570941</v>
      </c>
      <c r="W5" s="100">
        <f t="shared" si="0"/>
        <v>36532919</v>
      </c>
      <c r="X5" s="100">
        <f t="shared" si="0"/>
        <v>43242834</v>
      </c>
      <c r="Y5" s="100">
        <f t="shared" si="0"/>
        <v>-6709915</v>
      </c>
      <c r="Z5" s="137">
        <f>+IF(X5&lt;&gt;0,+(Y5/X5)*100,0)</f>
        <v>-15.51682528485529</v>
      </c>
      <c r="AA5" s="153">
        <f>SUM(AA6:AA8)</f>
        <v>43242834</v>
      </c>
    </row>
    <row r="6" spans="1:27" ht="13.5">
      <c r="A6" s="138" t="s">
        <v>75</v>
      </c>
      <c r="B6" s="136"/>
      <c r="C6" s="155">
        <v>39723141</v>
      </c>
      <c r="D6" s="155"/>
      <c r="E6" s="156">
        <v>3335000</v>
      </c>
      <c r="F6" s="60">
        <v>10120000</v>
      </c>
      <c r="G6" s="60">
        <v>4859000</v>
      </c>
      <c r="H6" s="60">
        <v>8315</v>
      </c>
      <c r="I6" s="60"/>
      <c r="J6" s="60">
        <v>4867315</v>
      </c>
      <c r="K6" s="60"/>
      <c r="L6" s="60">
        <v>4061734</v>
      </c>
      <c r="M6" s="60"/>
      <c r="N6" s="60">
        <v>4061734</v>
      </c>
      <c r="O6" s="60">
        <v>9528</v>
      </c>
      <c r="P6" s="60">
        <v>6116</v>
      </c>
      <c r="Q6" s="60">
        <v>2915000</v>
      </c>
      <c r="R6" s="60">
        <v>2930644</v>
      </c>
      <c r="S6" s="60"/>
      <c r="T6" s="60">
        <v>3233</v>
      </c>
      <c r="U6" s="60">
        <v>-8294000</v>
      </c>
      <c r="V6" s="60">
        <v>-8290767</v>
      </c>
      <c r="W6" s="60">
        <v>3568926</v>
      </c>
      <c r="X6" s="60">
        <v>10120000</v>
      </c>
      <c r="Y6" s="60">
        <v>-6551074</v>
      </c>
      <c r="Z6" s="140">
        <v>-64.73</v>
      </c>
      <c r="AA6" s="155">
        <v>10120000</v>
      </c>
    </row>
    <row r="7" spans="1:27" ht="13.5">
      <c r="A7" s="138" t="s">
        <v>76</v>
      </c>
      <c r="B7" s="136"/>
      <c r="C7" s="157">
        <v>1966551</v>
      </c>
      <c r="D7" s="157"/>
      <c r="E7" s="158">
        <v>34343834</v>
      </c>
      <c r="F7" s="159">
        <v>32188334</v>
      </c>
      <c r="G7" s="159">
        <v>679254</v>
      </c>
      <c r="H7" s="159">
        <v>249477</v>
      </c>
      <c r="I7" s="159">
        <v>239525</v>
      </c>
      <c r="J7" s="159">
        <v>1168256</v>
      </c>
      <c r="K7" s="159">
        <v>225581</v>
      </c>
      <c r="L7" s="159">
        <v>1717828</v>
      </c>
      <c r="M7" s="159">
        <v>214236</v>
      </c>
      <c r="N7" s="159">
        <v>2157645</v>
      </c>
      <c r="O7" s="159">
        <v>8205220</v>
      </c>
      <c r="P7" s="159">
        <v>261622</v>
      </c>
      <c r="Q7" s="159">
        <v>6215204</v>
      </c>
      <c r="R7" s="159">
        <v>14682046</v>
      </c>
      <c r="S7" s="159">
        <v>248983</v>
      </c>
      <c r="T7" s="159">
        <v>13298882</v>
      </c>
      <c r="U7" s="159">
        <v>397965</v>
      </c>
      <c r="V7" s="159">
        <v>13945830</v>
      </c>
      <c r="W7" s="159">
        <v>31953777</v>
      </c>
      <c r="X7" s="159">
        <v>32188334</v>
      </c>
      <c r="Y7" s="159">
        <v>-234557</v>
      </c>
      <c r="Z7" s="141">
        <v>-0.73</v>
      </c>
      <c r="AA7" s="157">
        <v>32188334</v>
      </c>
    </row>
    <row r="8" spans="1:27" ht="13.5">
      <c r="A8" s="138" t="s">
        <v>77</v>
      </c>
      <c r="B8" s="136"/>
      <c r="C8" s="155"/>
      <c r="D8" s="155"/>
      <c r="E8" s="156">
        <v>603500</v>
      </c>
      <c r="F8" s="60">
        <v>934500</v>
      </c>
      <c r="G8" s="60">
        <v>10348</v>
      </c>
      <c r="H8" s="60">
        <v>6643</v>
      </c>
      <c r="I8" s="60">
        <v>11083</v>
      </c>
      <c r="J8" s="60">
        <v>28074</v>
      </c>
      <c r="K8" s="60">
        <v>10418</v>
      </c>
      <c r="L8" s="60">
        <v>13041</v>
      </c>
      <c r="M8" s="60">
        <v>3613</v>
      </c>
      <c r="N8" s="60">
        <v>27072</v>
      </c>
      <c r="O8" s="60">
        <v>7205</v>
      </c>
      <c r="P8" s="60">
        <v>14747</v>
      </c>
      <c r="Q8" s="60">
        <v>17240</v>
      </c>
      <c r="R8" s="60">
        <v>39192</v>
      </c>
      <c r="S8" s="60">
        <v>21823</v>
      </c>
      <c r="T8" s="60">
        <v>8341</v>
      </c>
      <c r="U8" s="60">
        <v>885714</v>
      </c>
      <c r="V8" s="60">
        <v>915878</v>
      </c>
      <c r="W8" s="60">
        <v>1010216</v>
      </c>
      <c r="X8" s="60">
        <v>934500</v>
      </c>
      <c r="Y8" s="60">
        <v>75716</v>
      </c>
      <c r="Z8" s="140">
        <v>8.1</v>
      </c>
      <c r="AA8" s="155">
        <v>934500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5403800</v>
      </c>
      <c r="F9" s="100">
        <f t="shared" si="1"/>
        <v>5403800</v>
      </c>
      <c r="G9" s="100">
        <f t="shared" si="1"/>
        <v>115981</v>
      </c>
      <c r="H9" s="100">
        <f t="shared" si="1"/>
        <v>101283</v>
      </c>
      <c r="I9" s="100">
        <f t="shared" si="1"/>
        <v>156313</v>
      </c>
      <c r="J9" s="100">
        <f t="shared" si="1"/>
        <v>373577</v>
      </c>
      <c r="K9" s="100">
        <f t="shared" si="1"/>
        <v>318131</v>
      </c>
      <c r="L9" s="100">
        <f t="shared" si="1"/>
        <v>201160</v>
      </c>
      <c r="M9" s="100">
        <f t="shared" si="1"/>
        <v>165502</v>
      </c>
      <c r="N9" s="100">
        <f t="shared" si="1"/>
        <v>684793</v>
      </c>
      <c r="O9" s="100">
        <f t="shared" si="1"/>
        <v>639959</v>
      </c>
      <c r="P9" s="100">
        <f t="shared" si="1"/>
        <v>346255</v>
      </c>
      <c r="Q9" s="100">
        <f t="shared" si="1"/>
        <v>301606</v>
      </c>
      <c r="R9" s="100">
        <f t="shared" si="1"/>
        <v>1287820</v>
      </c>
      <c r="S9" s="100">
        <f t="shared" si="1"/>
        <v>235055</v>
      </c>
      <c r="T9" s="100">
        <f t="shared" si="1"/>
        <v>312889</v>
      </c>
      <c r="U9" s="100">
        <f t="shared" si="1"/>
        <v>1057487</v>
      </c>
      <c r="V9" s="100">
        <f t="shared" si="1"/>
        <v>1605431</v>
      </c>
      <c r="W9" s="100">
        <f t="shared" si="1"/>
        <v>3951621</v>
      </c>
      <c r="X9" s="100">
        <f t="shared" si="1"/>
        <v>5403800</v>
      </c>
      <c r="Y9" s="100">
        <f t="shared" si="1"/>
        <v>-1452179</v>
      </c>
      <c r="Z9" s="137">
        <f>+IF(X9&lt;&gt;0,+(Y9/X9)*100,0)</f>
        <v>-26.87329286798179</v>
      </c>
      <c r="AA9" s="153">
        <f>SUM(AA10:AA14)</f>
        <v>5403800</v>
      </c>
    </row>
    <row r="10" spans="1:27" ht="13.5">
      <c r="A10" s="138" t="s">
        <v>79</v>
      </c>
      <c r="B10" s="136"/>
      <c r="C10" s="155"/>
      <c r="D10" s="155"/>
      <c r="E10" s="156">
        <v>1206000</v>
      </c>
      <c r="F10" s="60">
        <v>1206000</v>
      </c>
      <c r="G10" s="60">
        <v>8549</v>
      </c>
      <c r="H10" s="60">
        <v>8914</v>
      </c>
      <c r="I10" s="60">
        <v>27393</v>
      </c>
      <c r="J10" s="60">
        <v>44856</v>
      </c>
      <c r="K10" s="60">
        <v>138688</v>
      </c>
      <c r="L10" s="60">
        <v>10644</v>
      </c>
      <c r="M10" s="60">
        <v>24806</v>
      </c>
      <c r="N10" s="60">
        <v>174138</v>
      </c>
      <c r="O10" s="60">
        <v>460119</v>
      </c>
      <c r="P10" s="60">
        <v>179657</v>
      </c>
      <c r="Q10" s="60">
        <v>24528</v>
      </c>
      <c r="R10" s="60">
        <v>664304</v>
      </c>
      <c r="S10" s="60">
        <v>10016</v>
      </c>
      <c r="T10" s="60">
        <v>108616</v>
      </c>
      <c r="U10" s="60">
        <v>209810</v>
      </c>
      <c r="V10" s="60">
        <v>328442</v>
      </c>
      <c r="W10" s="60">
        <v>1211740</v>
      </c>
      <c r="X10" s="60">
        <v>1206000</v>
      </c>
      <c r="Y10" s="60">
        <v>5740</v>
      </c>
      <c r="Z10" s="140">
        <v>0.48</v>
      </c>
      <c r="AA10" s="155">
        <v>1206000</v>
      </c>
    </row>
    <row r="11" spans="1:27" ht="13.5">
      <c r="A11" s="138" t="s">
        <v>80</v>
      </c>
      <c r="B11" s="136"/>
      <c r="C11" s="155"/>
      <c r="D11" s="155"/>
      <c r="E11" s="156">
        <v>284800</v>
      </c>
      <c r="F11" s="60">
        <v>284800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282800</v>
      </c>
      <c r="V11" s="60">
        <v>282800</v>
      </c>
      <c r="W11" s="60">
        <v>282800</v>
      </c>
      <c r="X11" s="60">
        <v>284800</v>
      </c>
      <c r="Y11" s="60">
        <v>-2000</v>
      </c>
      <c r="Z11" s="140">
        <v>-0.7</v>
      </c>
      <c r="AA11" s="155">
        <v>284800</v>
      </c>
    </row>
    <row r="12" spans="1:27" ht="13.5">
      <c r="A12" s="138" t="s">
        <v>81</v>
      </c>
      <c r="B12" s="136"/>
      <c r="C12" s="155"/>
      <c r="D12" s="155"/>
      <c r="E12" s="156">
        <v>3913000</v>
      </c>
      <c r="F12" s="60">
        <v>3913000</v>
      </c>
      <c r="G12" s="60">
        <v>107432</v>
      </c>
      <c r="H12" s="60">
        <v>92369</v>
      </c>
      <c r="I12" s="60">
        <v>128920</v>
      </c>
      <c r="J12" s="60">
        <v>328721</v>
      </c>
      <c r="K12" s="60">
        <v>179443</v>
      </c>
      <c r="L12" s="60">
        <v>190516</v>
      </c>
      <c r="M12" s="60">
        <v>140696</v>
      </c>
      <c r="N12" s="60">
        <v>510655</v>
      </c>
      <c r="O12" s="60">
        <v>179840</v>
      </c>
      <c r="P12" s="60">
        <v>166598</v>
      </c>
      <c r="Q12" s="60">
        <v>277078</v>
      </c>
      <c r="R12" s="60">
        <v>623516</v>
      </c>
      <c r="S12" s="60">
        <v>225039</v>
      </c>
      <c r="T12" s="60">
        <v>204273</v>
      </c>
      <c r="U12" s="60">
        <v>564877</v>
      </c>
      <c r="V12" s="60">
        <v>994189</v>
      </c>
      <c r="W12" s="60">
        <v>2457081</v>
      </c>
      <c r="X12" s="60">
        <v>3913000</v>
      </c>
      <c r="Y12" s="60">
        <v>-1455919</v>
      </c>
      <c r="Z12" s="140">
        <v>-37.21</v>
      </c>
      <c r="AA12" s="155">
        <v>3913000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1154000</v>
      </c>
      <c r="F15" s="100">
        <f t="shared" si="2"/>
        <v>1154000</v>
      </c>
      <c r="G15" s="100">
        <f t="shared" si="2"/>
        <v>38606</v>
      </c>
      <c r="H15" s="100">
        <f t="shared" si="2"/>
        <v>0</v>
      </c>
      <c r="I15" s="100">
        <f t="shared" si="2"/>
        <v>0</v>
      </c>
      <c r="J15" s="100">
        <f t="shared" si="2"/>
        <v>38606</v>
      </c>
      <c r="K15" s="100">
        <f t="shared" si="2"/>
        <v>70</v>
      </c>
      <c r="L15" s="100">
        <f t="shared" si="2"/>
        <v>0</v>
      </c>
      <c r="M15" s="100">
        <f t="shared" si="2"/>
        <v>-1548</v>
      </c>
      <c r="N15" s="100">
        <f t="shared" si="2"/>
        <v>-1478</v>
      </c>
      <c r="O15" s="100">
        <f t="shared" si="2"/>
        <v>226</v>
      </c>
      <c r="P15" s="100">
        <f t="shared" si="2"/>
        <v>0</v>
      </c>
      <c r="Q15" s="100">
        <f t="shared" si="2"/>
        <v>0</v>
      </c>
      <c r="R15" s="100">
        <f t="shared" si="2"/>
        <v>226</v>
      </c>
      <c r="S15" s="100">
        <f t="shared" si="2"/>
        <v>0</v>
      </c>
      <c r="T15" s="100">
        <f t="shared" si="2"/>
        <v>-3922</v>
      </c>
      <c r="U15" s="100">
        <f t="shared" si="2"/>
        <v>990688</v>
      </c>
      <c r="V15" s="100">
        <f t="shared" si="2"/>
        <v>986766</v>
      </c>
      <c r="W15" s="100">
        <f t="shared" si="2"/>
        <v>1024120</v>
      </c>
      <c r="X15" s="100">
        <f t="shared" si="2"/>
        <v>1154000</v>
      </c>
      <c r="Y15" s="100">
        <f t="shared" si="2"/>
        <v>-129880</v>
      </c>
      <c r="Z15" s="137">
        <f>+IF(X15&lt;&gt;0,+(Y15/X15)*100,0)</f>
        <v>-11.25476603119584</v>
      </c>
      <c r="AA15" s="153">
        <f>SUM(AA16:AA18)</f>
        <v>1154000</v>
      </c>
    </row>
    <row r="16" spans="1:27" ht="13.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200000</v>
      </c>
      <c r="V16" s="60">
        <v>200000</v>
      </c>
      <c r="W16" s="60">
        <v>200000</v>
      </c>
      <c r="X16" s="60">
        <v>200000</v>
      </c>
      <c r="Y16" s="60"/>
      <c r="Z16" s="140">
        <v>0</v>
      </c>
      <c r="AA16" s="155">
        <v>200000</v>
      </c>
    </row>
    <row r="17" spans="1:27" ht="13.5">
      <c r="A17" s="138" t="s">
        <v>86</v>
      </c>
      <c r="B17" s="136"/>
      <c r="C17" s="155"/>
      <c r="D17" s="155"/>
      <c r="E17" s="156">
        <v>954000</v>
      </c>
      <c r="F17" s="60">
        <v>954000</v>
      </c>
      <c r="G17" s="60">
        <v>38606</v>
      </c>
      <c r="H17" s="60"/>
      <c r="I17" s="60"/>
      <c r="J17" s="60">
        <v>38606</v>
      </c>
      <c r="K17" s="60">
        <v>70</v>
      </c>
      <c r="L17" s="60"/>
      <c r="M17" s="60">
        <v>-1548</v>
      </c>
      <c r="N17" s="60">
        <v>-1478</v>
      </c>
      <c r="O17" s="60">
        <v>226</v>
      </c>
      <c r="P17" s="60"/>
      <c r="Q17" s="60"/>
      <c r="R17" s="60">
        <v>226</v>
      </c>
      <c r="S17" s="60"/>
      <c r="T17" s="60">
        <v>-3922</v>
      </c>
      <c r="U17" s="60">
        <v>790688</v>
      </c>
      <c r="V17" s="60">
        <v>786766</v>
      </c>
      <c r="W17" s="60">
        <v>824120</v>
      </c>
      <c r="X17" s="60">
        <v>954000</v>
      </c>
      <c r="Y17" s="60">
        <v>-129880</v>
      </c>
      <c r="Z17" s="140">
        <v>-13.61</v>
      </c>
      <c r="AA17" s="155">
        <v>954000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20841400</v>
      </c>
      <c r="F19" s="100">
        <f t="shared" si="3"/>
        <v>20096200</v>
      </c>
      <c r="G19" s="100">
        <f t="shared" si="3"/>
        <v>605948</v>
      </c>
      <c r="H19" s="100">
        <f t="shared" si="3"/>
        <v>1241239</v>
      </c>
      <c r="I19" s="100">
        <f t="shared" si="3"/>
        <v>1175332</v>
      </c>
      <c r="J19" s="100">
        <f t="shared" si="3"/>
        <v>3022519</v>
      </c>
      <c r="K19" s="100">
        <f t="shared" si="3"/>
        <v>1269667</v>
      </c>
      <c r="L19" s="100">
        <f t="shared" si="3"/>
        <v>1114955</v>
      </c>
      <c r="M19" s="100">
        <f t="shared" si="3"/>
        <v>1133657</v>
      </c>
      <c r="N19" s="100">
        <f t="shared" si="3"/>
        <v>3518279</v>
      </c>
      <c r="O19" s="100">
        <f t="shared" si="3"/>
        <v>1309075</v>
      </c>
      <c r="P19" s="100">
        <f t="shared" si="3"/>
        <v>1208837</v>
      </c>
      <c r="Q19" s="100">
        <f t="shared" si="3"/>
        <v>1222457</v>
      </c>
      <c r="R19" s="100">
        <f t="shared" si="3"/>
        <v>3740369</v>
      </c>
      <c r="S19" s="100">
        <f t="shared" si="3"/>
        <v>1207126</v>
      </c>
      <c r="T19" s="100">
        <f t="shared" si="3"/>
        <v>942536</v>
      </c>
      <c r="U19" s="100">
        <f t="shared" si="3"/>
        <v>7402269</v>
      </c>
      <c r="V19" s="100">
        <f t="shared" si="3"/>
        <v>9551931</v>
      </c>
      <c r="W19" s="100">
        <f t="shared" si="3"/>
        <v>19833098</v>
      </c>
      <c r="X19" s="100">
        <f t="shared" si="3"/>
        <v>20096200</v>
      </c>
      <c r="Y19" s="100">
        <f t="shared" si="3"/>
        <v>-263102</v>
      </c>
      <c r="Z19" s="137">
        <f>+IF(X19&lt;&gt;0,+(Y19/X19)*100,0)</f>
        <v>-1.309212686975647</v>
      </c>
      <c r="AA19" s="153">
        <f>SUM(AA20:AA23)</f>
        <v>20096200</v>
      </c>
    </row>
    <row r="20" spans="1:27" ht="13.5">
      <c r="A20" s="138" t="s">
        <v>89</v>
      </c>
      <c r="B20" s="136"/>
      <c r="C20" s="155"/>
      <c r="D20" s="155"/>
      <c r="E20" s="156">
        <v>12341430</v>
      </c>
      <c r="F20" s="60">
        <v>11566430</v>
      </c>
      <c r="G20" s="60">
        <v>376580</v>
      </c>
      <c r="H20" s="60">
        <v>825258</v>
      </c>
      <c r="I20" s="60">
        <v>798848</v>
      </c>
      <c r="J20" s="60">
        <v>2000686</v>
      </c>
      <c r="K20" s="60">
        <v>770204</v>
      </c>
      <c r="L20" s="60">
        <v>717484</v>
      </c>
      <c r="M20" s="60">
        <v>728984</v>
      </c>
      <c r="N20" s="60">
        <v>2216672</v>
      </c>
      <c r="O20" s="60">
        <v>772185</v>
      </c>
      <c r="P20" s="60">
        <v>769284</v>
      </c>
      <c r="Q20" s="60">
        <v>784553</v>
      </c>
      <c r="R20" s="60">
        <v>2326022</v>
      </c>
      <c r="S20" s="60">
        <v>779861</v>
      </c>
      <c r="T20" s="60">
        <v>542338</v>
      </c>
      <c r="U20" s="60">
        <v>3389812</v>
      </c>
      <c r="V20" s="60">
        <v>4712011</v>
      </c>
      <c r="W20" s="60">
        <v>11255391</v>
      </c>
      <c r="X20" s="60">
        <v>11566430</v>
      </c>
      <c r="Y20" s="60">
        <v>-311039</v>
      </c>
      <c r="Z20" s="140">
        <v>-2.69</v>
      </c>
      <c r="AA20" s="155">
        <v>11566430</v>
      </c>
    </row>
    <row r="21" spans="1:27" ht="13.5">
      <c r="A21" s="138" t="s">
        <v>90</v>
      </c>
      <c r="B21" s="136"/>
      <c r="C21" s="155"/>
      <c r="D21" s="155"/>
      <c r="E21" s="156">
        <v>3507590</v>
      </c>
      <c r="F21" s="60">
        <v>3474290</v>
      </c>
      <c r="G21" s="60">
        <v>-9593</v>
      </c>
      <c r="H21" s="60">
        <v>181726</v>
      </c>
      <c r="I21" s="60">
        <v>152180</v>
      </c>
      <c r="J21" s="60">
        <v>324313</v>
      </c>
      <c r="K21" s="60">
        <v>278806</v>
      </c>
      <c r="L21" s="60">
        <v>173544</v>
      </c>
      <c r="M21" s="60">
        <v>200098</v>
      </c>
      <c r="N21" s="60">
        <v>652448</v>
      </c>
      <c r="O21" s="60">
        <v>305161</v>
      </c>
      <c r="P21" s="60">
        <v>215131</v>
      </c>
      <c r="Q21" s="60">
        <v>229278</v>
      </c>
      <c r="R21" s="60">
        <v>749570</v>
      </c>
      <c r="S21" s="60">
        <v>206914</v>
      </c>
      <c r="T21" s="60">
        <v>178975</v>
      </c>
      <c r="U21" s="60">
        <v>1474636</v>
      </c>
      <c r="V21" s="60">
        <v>1860525</v>
      </c>
      <c r="W21" s="60">
        <v>3586856</v>
      </c>
      <c r="X21" s="60">
        <v>3474290</v>
      </c>
      <c r="Y21" s="60">
        <v>112566</v>
      </c>
      <c r="Z21" s="140">
        <v>3.24</v>
      </c>
      <c r="AA21" s="155">
        <v>3474290</v>
      </c>
    </row>
    <row r="22" spans="1:27" ht="13.5">
      <c r="A22" s="138" t="s">
        <v>91</v>
      </c>
      <c r="B22" s="136"/>
      <c r="C22" s="157"/>
      <c r="D22" s="157"/>
      <c r="E22" s="158">
        <v>1905200</v>
      </c>
      <c r="F22" s="159">
        <v>3063880</v>
      </c>
      <c r="G22" s="159">
        <v>89166</v>
      </c>
      <c r="H22" s="159">
        <v>149067</v>
      </c>
      <c r="I22" s="159">
        <v>142022</v>
      </c>
      <c r="J22" s="159">
        <v>380255</v>
      </c>
      <c r="K22" s="159">
        <v>141046</v>
      </c>
      <c r="L22" s="159">
        <v>142197</v>
      </c>
      <c r="M22" s="159">
        <v>132179</v>
      </c>
      <c r="N22" s="159">
        <v>415422</v>
      </c>
      <c r="O22" s="159">
        <v>150002</v>
      </c>
      <c r="P22" s="159">
        <v>143825</v>
      </c>
      <c r="Q22" s="159">
        <v>135833</v>
      </c>
      <c r="R22" s="159">
        <v>429660</v>
      </c>
      <c r="S22" s="159">
        <v>140052</v>
      </c>
      <c r="T22" s="159">
        <v>142164</v>
      </c>
      <c r="U22" s="159">
        <v>1542281</v>
      </c>
      <c r="V22" s="159">
        <v>1824497</v>
      </c>
      <c r="W22" s="159">
        <v>3049834</v>
      </c>
      <c r="X22" s="159">
        <v>3063880</v>
      </c>
      <c r="Y22" s="159">
        <v>-14046</v>
      </c>
      <c r="Z22" s="141">
        <v>-0.46</v>
      </c>
      <c r="AA22" s="157">
        <v>3063880</v>
      </c>
    </row>
    <row r="23" spans="1:27" ht="13.5">
      <c r="A23" s="138" t="s">
        <v>92</v>
      </c>
      <c r="B23" s="136"/>
      <c r="C23" s="155"/>
      <c r="D23" s="155"/>
      <c r="E23" s="156">
        <v>3087180</v>
      </c>
      <c r="F23" s="60">
        <v>1991600</v>
      </c>
      <c r="G23" s="60">
        <v>149795</v>
      </c>
      <c r="H23" s="60">
        <v>85188</v>
      </c>
      <c r="I23" s="60">
        <v>82282</v>
      </c>
      <c r="J23" s="60">
        <v>317265</v>
      </c>
      <c r="K23" s="60">
        <v>79611</v>
      </c>
      <c r="L23" s="60">
        <v>81730</v>
      </c>
      <c r="M23" s="60">
        <v>72396</v>
      </c>
      <c r="N23" s="60">
        <v>233737</v>
      </c>
      <c r="O23" s="60">
        <v>81727</v>
      </c>
      <c r="P23" s="60">
        <v>80597</v>
      </c>
      <c r="Q23" s="60">
        <v>72793</v>
      </c>
      <c r="R23" s="60">
        <v>235117</v>
      </c>
      <c r="S23" s="60">
        <v>80299</v>
      </c>
      <c r="T23" s="60">
        <v>79059</v>
      </c>
      <c r="U23" s="60">
        <v>995540</v>
      </c>
      <c r="V23" s="60">
        <v>1154898</v>
      </c>
      <c r="W23" s="60">
        <v>1941017</v>
      </c>
      <c r="X23" s="60">
        <v>1991600</v>
      </c>
      <c r="Y23" s="60">
        <v>-50583</v>
      </c>
      <c r="Z23" s="140">
        <v>-2.54</v>
      </c>
      <c r="AA23" s="155">
        <v>1991600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41689692</v>
      </c>
      <c r="D25" s="168">
        <f>+D5+D9+D15+D19+D24</f>
        <v>0</v>
      </c>
      <c r="E25" s="169">
        <f t="shared" si="4"/>
        <v>65681534</v>
      </c>
      <c r="F25" s="73">
        <f t="shared" si="4"/>
        <v>69896834</v>
      </c>
      <c r="G25" s="73">
        <f t="shared" si="4"/>
        <v>6309137</v>
      </c>
      <c r="H25" s="73">
        <f t="shared" si="4"/>
        <v>1606957</v>
      </c>
      <c r="I25" s="73">
        <f t="shared" si="4"/>
        <v>1582253</v>
      </c>
      <c r="J25" s="73">
        <f t="shared" si="4"/>
        <v>9498347</v>
      </c>
      <c r="K25" s="73">
        <f t="shared" si="4"/>
        <v>1823867</v>
      </c>
      <c r="L25" s="73">
        <f t="shared" si="4"/>
        <v>7108718</v>
      </c>
      <c r="M25" s="73">
        <f t="shared" si="4"/>
        <v>1515460</v>
      </c>
      <c r="N25" s="73">
        <f t="shared" si="4"/>
        <v>10448045</v>
      </c>
      <c r="O25" s="73">
        <f t="shared" si="4"/>
        <v>10171213</v>
      </c>
      <c r="P25" s="73">
        <f t="shared" si="4"/>
        <v>1837577</v>
      </c>
      <c r="Q25" s="73">
        <f t="shared" si="4"/>
        <v>10671507</v>
      </c>
      <c r="R25" s="73">
        <f t="shared" si="4"/>
        <v>22680297</v>
      </c>
      <c r="S25" s="73">
        <f t="shared" si="4"/>
        <v>1712987</v>
      </c>
      <c r="T25" s="73">
        <f t="shared" si="4"/>
        <v>14561959</v>
      </c>
      <c r="U25" s="73">
        <f t="shared" si="4"/>
        <v>2440123</v>
      </c>
      <c r="V25" s="73">
        <f t="shared" si="4"/>
        <v>18715069</v>
      </c>
      <c r="W25" s="73">
        <f t="shared" si="4"/>
        <v>61341758</v>
      </c>
      <c r="X25" s="73">
        <f t="shared" si="4"/>
        <v>69896834</v>
      </c>
      <c r="Y25" s="73">
        <f t="shared" si="4"/>
        <v>-8555076</v>
      </c>
      <c r="Z25" s="170">
        <f>+IF(X25&lt;&gt;0,+(Y25/X25)*100,0)</f>
        <v>-12.239575829714976</v>
      </c>
      <c r="AA25" s="168">
        <f>+AA5+AA9+AA15+AA19+AA24</f>
        <v>69896834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39517125</v>
      </c>
      <c r="D28" s="153">
        <f>SUM(D29:D31)</f>
        <v>0</v>
      </c>
      <c r="E28" s="154">
        <f t="shared" si="5"/>
        <v>25356114</v>
      </c>
      <c r="F28" s="100">
        <f t="shared" si="5"/>
        <v>24218614</v>
      </c>
      <c r="G28" s="100">
        <f t="shared" si="5"/>
        <v>996174</v>
      </c>
      <c r="H28" s="100">
        <f t="shared" si="5"/>
        <v>1139730</v>
      </c>
      <c r="I28" s="100">
        <f t="shared" si="5"/>
        <v>1165669</v>
      </c>
      <c r="J28" s="100">
        <f t="shared" si="5"/>
        <v>3301573</v>
      </c>
      <c r="K28" s="100">
        <f t="shared" si="5"/>
        <v>2126342</v>
      </c>
      <c r="L28" s="100">
        <f t="shared" si="5"/>
        <v>2013474</v>
      </c>
      <c r="M28" s="100">
        <f t="shared" si="5"/>
        <v>1264382</v>
      </c>
      <c r="N28" s="100">
        <f t="shared" si="5"/>
        <v>5404198</v>
      </c>
      <c r="O28" s="100">
        <f t="shared" si="5"/>
        <v>1210613</v>
      </c>
      <c r="P28" s="100">
        <f t="shared" si="5"/>
        <v>7016753</v>
      </c>
      <c r="Q28" s="100">
        <f t="shared" si="5"/>
        <v>1052791</v>
      </c>
      <c r="R28" s="100">
        <f t="shared" si="5"/>
        <v>9280157</v>
      </c>
      <c r="S28" s="100">
        <f t="shared" si="5"/>
        <v>1153741</v>
      </c>
      <c r="T28" s="100">
        <f t="shared" si="5"/>
        <v>1366992</v>
      </c>
      <c r="U28" s="100">
        <f t="shared" si="5"/>
        <v>4154726</v>
      </c>
      <c r="V28" s="100">
        <f t="shared" si="5"/>
        <v>6675459</v>
      </c>
      <c r="W28" s="100">
        <f t="shared" si="5"/>
        <v>24661387</v>
      </c>
      <c r="X28" s="100">
        <f t="shared" si="5"/>
        <v>24218614</v>
      </c>
      <c r="Y28" s="100">
        <f t="shared" si="5"/>
        <v>442773</v>
      </c>
      <c r="Z28" s="137">
        <f>+IF(X28&lt;&gt;0,+(Y28/X28)*100,0)</f>
        <v>1.8282342664200355</v>
      </c>
      <c r="AA28" s="153">
        <f>SUM(AA29:AA31)</f>
        <v>24218614</v>
      </c>
    </row>
    <row r="29" spans="1:27" ht="13.5">
      <c r="A29" s="138" t="s">
        <v>75</v>
      </c>
      <c r="B29" s="136"/>
      <c r="C29" s="155">
        <v>39517125</v>
      </c>
      <c r="D29" s="155"/>
      <c r="E29" s="156">
        <v>6178470</v>
      </c>
      <c r="F29" s="60">
        <v>4523470</v>
      </c>
      <c r="G29" s="60">
        <v>329992</v>
      </c>
      <c r="H29" s="60">
        <v>347875</v>
      </c>
      <c r="I29" s="60">
        <v>422377</v>
      </c>
      <c r="J29" s="60">
        <v>1100244</v>
      </c>
      <c r="K29" s="60">
        <v>469409</v>
      </c>
      <c r="L29" s="60">
        <v>410186</v>
      </c>
      <c r="M29" s="60">
        <v>461160</v>
      </c>
      <c r="N29" s="60">
        <v>1340755</v>
      </c>
      <c r="O29" s="60">
        <v>381411</v>
      </c>
      <c r="P29" s="60">
        <v>461857</v>
      </c>
      <c r="Q29" s="60">
        <v>359080</v>
      </c>
      <c r="R29" s="60">
        <v>1202348</v>
      </c>
      <c r="S29" s="60">
        <v>385009</v>
      </c>
      <c r="T29" s="60">
        <v>650710</v>
      </c>
      <c r="U29" s="60">
        <v>5392244</v>
      </c>
      <c r="V29" s="60">
        <v>6427963</v>
      </c>
      <c r="W29" s="60">
        <v>10071310</v>
      </c>
      <c r="X29" s="60">
        <v>4523470</v>
      </c>
      <c r="Y29" s="60">
        <v>5547840</v>
      </c>
      <c r="Z29" s="140">
        <v>122.65</v>
      </c>
      <c r="AA29" s="155">
        <v>4523470</v>
      </c>
    </row>
    <row r="30" spans="1:27" ht="13.5">
      <c r="A30" s="138" t="s">
        <v>76</v>
      </c>
      <c r="B30" s="136"/>
      <c r="C30" s="157"/>
      <c r="D30" s="157"/>
      <c r="E30" s="158">
        <v>16227472</v>
      </c>
      <c r="F30" s="159">
        <v>16425452</v>
      </c>
      <c r="G30" s="159">
        <v>549766</v>
      </c>
      <c r="H30" s="159">
        <v>488666</v>
      </c>
      <c r="I30" s="159">
        <v>513331</v>
      </c>
      <c r="J30" s="159">
        <v>1551763</v>
      </c>
      <c r="K30" s="159">
        <v>1054425</v>
      </c>
      <c r="L30" s="159">
        <v>1368709</v>
      </c>
      <c r="M30" s="159">
        <v>648889</v>
      </c>
      <c r="N30" s="159">
        <v>3072023</v>
      </c>
      <c r="O30" s="159">
        <v>592098</v>
      </c>
      <c r="P30" s="159">
        <v>6358684</v>
      </c>
      <c r="Q30" s="159">
        <v>481042</v>
      </c>
      <c r="R30" s="159">
        <v>7431824</v>
      </c>
      <c r="S30" s="159">
        <v>552075</v>
      </c>
      <c r="T30" s="159">
        <v>687647</v>
      </c>
      <c r="U30" s="159">
        <v>-945355</v>
      </c>
      <c r="V30" s="159">
        <v>294367</v>
      </c>
      <c r="W30" s="159">
        <v>12349977</v>
      </c>
      <c r="X30" s="159">
        <v>16425452</v>
      </c>
      <c r="Y30" s="159">
        <v>-4075475</v>
      </c>
      <c r="Z30" s="141">
        <v>-24.81</v>
      </c>
      <c r="AA30" s="157">
        <v>16425452</v>
      </c>
    </row>
    <row r="31" spans="1:27" ht="13.5">
      <c r="A31" s="138" t="s">
        <v>77</v>
      </c>
      <c r="B31" s="136"/>
      <c r="C31" s="155"/>
      <c r="D31" s="155"/>
      <c r="E31" s="156">
        <v>2950172</v>
      </c>
      <c r="F31" s="60">
        <v>3269692</v>
      </c>
      <c r="G31" s="60">
        <v>116416</v>
      </c>
      <c r="H31" s="60">
        <v>303189</v>
      </c>
      <c r="I31" s="60">
        <v>229961</v>
      </c>
      <c r="J31" s="60">
        <v>649566</v>
      </c>
      <c r="K31" s="60">
        <v>602508</v>
      </c>
      <c r="L31" s="60">
        <v>234579</v>
      </c>
      <c r="M31" s="60">
        <v>154333</v>
      </c>
      <c r="N31" s="60">
        <v>991420</v>
      </c>
      <c r="O31" s="60">
        <v>237104</v>
      </c>
      <c r="P31" s="60">
        <v>196212</v>
      </c>
      <c r="Q31" s="60">
        <v>212669</v>
      </c>
      <c r="R31" s="60">
        <v>645985</v>
      </c>
      <c r="S31" s="60">
        <v>216657</v>
      </c>
      <c r="T31" s="60">
        <v>28635</v>
      </c>
      <c r="U31" s="60">
        <v>-292163</v>
      </c>
      <c r="V31" s="60">
        <v>-46871</v>
      </c>
      <c r="W31" s="60">
        <v>2240100</v>
      </c>
      <c r="X31" s="60">
        <v>3269692</v>
      </c>
      <c r="Y31" s="60">
        <v>-1029592</v>
      </c>
      <c r="Z31" s="140">
        <v>-31.49</v>
      </c>
      <c r="AA31" s="155">
        <v>3269692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4506017</v>
      </c>
      <c r="F32" s="100">
        <f t="shared" si="6"/>
        <v>4024327</v>
      </c>
      <c r="G32" s="100">
        <f t="shared" si="6"/>
        <v>255553</v>
      </c>
      <c r="H32" s="100">
        <f t="shared" si="6"/>
        <v>271213</v>
      </c>
      <c r="I32" s="100">
        <f t="shared" si="6"/>
        <v>303113</v>
      </c>
      <c r="J32" s="100">
        <f t="shared" si="6"/>
        <v>829879</v>
      </c>
      <c r="K32" s="100">
        <f t="shared" si="6"/>
        <v>320201</v>
      </c>
      <c r="L32" s="100">
        <f t="shared" si="6"/>
        <v>472501</v>
      </c>
      <c r="M32" s="100">
        <f t="shared" si="6"/>
        <v>317124</v>
      </c>
      <c r="N32" s="100">
        <f t="shared" si="6"/>
        <v>1109826</v>
      </c>
      <c r="O32" s="100">
        <f t="shared" si="6"/>
        <v>368289</v>
      </c>
      <c r="P32" s="100">
        <f t="shared" si="6"/>
        <v>293740</v>
      </c>
      <c r="Q32" s="100">
        <f t="shared" si="6"/>
        <v>380022</v>
      </c>
      <c r="R32" s="100">
        <f t="shared" si="6"/>
        <v>1042051</v>
      </c>
      <c r="S32" s="100">
        <f t="shared" si="6"/>
        <v>376871</v>
      </c>
      <c r="T32" s="100">
        <f t="shared" si="6"/>
        <v>239302</v>
      </c>
      <c r="U32" s="100">
        <f t="shared" si="6"/>
        <v>-456737</v>
      </c>
      <c r="V32" s="100">
        <f t="shared" si="6"/>
        <v>159436</v>
      </c>
      <c r="W32" s="100">
        <f t="shared" si="6"/>
        <v>3141192</v>
      </c>
      <c r="X32" s="100">
        <f t="shared" si="6"/>
        <v>4024327</v>
      </c>
      <c r="Y32" s="100">
        <f t="shared" si="6"/>
        <v>-883135</v>
      </c>
      <c r="Z32" s="137">
        <f>+IF(X32&lt;&gt;0,+(Y32/X32)*100,0)</f>
        <v>-21.944911534276414</v>
      </c>
      <c r="AA32" s="153">
        <f>SUM(AA33:AA37)</f>
        <v>4024327</v>
      </c>
    </row>
    <row r="33" spans="1:27" ht="13.5">
      <c r="A33" s="138" t="s">
        <v>79</v>
      </c>
      <c r="B33" s="136"/>
      <c r="C33" s="155"/>
      <c r="D33" s="155"/>
      <c r="E33" s="156">
        <v>1935362</v>
      </c>
      <c r="F33" s="60">
        <v>1520062</v>
      </c>
      <c r="G33" s="60">
        <v>74476</v>
      </c>
      <c r="H33" s="60">
        <v>95596</v>
      </c>
      <c r="I33" s="60">
        <v>75858</v>
      </c>
      <c r="J33" s="60">
        <v>245930</v>
      </c>
      <c r="K33" s="60">
        <v>78459</v>
      </c>
      <c r="L33" s="60">
        <v>165366</v>
      </c>
      <c r="M33" s="60">
        <v>87771</v>
      </c>
      <c r="N33" s="60">
        <v>331596</v>
      </c>
      <c r="O33" s="60">
        <v>145298</v>
      </c>
      <c r="P33" s="60">
        <v>123743</v>
      </c>
      <c r="Q33" s="60">
        <v>107327</v>
      </c>
      <c r="R33" s="60">
        <v>376368</v>
      </c>
      <c r="S33" s="60">
        <v>138360</v>
      </c>
      <c r="T33" s="60">
        <v>101266</v>
      </c>
      <c r="U33" s="60">
        <v>-140076</v>
      </c>
      <c r="V33" s="60">
        <v>99550</v>
      </c>
      <c r="W33" s="60">
        <v>1053444</v>
      </c>
      <c r="X33" s="60">
        <v>1520062</v>
      </c>
      <c r="Y33" s="60">
        <v>-466618</v>
      </c>
      <c r="Z33" s="140">
        <v>-30.7</v>
      </c>
      <c r="AA33" s="155">
        <v>1520062</v>
      </c>
    </row>
    <row r="34" spans="1:27" ht="13.5">
      <c r="A34" s="138" t="s">
        <v>80</v>
      </c>
      <c r="B34" s="136"/>
      <c r="C34" s="155"/>
      <c r="D34" s="155"/>
      <c r="E34" s="156">
        <v>351895</v>
      </c>
      <c r="F34" s="60">
        <v>290995</v>
      </c>
      <c r="G34" s="60">
        <v>21651</v>
      </c>
      <c r="H34" s="60">
        <v>22571</v>
      </c>
      <c r="I34" s="60">
        <v>19826</v>
      </c>
      <c r="J34" s="60">
        <v>64048</v>
      </c>
      <c r="K34" s="60">
        <v>22776</v>
      </c>
      <c r="L34" s="60">
        <v>32238</v>
      </c>
      <c r="M34" s="60">
        <v>21622</v>
      </c>
      <c r="N34" s="60">
        <v>76636</v>
      </c>
      <c r="O34" s="60">
        <v>24198</v>
      </c>
      <c r="P34" s="60">
        <v>24200</v>
      </c>
      <c r="Q34" s="60">
        <v>29528</v>
      </c>
      <c r="R34" s="60">
        <v>77926</v>
      </c>
      <c r="S34" s="60">
        <v>24960</v>
      </c>
      <c r="T34" s="60">
        <v>23008</v>
      </c>
      <c r="U34" s="60">
        <v>-109321</v>
      </c>
      <c r="V34" s="60">
        <v>-61353</v>
      </c>
      <c r="W34" s="60">
        <v>157257</v>
      </c>
      <c r="X34" s="60">
        <v>290995</v>
      </c>
      <c r="Y34" s="60">
        <v>-133738</v>
      </c>
      <c r="Z34" s="140">
        <v>-45.96</v>
      </c>
      <c r="AA34" s="155">
        <v>290995</v>
      </c>
    </row>
    <row r="35" spans="1:27" ht="13.5">
      <c r="A35" s="138" t="s">
        <v>81</v>
      </c>
      <c r="B35" s="136"/>
      <c r="C35" s="155"/>
      <c r="D35" s="155"/>
      <c r="E35" s="156">
        <v>2218760</v>
      </c>
      <c r="F35" s="60">
        <v>2213270</v>
      </c>
      <c r="G35" s="60">
        <v>159426</v>
      </c>
      <c r="H35" s="60">
        <v>153046</v>
      </c>
      <c r="I35" s="60">
        <v>207429</v>
      </c>
      <c r="J35" s="60">
        <v>519901</v>
      </c>
      <c r="K35" s="60">
        <v>218966</v>
      </c>
      <c r="L35" s="60">
        <v>274897</v>
      </c>
      <c r="M35" s="60">
        <v>207731</v>
      </c>
      <c r="N35" s="60">
        <v>701594</v>
      </c>
      <c r="O35" s="60">
        <v>198793</v>
      </c>
      <c r="P35" s="60">
        <v>145797</v>
      </c>
      <c r="Q35" s="60">
        <v>243167</v>
      </c>
      <c r="R35" s="60">
        <v>587757</v>
      </c>
      <c r="S35" s="60">
        <v>213551</v>
      </c>
      <c r="T35" s="60">
        <v>115028</v>
      </c>
      <c r="U35" s="60">
        <v>-207340</v>
      </c>
      <c r="V35" s="60">
        <v>121239</v>
      </c>
      <c r="W35" s="60">
        <v>1930491</v>
      </c>
      <c r="X35" s="60">
        <v>2213270</v>
      </c>
      <c r="Y35" s="60">
        <v>-282779</v>
      </c>
      <c r="Z35" s="140">
        <v>-12.78</v>
      </c>
      <c r="AA35" s="155">
        <v>2213270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3094575</v>
      </c>
      <c r="F38" s="100">
        <f t="shared" si="7"/>
        <v>3124575</v>
      </c>
      <c r="G38" s="100">
        <f t="shared" si="7"/>
        <v>195033</v>
      </c>
      <c r="H38" s="100">
        <f t="shared" si="7"/>
        <v>250651</v>
      </c>
      <c r="I38" s="100">
        <f t="shared" si="7"/>
        <v>229468</v>
      </c>
      <c r="J38" s="100">
        <f t="shared" si="7"/>
        <v>675152</v>
      </c>
      <c r="K38" s="100">
        <f t="shared" si="7"/>
        <v>233787</v>
      </c>
      <c r="L38" s="100">
        <f t="shared" si="7"/>
        <v>562525</v>
      </c>
      <c r="M38" s="100">
        <f t="shared" si="7"/>
        <v>219086</v>
      </c>
      <c r="N38" s="100">
        <f t="shared" si="7"/>
        <v>1015398</v>
      </c>
      <c r="O38" s="100">
        <f t="shared" si="7"/>
        <v>258401</v>
      </c>
      <c r="P38" s="100">
        <f t="shared" si="7"/>
        <v>211241</v>
      </c>
      <c r="Q38" s="100">
        <f t="shared" si="7"/>
        <v>197615</v>
      </c>
      <c r="R38" s="100">
        <f t="shared" si="7"/>
        <v>667257</v>
      </c>
      <c r="S38" s="100">
        <f t="shared" si="7"/>
        <v>269602</v>
      </c>
      <c r="T38" s="100">
        <f t="shared" si="7"/>
        <v>55230</v>
      </c>
      <c r="U38" s="100">
        <f t="shared" si="7"/>
        <v>-249222</v>
      </c>
      <c r="V38" s="100">
        <f t="shared" si="7"/>
        <v>75610</v>
      </c>
      <c r="W38" s="100">
        <f t="shared" si="7"/>
        <v>2433417</v>
      </c>
      <c r="X38" s="100">
        <f t="shared" si="7"/>
        <v>3124575</v>
      </c>
      <c r="Y38" s="100">
        <f t="shared" si="7"/>
        <v>-691158</v>
      </c>
      <c r="Z38" s="137">
        <f>+IF(X38&lt;&gt;0,+(Y38/X38)*100,0)</f>
        <v>-22.120064328748708</v>
      </c>
      <c r="AA38" s="153">
        <f>SUM(AA39:AA41)</f>
        <v>3124575</v>
      </c>
    </row>
    <row r="39" spans="1:27" ht="13.5">
      <c r="A39" s="138" t="s">
        <v>85</v>
      </c>
      <c r="B39" s="136"/>
      <c r="C39" s="155"/>
      <c r="D39" s="155"/>
      <c r="E39" s="156">
        <v>418555</v>
      </c>
      <c r="F39" s="60">
        <v>418555</v>
      </c>
      <c r="G39" s="60"/>
      <c r="H39" s="60">
        <v>3924</v>
      </c>
      <c r="I39" s="60">
        <v>23561</v>
      </c>
      <c r="J39" s="60">
        <v>27485</v>
      </c>
      <c r="K39" s="60">
        <v>4057</v>
      </c>
      <c r="L39" s="60">
        <v>182927</v>
      </c>
      <c r="M39" s="60">
        <v>35797</v>
      </c>
      <c r="N39" s="60">
        <v>222781</v>
      </c>
      <c r="O39" s="60">
        <v>30085</v>
      </c>
      <c r="P39" s="60">
        <v>26248</v>
      </c>
      <c r="Q39" s="60">
        <v>24210</v>
      </c>
      <c r="R39" s="60">
        <v>80543</v>
      </c>
      <c r="S39" s="60">
        <v>25781</v>
      </c>
      <c r="T39" s="60">
        <v>26027</v>
      </c>
      <c r="U39" s="60">
        <v>-35678</v>
      </c>
      <c r="V39" s="60">
        <v>16130</v>
      </c>
      <c r="W39" s="60">
        <v>346939</v>
      </c>
      <c r="X39" s="60">
        <v>418555</v>
      </c>
      <c r="Y39" s="60">
        <v>-71616</v>
      </c>
      <c r="Z39" s="140">
        <v>-17.11</v>
      </c>
      <c r="AA39" s="155">
        <v>418555</v>
      </c>
    </row>
    <row r="40" spans="1:27" ht="13.5">
      <c r="A40" s="138" t="s">
        <v>86</v>
      </c>
      <c r="B40" s="136"/>
      <c r="C40" s="155"/>
      <c r="D40" s="155"/>
      <c r="E40" s="156">
        <v>2676020</v>
      </c>
      <c r="F40" s="60">
        <v>2706020</v>
      </c>
      <c r="G40" s="60">
        <v>195033</v>
      </c>
      <c r="H40" s="60">
        <v>246727</v>
      </c>
      <c r="I40" s="60">
        <v>205907</v>
      </c>
      <c r="J40" s="60">
        <v>647667</v>
      </c>
      <c r="K40" s="60">
        <v>229730</v>
      </c>
      <c r="L40" s="60">
        <v>379598</v>
      </c>
      <c r="M40" s="60">
        <v>183289</v>
      </c>
      <c r="N40" s="60">
        <v>792617</v>
      </c>
      <c r="O40" s="60">
        <v>228316</v>
      </c>
      <c r="P40" s="60">
        <v>184993</v>
      </c>
      <c r="Q40" s="60">
        <v>173405</v>
      </c>
      <c r="R40" s="60">
        <v>586714</v>
      </c>
      <c r="S40" s="60">
        <v>243821</v>
      </c>
      <c r="T40" s="60">
        <v>29203</v>
      </c>
      <c r="U40" s="60">
        <v>-213544</v>
      </c>
      <c r="V40" s="60">
        <v>59480</v>
      </c>
      <c r="W40" s="60">
        <v>2086478</v>
      </c>
      <c r="X40" s="60">
        <v>2706020</v>
      </c>
      <c r="Y40" s="60">
        <v>-619542</v>
      </c>
      <c r="Z40" s="140">
        <v>-22.89</v>
      </c>
      <c r="AA40" s="155">
        <v>2706020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15603035</v>
      </c>
      <c r="F42" s="100">
        <f t="shared" si="8"/>
        <v>14507335</v>
      </c>
      <c r="G42" s="100">
        <f t="shared" si="8"/>
        <v>843385</v>
      </c>
      <c r="H42" s="100">
        <f t="shared" si="8"/>
        <v>324260</v>
      </c>
      <c r="I42" s="100">
        <f t="shared" si="8"/>
        <v>1491542</v>
      </c>
      <c r="J42" s="100">
        <f t="shared" si="8"/>
        <v>2659187</v>
      </c>
      <c r="K42" s="100">
        <f t="shared" si="8"/>
        <v>2238621</v>
      </c>
      <c r="L42" s="100">
        <f t="shared" si="8"/>
        <v>737715</v>
      </c>
      <c r="M42" s="100">
        <f t="shared" si="8"/>
        <v>1049477</v>
      </c>
      <c r="N42" s="100">
        <f t="shared" si="8"/>
        <v>4025813</v>
      </c>
      <c r="O42" s="100">
        <f t="shared" si="8"/>
        <v>962798</v>
      </c>
      <c r="P42" s="100">
        <f t="shared" si="8"/>
        <v>1378392</v>
      </c>
      <c r="Q42" s="100">
        <f t="shared" si="8"/>
        <v>894841</v>
      </c>
      <c r="R42" s="100">
        <f t="shared" si="8"/>
        <v>3236031</v>
      </c>
      <c r="S42" s="100">
        <f t="shared" si="8"/>
        <v>1140608</v>
      </c>
      <c r="T42" s="100">
        <f t="shared" si="8"/>
        <v>1142392</v>
      </c>
      <c r="U42" s="100">
        <f t="shared" si="8"/>
        <v>-1464331</v>
      </c>
      <c r="V42" s="100">
        <f t="shared" si="8"/>
        <v>818669</v>
      </c>
      <c r="W42" s="100">
        <f t="shared" si="8"/>
        <v>10739700</v>
      </c>
      <c r="X42" s="100">
        <f t="shared" si="8"/>
        <v>14507335</v>
      </c>
      <c r="Y42" s="100">
        <f t="shared" si="8"/>
        <v>-3767635</v>
      </c>
      <c r="Z42" s="137">
        <f>+IF(X42&lt;&gt;0,+(Y42/X42)*100,0)</f>
        <v>-25.970552137935744</v>
      </c>
      <c r="AA42" s="153">
        <f>SUM(AA43:AA46)</f>
        <v>14507335</v>
      </c>
    </row>
    <row r="43" spans="1:27" ht="13.5">
      <c r="A43" s="138" t="s">
        <v>89</v>
      </c>
      <c r="B43" s="136"/>
      <c r="C43" s="155"/>
      <c r="D43" s="155"/>
      <c r="E43" s="156">
        <v>9848390</v>
      </c>
      <c r="F43" s="60">
        <v>9141390</v>
      </c>
      <c r="G43" s="60">
        <v>603331</v>
      </c>
      <c r="H43" s="60">
        <v>29112</v>
      </c>
      <c r="I43" s="60">
        <v>1024829</v>
      </c>
      <c r="J43" s="60">
        <v>1657272</v>
      </c>
      <c r="K43" s="60">
        <v>1826747</v>
      </c>
      <c r="L43" s="60">
        <v>-75444</v>
      </c>
      <c r="M43" s="60">
        <v>819371</v>
      </c>
      <c r="N43" s="60">
        <v>2570674</v>
      </c>
      <c r="O43" s="60">
        <v>727824</v>
      </c>
      <c r="P43" s="60">
        <v>834973</v>
      </c>
      <c r="Q43" s="60">
        <v>530067</v>
      </c>
      <c r="R43" s="60">
        <v>2092864</v>
      </c>
      <c r="S43" s="60">
        <v>766886</v>
      </c>
      <c r="T43" s="60">
        <v>760946</v>
      </c>
      <c r="U43" s="60">
        <v>-810472</v>
      </c>
      <c r="V43" s="60">
        <v>717360</v>
      </c>
      <c r="W43" s="60">
        <v>7038170</v>
      </c>
      <c r="X43" s="60">
        <v>9141390</v>
      </c>
      <c r="Y43" s="60">
        <v>-2103220</v>
      </c>
      <c r="Z43" s="140">
        <v>-23.01</v>
      </c>
      <c r="AA43" s="155">
        <v>9141390</v>
      </c>
    </row>
    <row r="44" spans="1:27" ht="13.5">
      <c r="A44" s="138" t="s">
        <v>90</v>
      </c>
      <c r="B44" s="136"/>
      <c r="C44" s="155"/>
      <c r="D44" s="155"/>
      <c r="E44" s="156">
        <v>2067065</v>
      </c>
      <c r="F44" s="60">
        <v>1762365</v>
      </c>
      <c r="G44" s="60">
        <v>65383</v>
      </c>
      <c r="H44" s="60">
        <v>59121</v>
      </c>
      <c r="I44" s="60">
        <v>149902</v>
      </c>
      <c r="J44" s="60">
        <v>274406</v>
      </c>
      <c r="K44" s="60">
        <v>159083</v>
      </c>
      <c r="L44" s="60">
        <v>213360</v>
      </c>
      <c r="M44" s="60">
        <v>64844</v>
      </c>
      <c r="N44" s="60">
        <v>437287</v>
      </c>
      <c r="O44" s="60">
        <v>89096</v>
      </c>
      <c r="P44" s="60">
        <v>197277</v>
      </c>
      <c r="Q44" s="60">
        <v>96689</v>
      </c>
      <c r="R44" s="60">
        <v>383062</v>
      </c>
      <c r="S44" s="60">
        <v>127466</v>
      </c>
      <c r="T44" s="60">
        <v>57103</v>
      </c>
      <c r="U44" s="60">
        <v>-238266</v>
      </c>
      <c r="V44" s="60">
        <v>-53697</v>
      </c>
      <c r="W44" s="60">
        <v>1041058</v>
      </c>
      <c r="X44" s="60">
        <v>1762365</v>
      </c>
      <c r="Y44" s="60">
        <v>-721307</v>
      </c>
      <c r="Z44" s="140">
        <v>-40.93</v>
      </c>
      <c r="AA44" s="155">
        <v>1762365</v>
      </c>
    </row>
    <row r="45" spans="1:27" ht="13.5">
      <c r="A45" s="138" t="s">
        <v>91</v>
      </c>
      <c r="B45" s="136"/>
      <c r="C45" s="157"/>
      <c r="D45" s="157"/>
      <c r="E45" s="158">
        <v>1393610</v>
      </c>
      <c r="F45" s="159">
        <v>2219970</v>
      </c>
      <c r="G45" s="159">
        <v>67825</v>
      </c>
      <c r="H45" s="159">
        <v>146362</v>
      </c>
      <c r="I45" s="159">
        <v>232390</v>
      </c>
      <c r="J45" s="159">
        <v>446577</v>
      </c>
      <c r="K45" s="159">
        <v>166866</v>
      </c>
      <c r="L45" s="159">
        <v>486652</v>
      </c>
      <c r="M45" s="159">
        <v>103143</v>
      </c>
      <c r="N45" s="159">
        <v>756661</v>
      </c>
      <c r="O45" s="159">
        <v>83651</v>
      </c>
      <c r="P45" s="159">
        <v>216291</v>
      </c>
      <c r="Q45" s="159">
        <v>153443</v>
      </c>
      <c r="R45" s="159">
        <v>453385</v>
      </c>
      <c r="S45" s="159">
        <v>148377</v>
      </c>
      <c r="T45" s="159">
        <v>181183</v>
      </c>
      <c r="U45" s="159">
        <v>-209772</v>
      </c>
      <c r="V45" s="159">
        <v>119788</v>
      </c>
      <c r="W45" s="159">
        <v>1776411</v>
      </c>
      <c r="X45" s="159">
        <v>2219970</v>
      </c>
      <c r="Y45" s="159">
        <v>-443559</v>
      </c>
      <c r="Z45" s="141">
        <v>-19.98</v>
      </c>
      <c r="AA45" s="157">
        <v>2219970</v>
      </c>
    </row>
    <row r="46" spans="1:27" ht="13.5">
      <c r="A46" s="138" t="s">
        <v>92</v>
      </c>
      <c r="B46" s="136"/>
      <c r="C46" s="155"/>
      <c r="D46" s="155"/>
      <c r="E46" s="156">
        <v>2293970</v>
      </c>
      <c r="F46" s="60">
        <v>1383610</v>
      </c>
      <c r="G46" s="60">
        <v>106846</v>
      </c>
      <c r="H46" s="60">
        <v>89665</v>
      </c>
      <c r="I46" s="60">
        <v>84421</v>
      </c>
      <c r="J46" s="60">
        <v>280932</v>
      </c>
      <c r="K46" s="60">
        <v>85925</v>
      </c>
      <c r="L46" s="60">
        <v>113147</v>
      </c>
      <c r="M46" s="60">
        <v>62119</v>
      </c>
      <c r="N46" s="60">
        <v>261191</v>
      </c>
      <c r="O46" s="60">
        <v>62227</v>
      </c>
      <c r="P46" s="60">
        <v>129851</v>
      </c>
      <c r="Q46" s="60">
        <v>114642</v>
      </c>
      <c r="R46" s="60">
        <v>306720</v>
      </c>
      <c r="S46" s="60">
        <v>97879</v>
      </c>
      <c r="T46" s="60">
        <v>143160</v>
      </c>
      <c r="U46" s="60">
        <v>-205821</v>
      </c>
      <c r="V46" s="60">
        <v>35218</v>
      </c>
      <c r="W46" s="60">
        <v>884061</v>
      </c>
      <c r="X46" s="60">
        <v>1383610</v>
      </c>
      <c r="Y46" s="60">
        <v>-499549</v>
      </c>
      <c r="Z46" s="140">
        <v>-36.1</v>
      </c>
      <c r="AA46" s="155">
        <v>1383610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39517125</v>
      </c>
      <c r="D48" s="168">
        <f>+D28+D32+D38+D42+D47</f>
        <v>0</v>
      </c>
      <c r="E48" s="169">
        <f t="shared" si="9"/>
        <v>48559741</v>
      </c>
      <c r="F48" s="73">
        <f t="shared" si="9"/>
        <v>45874851</v>
      </c>
      <c r="G48" s="73">
        <f t="shared" si="9"/>
        <v>2290145</v>
      </c>
      <c r="H48" s="73">
        <f t="shared" si="9"/>
        <v>1985854</v>
      </c>
      <c r="I48" s="73">
        <f t="shared" si="9"/>
        <v>3189792</v>
      </c>
      <c r="J48" s="73">
        <f t="shared" si="9"/>
        <v>7465791</v>
      </c>
      <c r="K48" s="73">
        <f t="shared" si="9"/>
        <v>4918951</v>
      </c>
      <c r="L48" s="73">
        <f t="shared" si="9"/>
        <v>3786215</v>
      </c>
      <c r="M48" s="73">
        <f t="shared" si="9"/>
        <v>2850069</v>
      </c>
      <c r="N48" s="73">
        <f t="shared" si="9"/>
        <v>11555235</v>
      </c>
      <c r="O48" s="73">
        <f t="shared" si="9"/>
        <v>2800101</v>
      </c>
      <c r="P48" s="73">
        <f t="shared" si="9"/>
        <v>8900126</v>
      </c>
      <c r="Q48" s="73">
        <f t="shared" si="9"/>
        <v>2525269</v>
      </c>
      <c r="R48" s="73">
        <f t="shared" si="9"/>
        <v>14225496</v>
      </c>
      <c r="S48" s="73">
        <f t="shared" si="9"/>
        <v>2940822</v>
      </c>
      <c r="T48" s="73">
        <f t="shared" si="9"/>
        <v>2803916</v>
      </c>
      <c r="U48" s="73">
        <f t="shared" si="9"/>
        <v>1984436</v>
      </c>
      <c r="V48" s="73">
        <f t="shared" si="9"/>
        <v>7729174</v>
      </c>
      <c r="W48" s="73">
        <f t="shared" si="9"/>
        <v>40975696</v>
      </c>
      <c r="X48" s="73">
        <f t="shared" si="9"/>
        <v>45874851</v>
      </c>
      <c r="Y48" s="73">
        <f t="shared" si="9"/>
        <v>-4899155</v>
      </c>
      <c r="Z48" s="170">
        <f>+IF(X48&lt;&gt;0,+(Y48/X48)*100,0)</f>
        <v>-10.679391634427326</v>
      </c>
      <c r="AA48" s="168">
        <f>+AA28+AA32+AA38+AA42+AA47</f>
        <v>45874851</v>
      </c>
    </row>
    <row r="49" spans="1:27" ht="13.5">
      <c r="A49" s="148" t="s">
        <v>49</v>
      </c>
      <c r="B49" s="149"/>
      <c r="C49" s="171">
        <f aca="true" t="shared" si="10" ref="C49:Y49">+C25-C48</f>
        <v>2172567</v>
      </c>
      <c r="D49" s="171">
        <f>+D25-D48</f>
        <v>0</v>
      </c>
      <c r="E49" s="172">
        <f t="shared" si="10"/>
        <v>17121793</v>
      </c>
      <c r="F49" s="173">
        <f t="shared" si="10"/>
        <v>24021983</v>
      </c>
      <c r="G49" s="173">
        <f t="shared" si="10"/>
        <v>4018992</v>
      </c>
      <c r="H49" s="173">
        <f t="shared" si="10"/>
        <v>-378897</v>
      </c>
      <c r="I49" s="173">
        <f t="shared" si="10"/>
        <v>-1607539</v>
      </c>
      <c r="J49" s="173">
        <f t="shared" si="10"/>
        <v>2032556</v>
      </c>
      <c r="K49" s="173">
        <f t="shared" si="10"/>
        <v>-3095084</v>
      </c>
      <c r="L49" s="173">
        <f t="shared" si="10"/>
        <v>3322503</v>
      </c>
      <c r="M49" s="173">
        <f t="shared" si="10"/>
        <v>-1334609</v>
      </c>
      <c r="N49" s="173">
        <f t="shared" si="10"/>
        <v>-1107190</v>
      </c>
      <c r="O49" s="173">
        <f t="shared" si="10"/>
        <v>7371112</v>
      </c>
      <c r="P49" s="173">
        <f t="shared" si="10"/>
        <v>-7062549</v>
      </c>
      <c r="Q49" s="173">
        <f t="shared" si="10"/>
        <v>8146238</v>
      </c>
      <c r="R49" s="173">
        <f t="shared" si="10"/>
        <v>8454801</v>
      </c>
      <c r="S49" s="173">
        <f t="shared" si="10"/>
        <v>-1227835</v>
      </c>
      <c r="T49" s="173">
        <f t="shared" si="10"/>
        <v>11758043</v>
      </c>
      <c r="U49" s="173">
        <f t="shared" si="10"/>
        <v>455687</v>
      </c>
      <c r="V49" s="173">
        <f t="shared" si="10"/>
        <v>10985895</v>
      </c>
      <c r="W49" s="173">
        <f t="shared" si="10"/>
        <v>20366062</v>
      </c>
      <c r="X49" s="173">
        <f>IF(F25=F48,0,X25-X48)</f>
        <v>24021983</v>
      </c>
      <c r="Y49" s="173">
        <f t="shared" si="10"/>
        <v>-3655921</v>
      </c>
      <c r="Z49" s="174">
        <f>+IF(X49&lt;&gt;0,+(Y49/X49)*100,0)</f>
        <v>-15.219064138043892</v>
      </c>
      <c r="AA49" s="171">
        <f>+AA25-AA48</f>
        <v>24021983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1966551</v>
      </c>
      <c r="D5" s="155">
        <v>0</v>
      </c>
      <c r="E5" s="156">
        <v>2217534</v>
      </c>
      <c r="F5" s="60">
        <v>2217534</v>
      </c>
      <c r="G5" s="60">
        <v>637730</v>
      </c>
      <c r="H5" s="60">
        <v>128929</v>
      </c>
      <c r="I5" s="60">
        <v>133877</v>
      </c>
      <c r="J5" s="60">
        <v>900536</v>
      </c>
      <c r="K5" s="60">
        <v>130767</v>
      </c>
      <c r="L5" s="60">
        <v>135393</v>
      </c>
      <c r="M5" s="60">
        <v>133818</v>
      </c>
      <c r="N5" s="60">
        <v>399978</v>
      </c>
      <c r="O5" s="60">
        <v>133818</v>
      </c>
      <c r="P5" s="60">
        <v>133818</v>
      </c>
      <c r="Q5" s="60">
        <v>133818</v>
      </c>
      <c r="R5" s="60">
        <v>401454</v>
      </c>
      <c r="S5" s="60">
        <v>133818</v>
      </c>
      <c r="T5" s="60">
        <v>133628</v>
      </c>
      <c r="U5" s="60">
        <v>159233</v>
      </c>
      <c r="V5" s="60">
        <v>426679</v>
      </c>
      <c r="W5" s="60">
        <v>2128647</v>
      </c>
      <c r="X5" s="60">
        <v>2217534</v>
      </c>
      <c r="Y5" s="60">
        <v>-88887</v>
      </c>
      <c r="Z5" s="140">
        <v>-4.01</v>
      </c>
      <c r="AA5" s="155">
        <v>2217534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9816430</v>
      </c>
      <c r="F7" s="60">
        <v>9038430</v>
      </c>
      <c r="G7" s="60">
        <v>376580</v>
      </c>
      <c r="H7" s="60">
        <v>825258</v>
      </c>
      <c r="I7" s="60">
        <v>795734</v>
      </c>
      <c r="J7" s="60">
        <v>1997572</v>
      </c>
      <c r="K7" s="60">
        <v>769502</v>
      </c>
      <c r="L7" s="60">
        <v>717265</v>
      </c>
      <c r="M7" s="60">
        <v>728940</v>
      </c>
      <c r="N7" s="60">
        <v>2215707</v>
      </c>
      <c r="O7" s="60">
        <v>772053</v>
      </c>
      <c r="P7" s="60">
        <v>769196</v>
      </c>
      <c r="Q7" s="60">
        <v>784421</v>
      </c>
      <c r="R7" s="60">
        <v>2325670</v>
      </c>
      <c r="S7" s="60">
        <v>777098</v>
      </c>
      <c r="T7" s="60">
        <v>541505</v>
      </c>
      <c r="U7" s="60">
        <v>864071</v>
      </c>
      <c r="V7" s="60">
        <v>2182674</v>
      </c>
      <c r="W7" s="60">
        <v>8721623</v>
      </c>
      <c r="X7" s="60">
        <v>9038430</v>
      </c>
      <c r="Y7" s="60">
        <v>-316807</v>
      </c>
      <c r="Z7" s="140">
        <v>-3.51</v>
      </c>
      <c r="AA7" s="155">
        <v>9038430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2207590</v>
      </c>
      <c r="F8" s="60">
        <v>2174290</v>
      </c>
      <c r="G8" s="60">
        <v>-9593</v>
      </c>
      <c r="H8" s="60">
        <v>181726</v>
      </c>
      <c r="I8" s="60">
        <v>152180</v>
      </c>
      <c r="J8" s="60">
        <v>324313</v>
      </c>
      <c r="K8" s="60">
        <v>278806</v>
      </c>
      <c r="L8" s="60">
        <v>173544</v>
      </c>
      <c r="M8" s="60">
        <v>200098</v>
      </c>
      <c r="N8" s="60">
        <v>652448</v>
      </c>
      <c r="O8" s="60">
        <v>305161</v>
      </c>
      <c r="P8" s="60">
        <v>215131</v>
      </c>
      <c r="Q8" s="60">
        <v>229278</v>
      </c>
      <c r="R8" s="60">
        <v>749570</v>
      </c>
      <c r="S8" s="60">
        <v>206914</v>
      </c>
      <c r="T8" s="60">
        <v>178975</v>
      </c>
      <c r="U8" s="60">
        <v>174636</v>
      </c>
      <c r="V8" s="60">
        <v>560525</v>
      </c>
      <c r="W8" s="60">
        <v>2286856</v>
      </c>
      <c r="X8" s="60">
        <v>2174290</v>
      </c>
      <c r="Y8" s="60">
        <v>112566</v>
      </c>
      <c r="Z8" s="140">
        <v>5.18</v>
      </c>
      <c r="AA8" s="155">
        <v>2174290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930000</v>
      </c>
      <c r="F9" s="60">
        <v>1723880</v>
      </c>
      <c r="G9" s="60">
        <v>89150</v>
      </c>
      <c r="H9" s="60">
        <v>149067</v>
      </c>
      <c r="I9" s="60">
        <v>142022</v>
      </c>
      <c r="J9" s="60">
        <v>380239</v>
      </c>
      <c r="K9" s="60">
        <v>141046</v>
      </c>
      <c r="L9" s="60">
        <v>142197</v>
      </c>
      <c r="M9" s="60">
        <v>132179</v>
      </c>
      <c r="N9" s="60">
        <v>415422</v>
      </c>
      <c r="O9" s="60">
        <v>150002</v>
      </c>
      <c r="P9" s="60">
        <v>143825</v>
      </c>
      <c r="Q9" s="60">
        <v>135833</v>
      </c>
      <c r="R9" s="60">
        <v>429660</v>
      </c>
      <c r="S9" s="60">
        <v>140052</v>
      </c>
      <c r="T9" s="60">
        <v>142164</v>
      </c>
      <c r="U9" s="60">
        <v>202281</v>
      </c>
      <c r="V9" s="60">
        <v>484497</v>
      </c>
      <c r="W9" s="60">
        <v>1709818</v>
      </c>
      <c r="X9" s="60">
        <v>1723880</v>
      </c>
      <c r="Y9" s="60">
        <v>-14062</v>
      </c>
      <c r="Z9" s="140">
        <v>-0.82</v>
      </c>
      <c r="AA9" s="155">
        <v>1723880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1747180</v>
      </c>
      <c r="F10" s="54">
        <v>1016400</v>
      </c>
      <c r="G10" s="54">
        <v>149795</v>
      </c>
      <c r="H10" s="54">
        <v>85156</v>
      </c>
      <c r="I10" s="54">
        <v>82282</v>
      </c>
      <c r="J10" s="54">
        <v>317233</v>
      </c>
      <c r="K10" s="54">
        <v>79593</v>
      </c>
      <c r="L10" s="54">
        <v>81683</v>
      </c>
      <c r="M10" s="54">
        <v>72380</v>
      </c>
      <c r="N10" s="54">
        <v>233656</v>
      </c>
      <c r="O10" s="54">
        <v>81727</v>
      </c>
      <c r="P10" s="54">
        <v>80597</v>
      </c>
      <c r="Q10" s="54">
        <v>72793</v>
      </c>
      <c r="R10" s="54">
        <v>235117</v>
      </c>
      <c r="S10" s="54">
        <v>80276</v>
      </c>
      <c r="T10" s="54">
        <v>79012</v>
      </c>
      <c r="U10" s="54">
        <v>20317</v>
      </c>
      <c r="V10" s="54">
        <v>179605</v>
      </c>
      <c r="W10" s="54">
        <v>965611</v>
      </c>
      <c r="X10" s="54">
        <v>1016400</v>
      </c>
      <c r="Y10" s="54">
        <v>-50789</v>
      </c>
      <c r="Z10" s="184">
        <v>-5</v>
      </c>
      <c r="AA10" s="130">
        <v>1016400</v>
      </c>
    </row>
    <row r="11" spans="1:27" ht="13.5">
      <c r="A11" s="183" t="s">
        <v>107</v>
      </c>
      <c r="B11" s="185"/>
      <c r="C11" s="155">
        <v>13184663</v>
      </c>
      <c r="D11" s="155">
        <v>0</v>
      </c>
      <c r="E11" s="156">
        <v>5000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201208</v>
      </c>
      <c r="D12" s="155">
        <v>0</v>
      </c>
      <c r="E12" s="156">
        <v>294500</v>
      </c>
      <c r="F12" s="60">
        <v>294500</v>
      </c>
      <c r="G12" s="60">
        <v>50619</v>
      </c>
      <c r="H12" s="60">
        <v>12078</v>
      </c>
      <c r="I12" s="60">
        <v>29044</v>
      </c>
      <c r="J12" s="60">
        <v>91741</v>
      </c>
      <c r="K12" s="60">
        <v>10869</v>
      </c>
      <c r="L12" s="60">
        <v>18531</v>
      </c>
      <c r="M12" s="60">
        <v>27553</v>
      </c>
      <c r="N12" s="60">
        <v>56953</v>
      </c>
      <c r="O12" s="60">
        <v>12586</v>
      </c>
      <c r="P12" s="60">
        <v>13081</v>
      </c>
      <c r="Q12" s="60">
        <v>31943</v>
      </c>
      <c r="R12" s="60">
        <v>57610</v>
      </c>
      <c r="S12" s="60">
        <v>14496</v>
      </c>
      <c r="T12" s="60">
        <v>21900</v>
      </c>
      <c r="U12" s="60">
        <v>37214</v>
      </c>
      <c r="V12" s="60">
        <v>73610</v>
      </c>
      <c r="W12" s="60">
        <v>279914</v>
      </c>
      <c r="X12" s="60">
        <v>294500</v>
      </c>
      <c r="Y12" s="60">
        <v>-14586</v>
      </c>
      <c r="Z12" s="140">
        <v>-4.95</v>
      </c>
      <c r="AA12" s="155">
        <v>294500</v>
      </c>
    </row>
    <row r="13" spans="1:27" ht="13.5">
      <c r="A13" s="181" t="s">
        <v>109</v>
      </c>
      <c r="B13" s="185"/>
      <c r="C13" s="155">
        <v>366377</v>
      </c>
      <c r="D13" s="155">
        <v>0</v>
      </c>
      <c r="E13" s="156">
        <v>340000</v>
      </c>
      <c r="F13" s="60">
        <v>340000</v>
      </c>
      <c r="G13" s="60">
        <v>-2330</v>
      </c>
      <c r="H13" s="60">
        <v>77064</v>
      </c>
      <c r="I13" s="60">
        <v>55919</v>
      </c>
      <c r="J13" s="60">
        <v>130653</v>
      </c>
      <c r="K13" s="60">
        <v>47349</v>
      </c>
      <c r="L13" s="60">
        <v>2530</v>
      </c>
      <c r="M13" s="60">
        <v>32725</v>
      </c>
      <c r="N13" s="60">
        <v>82604</v>
      </c>
      <c r="O13" s="60">
        <v>52415</v>
      </c>
      <c r="P13" s="60">
        <v>77673</v>
      </c>
      <c r="Q13" s="60">
        <v>31558</v>
      </c>
      <c r="R13" s="60">
        <v>161646</v>
      </c>
      <c r="S13" s="60">
        <v>63065</v>
      </c>
      <c r="T13" s="60">
        <v>49841</v>
      </c>
      <c r="U13" s="60">
        <v>54119</v>
      </c>
      <c r="V13" s="60">
        <v>167025</v>
      </c>
      <c r="W13" s="60">
        <v>541928</v>
      </c>
      <c r="X13" s="60">
        <v>340000</v>
      </c>
      <c r="Y13" s="60">
        <v>201928</v>
      </c>
      <c r="Z13" s="140">
        <v>59.39</v>
      </c>
      <c r="AA13" s="155">
        <v>340000</v>
      </c>
    </row>
    <row r="14" spans="1:27" ht="13.5">
      <c r="A14" s="181" t="s">
        <v>110</v>
      </c>
      <c r="B14" s="185"/>
      <c r="C14" s="155">
        <v>564018</v>
      </c>
      <c r="D14" s="155">
        <v>0</v>
      </c>
      <c r="E14" s="156">
        <v>500000</v>
      </c>
      <c r="F14" s="60">
        <v>500000</v>
      </c>
      <c r="G14" s="60">
        <v>41294</v>
      </c>
      <c r="H14" s="60">
        <v>43186</v>
      </c>
      <c r="I14" s="60">
        <v>45038</v>
      </c>
      <c r="J14" s="60">
        <v>129518</v>
      </c>
      <c r="K14" s="60">
        <v>46465</v>
      </c>
      <c r="L14" s="60">
        <v>46166</v>
      </c>
      <c r="M14" s="60">
        <v>47355</v>
      </c>
      <c r="N14" s="60">
        <v>139986</v>
      </c>
      <c r="O14" s="60">
        <v>47209</v>
      </c>
      <c r="P14" s="60">
        <v>49421</v>
      </c>
      <c r="Q14" s="60">
        <v>49253</v>
      </c>
      <c r="R14" s="60">
        <v>145883</v>
      </c>
      <c r="S14" s="60">
        <v>47596</v>
      </c>
      <c r="T14" s="60">
        <v>49556</v>
      </c>
      <c r="U14" s="60">
        <v>50029</v>
      </c>
      <c r="V14" s="60">
        <v>147181</v>
      </c>
      <c r="W14" s="60">
        <v>562568</v>
      </c>
      <c r="X14" s="60">
        <v>500000</v>
      </c>
      <c r="Y14" s="60">
        <v>62568</v>
      </c>
      <c r="Z14" s="140">
        <v>12.51</v>
      </c>
      <c r="AA14" s="155">
        <v>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742274</v>
      </c>
      <c r="D16" s="155">
        <v>0</v>
      </c>
      <c r="E16" s="156">
        <v>2681000</v>
      </c>
      <c r="F16" s="60">
        <v>2681000</v>
      </c>
      <c r="G16" s="60">
        <v>7555</v>
      </c>
      <c r="H16" s="60">
        <v>11361</v>
      </c>
      <c r="I16" s="60">
        <v>26699</v>
      </c>
      <c r="J16" s="60">
        <v>45615</v>
      </c>
      <c r="K16" s="60">
        <v>52568</v>
      </c>
      <c r="L16" s="60">
        <v>55658</v>
      </c>
      <c r="M16" s="60">
        <v>41550</v>
      </c>
      <c r="N16" s="60">
        <v>149776</v>
      </c>
      <c r="O16" s="60">
        <v>83188</v>
      </c>
      <c r="P16" s="60">
        <v>47639</v>
      </c>
      <c r="Q16" s="60">
        <v>150045</v>
      </c>
      <c r="R16" s="60">
        <v>280872</v>
      </c>
      <c r="S16" s="60">
        <v>112105</v>
      </c>
      <c r="T16" s="60">
        <v>124024</v>
      </c>
      <c r="U16" s="60">
        <v>235321</v>
      </c>
      <c r="V16" s="60">
        <v>471450</v>
      </c>
      <c r="W16" s="60">
        <v>947713</v>
      </c>
      <c r="X16" s="60">
        <v>2681000</v>
      </c>
      <c r="Y16" s="60">
        <v>-1733287</v>
      </c>
      <c r="Z16" s="140">
        <v>-64.65</v>
      </c>
      <c r="AA16" s="155">
        <v>2681000</v>
      </c>
    </row>
    <row r="17" spans="1:27" ht="13.5">
      <c r="A17" s="181" t="s">
        <v>113</v>
      </c>
      <c r="B17" s="185"/>
      <c r="C17" s="155">
        <v>219070</v>
      </c>
      <c r="D17" s="155">
        <v>0</v>
      </c>
      <c r="E17" s="156">
        <v>978000</v>
      </c>
      <c r="F17" s="60">
        <v>908000</v>
      </c>
      <c r="G17" s="60">
        <v>92539</v>
      </c>
      <c r="H17" s="60">
        <v>81419</v>
      </c>
      <c r="I17" s="60">
        <v>103135</v>
      </c>
      <c r="J17" s="60">
        <v>277093</v>
      </c>
      <c r="K17" s="60">
        <v>126794</v>
      </c>
      <c r="L17" s="60">
        <v>135816</v>
      </c>
      <c r="M17" s="60">
        <v>98046</v>
      </c>
      <c r="N17" s="60">
        <v>360656</v>
      </c>
      <c r="O17" s="60">
        <v>97090</v>
      </c>
      <c r="P17" s="60">
        <v>119100</v>
      </c>
      <c r="Q17" s="60">
        <v>127240</v>
      </c>
      <c r="R17" s="60">
        <v>343430</v>
      </c>
      <c r="S17" s="60">
        <v>113147</v>
      </c>
      <c r="T17" s="60">
        <v>80500</v>
      </c>
      <c r="U17" s="60">
        <v>88815</v>
      </c>
      <c r="V17" s="60">
        <v>282462</v>
      </c>
      <c r="W17" s="60">
        <v>1263641</v>
      </c>
      <c r="X17" s="60">
        <v>908000</v>
      </c>
      <c r="Y17" s="60">
        <v>355641</v>
      </c>
      <c r="Z17" s="140">
        <v>39.17</v>
      </c>
      <c r="AA17" s="155">
        <v>908000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15923786</v>
      </c>
      <c r="D19" s="155">
        <v>0</v>
      </c>
      <c r="E19" s="156">
        <v>24433000</v>
      </c>
      <c r="F19" s="60">
        <v>24495500</v>
      </c>
      <c r="G19" s="60">
        <v>4859000</v>
      </c>
      <c r="H19" s="60">
        <v>0</v>
      </c>
      <c r="I19" s="60">
        <v>0</v>
      </c>
      <c r="J19" s="60">
        <v>4859000</v>
      </c>
      <c r="K19" s="60">
        <v>107000</v>
      </c>
      <c r="L19" s="60">
        <v>5342558</v>
      </c>
      <c r="M19" s="60">
        <v>-448</v>
      </c>
      <c r="N19" s="60">
        <v>5449110</v>
      </c>
      <c r="O19" s="60">
        <v>1142086</v>
      </c>
      <c r="P19" s="60">
        <v>107000</v>
      </c>
      <c r="Q19" s="60">
        <v>2915000</v>
      </c>
      <c r="R19" s="60">
        <v>4164086</v>
      </c>
      <c r="S19" s="60">
        <v>0</v>
      </c>
      <c r="T19" s="60">
        <v>1355684</v>
      </c>
      <c r="U19" s="60">
        <v>1570548</v>
      </c>
      <c r="V19" s="60">
        <v>2926232</v>
      </c>
      <c r="W19" s="60">
        <v>17398428</v>
      </c>
      <c r="X19" s="60">
        <v>24495500</v>
      </c>
      <c r="Y19" s="60">
        <v>-7097072</v>
      </c>
      <c r="Z19" s="140">
        <v>-28.97</v>
      </c>
      <c r="AA19" s="155">
        <v>24495500</v>
      </c>
    </row>
    <row r="20" spans="1:27" ht="13.5">
      <c r="A20" s="181" t="s">
        <v>35</v>
      </c>
      <c r="B20" s="185"/>
      <c r="C20" s="155">
        <v>781136</v>
      </c>
      <c r="D20" s="155">
        <v>0</v>
      </c>
      <c r="E20" s="156">
        <v>1613300</v>
      </c>
      <c r="F20" s="54">
        <v>489300</v>
      </c>
      <c r="G20" s="54">
        <v>16798</v>
      </c>
      <c r="H20" s="54">
        <v>11713</v>
      </c>
      <c r="I20" s="54">
        <v>16323</v>
      </c>
      <c r="J20" s="54">
        <v>44834</v>
      </c>
      <c r="K20" s="54">
        <v>8911</v>
      </c>
      <c r="L20" s="54">
        <v>6644</v>
      </c>
      <c r="M20" s="54">
        <v>1264</v>
      </c>
      <c r="N20" s="54">
        <v>16819</v>
      </c>
      <c r="O20" s="54">
        <v>14141</v>
      </c>
      <c r="P20" s="54">
        <v>21096</v>
      </c>
      <c r="Q20" s="54">
        <v>10325</v>
      </c>
      <c r="R20" s="54">
        <v>45562</v>
      </c>
      <c r="S20" s="54">
        <v>24420</v>
      </c>
      <c r="T20" s="54">
        <v>10416</v>
      </c>
      <c r="U20" s="54">
        <v>26145</v>
      </c>
      <c r="V20" s="54">
        <v>60981</v>
      </c>
      <c r="W20" s="54">
        <v>168196</v>
      </c>
      <c r="X20" s="54">
        <v>489300</v>
      </c>
      <c r="Y20" s="54">
        <v>-321104</v>
      </c>
      <c r="Z20" s="184">
        <v>-65.63</v>
      </c>
      <c r="AA20" s="130">
        <v>489300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24197</v>
      </c>
      <c r="L21" s="60">
        <v>0</v>
      </c>
      <c r="M21" s="60">
        <v>0</v>
      </c>
      <c r="N21" s="60">
        <v>24197</v>
      </c>
      <c r="O21" s="60">
        <v>0</v>
      </c>
      <c r="P21" s="82">
        <v>60000</v>
      </c>
      <c r="Q21" s="60">
        <v>0</v>
      </c>
      <c r="R21" s="60">
        <v>60000</v>
      </c>
      <c r="S21" s="60">
        <v>0</v>
      </c>
      <c r="T21" s="60">
        <v>-12000</v>
      </c>
      <c r="U21" s="60">
        <v>24197</v>
      </c>
      <c r="V21" s="60">
        <v>12197</v>
      </c>
      <c r="W21" s="82">
        <v>96394</v>
      </c>
      <c r="X21" s="60">
        <v>0</v>
      </c>
      <c r="Y21" s="60">
        <v>96394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33949083</v>
      </c>
      <c r="D22" s="188">
        <f>SUM(D5:D21)</f>
        <v>0</v>
      </c>
      <c r="E22" s="189">
        <f t="shared" si="0"/>
        <v>47763534</v>
      </c>
      <c r="F22" s="190">
        <f t="shared" si="0"/>
        <v>45878834</v>
      </c>
      <c r="G22" s="190">
        <f t="shared" si="0"/>
        <v>6309137</v>
      </c>
      <c r="H22" s="190">
        <f t="shared" si="0"/>
        <v>1606957</v>
      </c>
      <c r="I22" s="190">
        <f t="shared" si="0"/>
        <v>1582253</v>
      </c>
      <c r="J22" s="190">
        <f t="shared" si="0"/>
        <v>9498347</v>
      </c>
      <c r="K22" s="190">
        <f t="shared" si="0"/>
        <v>1823867</v>
      </c>
      <c r="L22" s="190">
        <f t="shared" si="0"/>
        <v>6857985</v>
      </c>
      <c r="M22" s="190">
        <f t="shared" si="0"/>
        <v>1515460</v>
      </c>
      <c r="N22" s="190">
        <f t="shared" si="0"/>
        <v>10197312</v>
      </c>
      <c r="O22" s="190">
        <f t="shared" si="0"/>
        <v>2891476</v>
      </c>
      <c r="P22" s="190">
        <f t="shared" si="0"/>
        <v>1837577</v>
      </c>
      <c r="Q22" s="190">
        <f t="shared" si="0"/>
        <v>4671507</v>
      </c>
      <c r="R22" s="190">
        <f t="shared" si="0"/>
        <v>9400560</v>
      </c>
      <c r="S22" s="190">
        <f t="shared" si="0"/>
        <v>1712987</v>
      </c>
      <c r="T22" s="190">
        <f t="shared" si="0"/>
        <v>2755205</v>
      </c>
      <c r="U22" s="190">
        <f t="shared" si="0"/>
        <v>3506926</v>
      </c>
      <c r="V22" s="190">
        <f t="shared" si="0"/>
        <v>7975118</v>
      </c>
      <c r="W22" s="190">
        <f t="shared" si="0"/>
        <v>37071337</v>
      </c>
      <c r="X22" s="190">
        <f t="shared" si="0"/>
        <v>45878834</v>
      </c>
      <c r="Y22" s="190">
        <f t="shared" si="0"/>
        <v>-8807497</v>
      </c>
      <c r="Z22" s="191">
        <f>+IF(X22&lt;&gt;0,+(Y22/X22)*100,0)</f>
        <v>-19.19729912926732</v>
      </c>
      <c r="AA22" s="188">
        <f>SUM(AA5:AA21)</f>
        <v>45878834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11027729</v>
      </c>
      <c r="D25" s="155">
        <v>0</v>
      </c>
      <c r="E25" s="156">
        <v>12247869</v>
      </c>
      <c r="F25" s="60">
        <v>11498489</v>
      </c>
      <c r="G25" s="60">
        <v>864317</v>
      </c>
      <c r="H25" s="60">
        <v>860065</v>
      </c>
      <c r="I25" s="60">
        <v>928509</v>
      </c>
      <c r="J25" s="60">
        <v>2652891</v>
      </c>
      <c r="K25" s="60">
        <v>1012420</v>
      </c>
      <c r="L25" s="60">
        <v>1444617</v>
      </c>
      <c r="M25" s="60">
        <v>839149</v>
      </c>
      <c r="N25" s="60">
        <v>3296186</v>
      </c>
      <c r="O25" s="60">
        <v>942379</v>
      </c>
      <c r="P25" s="60">
        <v>870708</v>
      </c>
      <c r="Q25" s="60">
        <v>811436</v>
      </c>
      <c r="R25" s="60">
        <v>2624523</v>
      </c>
      <c r="S25" s="60">
        <v>904668</v>
      </c>
      <c r="T25" s="60">
        <v>740594</v>
      </c>
      <c r="U25" s="60">
        <v>-820092</v>
      </c>
      <c r="V25" s="60">
        <v>825170</v>
      </c>
      <c r="W25" s="60">
        <v>9398770</v>
      </c>
      <c r="X25" s="60">
        <v>11498489</v>
      </c>
      <c r="Y25" s="60">
        <v>-2099719</v>
      </c>
      <c r="Z25" s="140">
        <v>-18.26</v>
      </c>
      <c r="AA25" s="155">
        <v>11498489</v>
      </c>
    </row>
    <row r="26" spans="1:27" ht="13.5">
      <c r="A26" s="183" t="s">
        <v>38</v>
      </c>
      <c r="B26" s="182"/>
      <c r="C26" s="155">
        <v>2183811</v>
      </c>
      <c r="D26" s="155">
        <v>0</v>
      </c>
      <c r="E26" s="156">
        <v>2305300</v>
      </c>
      <c r="F26" s="60">
        <v>2305300</v>
      </c>
      <c r="G26" s="60">
        <v>182378</v>
      </c>
      <c r="H26" s="60">
        <v>182378</v>
      </c>
      <c r="I26" s="60">
        <v>182378</v>
      </c>
      <c r="J26" s="60">
        <v>547134</v>
      </c>
      <c r="K26" s="60">
        <v>184037</v>
      </c>
      <c r="L26" s="60">
        <v>182378</v>
      </c>
      <c r="M26" s="60">
        <v>182378</v>
      </c>
      <c r="N26" s="60">
        <v>548793</v>
      </c>
      <c r="O26" s="60">
        <v>182378</v>
      </c>
      <c r="P26" s="60">
        <v>255330</v>
      </c>
      <c r="Q26" s="60">
        <v>191497</v>
      </c>
      <c r="R26" s="60">
        <v>629205</v>
      </c>
      <c r="S26" s="60">
        <v>191497</v>
      </c>
      <c r="T26" s="60">
        <v>201333</v>
      </c>
      <c r="U26" s="60">
        <v>-191497</v>
      </c>
      <c r="V26" s="60">
        <v>201333</v>
      </c>
      <c r="W26" s="60">
        <v>1926465</v>
      </c>
      <c r="X26" s="60">
        <v>2305300</v>
      </c>
      <c r="Y26" s="60">
        <v>-378835</v>
      </c>
      <c r="Z26" s="140">
        <v>-16.43</v>
      </c>
      <c r="AA26" s="155">
        <v>2305300</v>
      </c>
    </row>
    <row r="27" spans="1:27" ht="13.5">
      <c r="A27" s="183" t="s">
        <v>118</v>
      </c>
      <c r="B27" s="182"/>
      <c r="C27" s="155">
        <v>2882353</v>
      </c>
      <c r="D27" s="155">
        <v>0</v>
      </c>
      <c r="E27" s="156">
        <v>1600000</v>
      </c>
      <c r="F27" s="60">
        <v>1600000</v>
      </c>
      <c r="G27" s="60">
        <v>0</v>
      </c>
      <c r="H27" s="60">
        <v>0</v>
      </c>
      <c r="I27" s="60">
        <v>133332</v>
      </c>
      <c r="J27" s="60">
        <v>133332</v>
      </c>
      <c r="K27" s="60">
        <v>133332</v>
      </c>
      <c r="L27" s="60">
        <v>399996</v>
      </c>
      <c r="M27" s="60">
        <v>0</v>
      </c>
      <c r="N27" s="60">
        <v>533328</v>
      </c>
      <c r="O27" s="60">
        <v>0</v>
      </c>
      <c r="P27" s="60">
        <v>266664</v>
      </c>
      <c r="Q27" s="60">
        <v>133332</v>
      </c>
      <c r="R27" s="60">
        <v>399996</v>
      </c>
      <c r="S27" s="60">
        <v>133332</v>
      </c>
      <c r="T27" s="60">
        <v>269526</v>
      </c>
      <c r="U27" s="60">
        <v>-276845</v>
      </c>
      <c r="V27" s="60">
        <v>126013</v>
      </c>
      <c r="W27" s="60">
        <v>1192669</v>
      </c>
      <c r="X27" s="60">
        <v>1600000</v>
      </c>
      <c r="Y27" s="60">
        <v>-407331</v>
      </c>
      <c r="Z27" s="140">
        <v>-25.46</v>
      </c>
      <c r="AA27" s="155">
        <v>1600000</v>
      </c>
    </row>
    <row r="28" spans="1:27" ht="13.5">
      <c r="A28" s="183" t="s">
        <v>39</v>
      </c>
      <c r="B28" s="182"/>
      <c r="C28" s="155">
        <v>1690600</v>
      </c>
      <c r="D28" s="155">
        <v>0</v>
      </c>
      <c r="E28" s="156">
        <v>1397657</v>
      </c>
      <c r="F28" s="60">
        <v>1587657</v>
      </c>
      <c r="G28" s="60">
        <v>96529</v>
      </c>
      <c r="H28" s="60">
        <v>102518</v>
      </c>
      <c r="I28" s="60">
        <v>102519</v>
      </c>
      <c r="J28" s="60">
        <v>301566</v>
      </c>
      <c r="K28" s="60">
        <v>102518</v>
      </c>
      <c r="L28" s="60">
        <v>108509</v>
      </c>
      <c r="M28" s="60">
        <v>0</v>
      </c>
      <c r="N28" s="60">
        <v>211027</v>
      </c>
      <c r="O28" s="60">
        <v>0</v>
      </c>
      <c r="P28" s="60">
        <v>205039</v>
      </c>
      <c r="Q28" s="60">
        <v>102518</v>
      </c>
      <c r="R28" s="60">
        <v>307557</v>
      </c>
      <c r="S28" s="60">
        <v>102518</v>
      </c>
      <c r="T28" s="60">
        <v>205036</v>
      </c>
      <c r="U28" s="60">
        <v>-163045</v>
      </c>
      <c r="V28" s="60">
        <v>144509</v>
      </c>
      <c r="W28" s="60">
        <v>964659</v>
      </c>
      <c r="X28" s="60">
        <v>1587657</v>
      </c>
      <c r="Y28" s="60">
        <v>-622998</v>
      </c>
      <c r="Z28" s="140">
        <v>-39.24</v>
      </c>
      <c r="AA28" s="155">
        <v>1587657</v>
      </c>
    </row>
    <row r="29" spans="1:27" ht="13.5">
      <c r="A29" s="183" t="s">
        <v>40</v>
      </c>
      <c r="B29" s="182"/>
      <c r="C29" s="155">
        <v>343021</v>
      </c>
      <c r="D29" s="155">
        <v>0</v>
      </c>
      <c r="E29" s="156">
        <v>208400</v>
      </c>
      <c r="F29" s="60">
        <v>358400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-6514</v>
      </c>
      <c r="V29" s="60">
        <v>-6514</v>
      </c>
      <c r="W29" s="60">
        <v>-6514</v>
      </c>
      <c r="X29" s="60">
        <v>358400</v>
      </c>
      <c r="Y29" s="60">
        <v>-364914</v>
      </c>
      <c r="Z29" s="140">
        <v>-101.82</v>
      </c>
      <c r="AA29" s="155">
        <v>358400</v>
      </c>
    </row>
    <row r="30" spans="1:27" ht="13.5">
      <c r="A30" s="183" t="s">
        <v>119</v>
      </c>
      <c r="B30" s="182"/>
      <c r="C30" s="155">
        <v>8094812</v>
      </c>
      <c r="D30" s="155">
        <v>0</v>
      </c>
      <c r="E30" s="156">
        <v>8400000</v>
      </c>
      <c r="F30" s="60">
        <v>7725000</v>
      </c>
      <c r="G30" s="60">
        <v>561266</v>
      </c>
      <c r="H30" s="60">
        <v>0</v>
      </c>
      <c r="I30" s="60">
        <v>900085</v>
      </c>
      <c r="J30" s="60">
        <v>1461351</v>
      </c>
      <c r="K30" s="60">
        <v>1763477</v>
      </c>
      <c r="L30" s="60">
        <v>-184005</v>
      </c>
      <c r="M30" s="60">
        <v>687368</v>
      </c>
      <c r="N30" s="60">
        <v>2266840</v>
      </c>
      <c r="O30" s="60">
        <v>661853</v>
      </c>
      <c r="P30" s="60">
        <v>713927</v>
      </c>
      <c r="Q30" s="60">
        <v>438596</v>
      </c>
      <c r="R30" s="60">
        <v>1814376</v>
      </c>
      <c r="S30" s="60">
        <v>664579</v>
      </c>
      <c r="T30" s="60">
        <v>699372</v>
      </c>
      <c r="U30" s="60">
        <v>-699004</v>
      </c>
      <c r="V30" s="60">
        <v>664947</v>
      </c>
      <c r="W30" s="60">
        <v>6207514</v>
      </c>
      <c r="X30" s="60">
        <v>7725000</v>
      </c>
      <c r="Y30" s="60">
        <v>-1517486</v>
      </c>
      <c r="Z30" s="140">
        <v>-19.64</v>
      </c>
      <c r="AA30" s="155">
        <v>7725000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300000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13294799</v>
      </c>
      <c r="D34" s="155">
        <v>0</v>
      </c>
      <c r="E34" s="156">
        <v>22100515</v>
      </c>
      <c r="F34" s="60">
        <v>20800005</v>
      </c>
      <c r="G34" s="60">
        <v>585655</v>
      </c>
      <c r="H34" s="60">
        <v>840893</v>
      </c>
      <c r="I34" s="60">
        <v>942969</v>
      </c>
      <c r="J34" s="60">
        <v>2369517</v>
      </c>
      <c r="K34" s="60">
        <v>1723167</v>
      </c>
      <c r="L34" s="60">
        <v>1834720</v>
      </c>
      <c r="M34" s="60">
        <v>1141174</v>
      </c>
      <c r="N34" s="60">
        <v>4699061</v>
      </c>
      <c r="O34" s="60">
        <v>1013491</v>
      </c>
      <c r="P34" s="60">
        <v>6588458</v>
      </c>
      <c r="Q34" s="60">
        <v>847890</v>
      </c>
      <c r="R34" s="60">
        <v>8449839</v>
      </c>
      <c r="S34" s="60">
        <v>944228</v>
      </c>
      <c r="T34" s="60">
        <v>688055</v>
      </c>
      <c r="U34" s="60">
        <v>4141433</v>
      </c>
      <c r="V34" s="60">
        <v>5773716</v>
      </c>
      <c r="W34" s="60">
        <v>21292133</v>
      </c>
      <c r="X34" s="60">
        <v>20800005</v>
      </c>
      <c r="Y34" s="60">
        <v>492128</v>
      </c>
      <c r="Z34" s="140">
        <v>2.37</v>
      </c>
      <c r="AA34" s="155">
        <v>20800005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39517125</v>
      </c>
      <c r="D36" s="188">
        <f>SUM(D25:D35)</f>
        <v>0</v>
      </c>
      <c r="E36" s="189">
        <f t="shared" si="1"/>
        <v>48559741</v>
      </c>
      <c r="F36" s="190">
        <f t="shared" si="1"/>
        <v>45874851</v>
      </c>
      <c r="G36" s="190">
        <f t="shared" si="1"/>
        <v>2290145</v>
      </c>
      <c r="H36" s="190">
        <f t="shared" si="1"/>
        <v>1985854</v>
      </c>
      <c r="I36" s="190">
        <f t="shared" si="1"/>
        <v>3189792</v>
      </c>
      <c r="J36" s="190">
        <f t="shared" si="1"/>
        <v>7465791</v>
      </c>
      <c r="K36" s="190">
        <f t="shared" si="1"/>
        <v>4918951</v>
      </c>
      <c r="L36" s="190">
        <f t="shared" si="1"/>
        <v>3786215</v>
      </c>
      <c r="M36" s="190">
        <f t="shared" si="1"/>
        <v>2850069</v>
      </c>
      <c r="N36" s="190">
        <f t="shared" si="1"/>
        <v>11555235</v>
      </c>
      <c r="O36" s="190">
        <f t="shared" si="1"/>
        <v>2800101</v>
      </c>
      <c r="P36" s="190">
        <f t="shared" si="1"/>
        <v>8900126</v>
      </c>
      <c r="Q36" s="190">
        <f t="shared" si="1"/>
        <v>2525269</v>
      </c>
      <c r="R36" s="190">
        <f t="shared" si="1"/>
        <v>14225496</v>
      </c>
      <c r="S36" s="190">
        <f t="shared" si="1"/>
        <v>2940822</v>
      </c>
      <c r="T36" s="190">
        <f t="shared" si="1"/>
        <v>2803916</v>
      </c>
      <c r="U36" s="190">
        <f t="shared" si="1"/>
        <v>1984436</v>
      </c>
      <c r="V36" s="190">
        <f t="shared" si="1"/>
        <v>7729174</v>
      </c>
      <c r="W36" s="190">
        <f t="shared" si="1"/>
        <v>40975696</v>
      </c>
      <c r="X36" s="190">
        <f t="shared" si="1"/>
        <v>45874851</v>
      </c>
      <c r="Y36" s="190">
        <f t="shared" si="1"/>
        <v>-4899155</v>
      </c>
      <c r="Z36" s="191">
        <f>+IF(X36&lt;&gt;0,+(Y36/X36)*100,0)</f>
        <v>-10.679391634427326</v>
      </c>
      <c r="AA36" s="188">
        <f>SUM(AA25:AA35)</f>
        <v>45874851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-5568042</v>
      </c>
      <c r="D38" s="199">
        <f>+D22-D36</f>
        <v>0</v>
      </c>
      <c r="E38" s="200">
        <f t="shared" si="2"/>
        <v>-796207</v>
      </c>
      <c r="F38" s="106">
        <f t="shared" si="2"/>
        <v>3983</v>
      </c>
      <c r="G38" s="106">
        <f t="shared" si="2"/>
        <v>4018992</v>
      </c>
      <c r="H38" s="106">
        <f t="shared" si="2"/>
        <v>-378897</v>
      </c>
      <c r="I38" s="106">
        <f t="shared" si="2"/>
        <v>-1607539</v>
      </c>
      <c r="J38" s="106">
        <f t="shared" si="2"/>
        <v>2032556</v>
      </c>
      <c r="K38" s="106">
        <f t="shared" si="2"/>
        <v>-3095084</v>
      </c>
      <c r="L38" s="106">
        <f t="shared" si="2"/>
        <v>3071770</v>
      </c>
      <c r="M38" s="106">
        <f t="shared" si="2"/>
        <v>-1334609</v>
      </c>
      <c r="N38" s="106">
        <f t="shared" si="2"/>
        <v>-1357923</v>
      </c>
      <c r="O38" s="106">
        <f t="shared" si="2"/>
        <v>91375</v>
      </c>
      <c r="P38" s="106">
        <f t="shared" si="2"/>
        <v>-7062549</v>
      </c>
      <c r="Q38" s="106">
        <f t="shared" si="2"/>
        <v>2146238</v>
      </c>
      <c r="R38" s="106">
        <f t="shared" si="2"/>
        <v>-4824936</v>
      </c>
      <c r="S38" s="106">
        <f t="shared" si="2"/>
        <v>-1227835</v>
      </c>
      <c r="T38" s="106">
        <f t="shared" si="2"/>
        <v>-48711</v>
      </c>
      <c r="U38" s="106">
        <f t="shared" si="2"/>
        <v>1522490</v>
      </c>
      <c r="V38" s="106">
        <f t="shared" si="2"/>
        <v>245944</v>
      </c>
      <c r="W38" s="106">
        <f t="shared" si="2"/>
        <v>-3904359</v>
      </c>
      <c r="X38" s="106">
        <f>IF(F22=F36,0,X22-X36)</f>
        <v>3983</v>
      </c>
      <c r="Y38" s="106">
        <f t="shared" si="2"/>
        <v>-3908342</v>
      </c>
      <c r="Z38" s="201">
        <f>+IF(X38&lt;&gt;0,+(Y38/X38)*100,0)</f>
        <v>-98125.58373085613</v>
      </c>
      <c r="AA38" s="199">
        <f>+AA22-AA36</f>
        <v>3983</v>
      </c>
    </row>
    <row r="39" spans="1:27" ht="13.5">
      <c r="A39" s="181" t="s">
        <v>46</v>
      </c>
      <c r="B39" s="185"/>
      <c r="C39" s="155">
        <v>7740609</v>
      </c>
      <c r="D39" s="155">
        <v>0</v>
      </c>
      <c r="E39" s="156">
        <v>17918000</v>
      </c>
      <c r="F39" s="60">
        <v>24018000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250733</v>
      </c>
      <c r="M39" s="60">
        <v>0</v>
      </c>
      <c r="N39" s="60">
        <v>250733</v>
      </c>
      <c r="O39" s="60">
        <v>7279737</v>
      </c>
      <c r="P39" s="60">
        <v>0</v>
      </c>
      <c r="Q39" s="60">
        <v>6000000</v>
      </c>
      <c r="R39" s="60">
        <v>13279737</v>
      </c>
      <c r="S39" s="60">
        <v>0</v>
      </c>
      <c r="T39" s="60">
        <v>11806754</v>
      </c>
      <c r="U39" s="60">
        <v>-1066803</v>
      </c>
      <c r="V39" s="60">
        <v>10739951</v>
      </c>
      <c r="W39" s="60">
        <v>24270421</v>
      </c>
      <c r="X39" s="60">
        <v>24018000</v>
      </c>
      <c r="Y39" s="60">
        <v>252421</v>
      </c>
      <c r="Z39" s="140">
        <v>1.05</v>
      </c>
      <c r="AA39" s="155">
        <v>24018000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2172567</v>
      </c>
      <c r="D42" s="206">
        <f>SUM(D38:D41)</f>
        <v>0</v>
      </c>
      <c r="E42" s="207">
        <f t="shared" si="3"/>
        <v>17121793</v>
      </c>
      <c r="F42" s="88">
        <f t="shared" si="3"/>
        <v>24021983</v>
      </c>
      <c r="G42" s="88">
        <f t="shared" si="3"/>
        <v>4018992</v>
      </c>
      <c r="H42" s="88">
        <f t="shared" si="3"/>
        <v>-378897</v>
      </c>
      <c r="I42" s="88">
        <f t="shared" si="3"/>
        <v>-1607539</v>
      </c>
      <c r="J42" s="88">
        <f t="shared" si="3"/>
        <v>2032556</v>
      </c>
      <c r="K42" s="88">
        <f t="shared" si="3"/>
        <v>-3095084</v>
      </c>
      <c r="L42" s="88">
        <f t="shared" si="3"/>
        <v>3322503</v>
      </c>
      <c r="M42" s="88">
        <f t="shared" si="3"/>
        <v>-1334609</v>
      </c>
      <c r="N42" s="88">
        <f t="shared" si="3"/>
        <v>-1107190</v>
      </c>
      <c r="O42" s="88">
        <f t="shared" si="3"/>
        <v>7371112</v>
      </c>
      <c r="P42" s="88">
        <f t="shared" si="3"/>
        <v>-7062549</v>
      </c>
      <c r="Q42" s="88">
        <f t="shared" si="3"/>
        <v>8146238</v>
      </c>
      <c r="R42" s="88">
        <f t="shared" si="3"/>
        <v>8454801</v>
      </c>
      <c r="S42" s="88">
        <f t="shared" si="3"/>
        <v>-1227835</v>
      </c>
      <c r="T42" s="88">
        <f t="shared" si="3"/>
        <v>11758043</v>
      </c>
      <c r="U42" s="88">
        <f t="shared" si="3"/>
        <v>455687</v>
      </c>
      <c r="V42" s="88">
        <f t="shared" si="3"/>
        <v>10985895</v>
      </c>
      <c r="W42" s="88">
        <f t="shared" si="3"/>
        <v>20366062</v>
      </c>
      <c r="X42" s="88">
        <f t="shared" si="3"/>
        <v>24021983</v>
      </c>
      <c r="Y42" s="88">
        <f t="shared" si="3"/>
        <v>-3655921</v>
      </c>
      <c r="Z42" s="208">
        <f>+IF(X42&lt;&gt;0,+(Y42/X42)*100,0)</f>
        <v>-15.219064138043892</v>
      </c>
      <c r="AA42" s="206">
        <f>SUM(AA38:AA41)</f>
        <v>24021983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2172567</v>
      </c>
      <c r="D44" s="210">
        <f>+D42-D43</f>
        <v>0</v>
      </c>
      <c r="E44" s="211">
        <f t="shared" si="4"/>
        <v>17121793</v>
      </c>
      <c r="F44" s="77">
        <f t="shared" si="4"/>
        <v>24021983</v>
      </c>
      <c r="G44" s="77">
        <f t="shared" si="4"/>
        <v>4018992</v>
      </c>
      <c r="H44" s="77">
        <f t="shared" si="4"/>
        <v>-378897</v>
      </c>
      <c r="I44" s="77">
        <f t="shared" si="4"/>
        <v>-1607539</v>
      </c>
      <c r="J44" s="77">
        <f t="shared" si="4"/>
        <v>2032556</v>
      </c>
      <c r="K44" s="77">
        <f t="shared" si="4"/>
        <v>-3095084</v>
      </c>
      <c r="L44" s="77">
        <f t="shared" si="4"/>
        <v>3322503</v>
      </c>
      <c r="M44" s="77">
        <f t="shared" si="4"/>
        <v>-1334609</v>
      </c>
      <c r="N44" s="77">
        <f t="shared" si="4"/>
        <v>-1107190</v>
      </c>
      <c r="O44" s="77">
        <f t="shared" si="4"/>
        <v>7371112</v>
      </c>
      <c r="P44" s="77">
        <f t="shared" si="4"/>
        <v>-7062549</v>
      </c>
      <c r="Q44" s="77">
        <f t="shared" si="4"/>
        <v>8146238</v>
      </c>
      <c r="R44" s="77">
        <f t="shared" si="4"/>
        <v>8454801</v>
      </c>
      <c r="S44" s="77">
        <f t="shared" si="4"/>
        <v>-1227835</v>
      </c>
      <c r="T44" s="77">
        <f t="shared" si="4"/>
        <v>11758043</v>
      </c>
      <c r="U44" s="77">
        <f t="shared" si="4"/>
        <v>455687</v>
      </c>
      <c r="V44" s="77">
        <f t="shared" si="4"/>
        <v>10985895</v>
      </c>
      <c r="W44" s="77">
        <f t="shared" si="4"/>
        <v>20366062</v>
      </c>
      <c r="X44" s="77">
        <f t="shared" si="4"/>
        <v>24021983</v>
      </c>
      <c r="Y44" s="77">
        <f t="shared" si="4"/>
        <v>-3655921</v>
      </c>
      <c r="Z44" s="212">
        <f>+IF(X44&lt;&gt;0,+(Y44/X44)*100,0)</f>
        <v>-15.219064138043892</v>
      </c>
      <c r="AA44" s="210">
        <f>+AA42-AA43</f>
        <v>24021983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2172567</v>
      </c>
      <c r="D46" s="206">
        <f>SUM(D44:D45)</f>
        <v>0</v>
      </c>
      <c r="E46" s="207">
        <f t="shared" si="5"/>
        <v>17121793</v>
      </c>
      <c r="F46" s="88">
        <f t="shared" si="5"/>
        <v>24021983</v>
      </c>
      <c r="G46" s="88">
        <f t="shared" si="5"/>
        <v>4018992</v>
      </c>
      <c r="H46" s="88">
        <f t="shared" si="5"/>
        <v>-378897</v>
      </c>
      <c r="I46" s="88">
        <f t="shared" si="5"/>
        <v>-1607539</v>
      </c>
      <c r="J46" s="88">
        <f t="shared" si="5"/>
        <v>2032556</v>
      </c>
      <c r="K46" s="88">
        <f t="shared" si="5"/>
        <v>-3095084</v>
      </c>
      <c r="L46" s="88">
        <f t="shared" si="5"/>
        <v>3322503</v>
      </c>
      <c r="M46" s="88">
        <f t="shared" si="5"/>
        <v>-1334609</v>
      </c>
      <c r="N46" s="88">
        <f t="shared" si="5"/>
        <v>-1107190</v>
      </c>
      <c r="O46" s="88">
        <f t="shared" si="5"/>
        <v>7371112</v>
      </c>
      <c r="P46" s="88">
        <f t="shared" si="5"/>
        <v>-7062549</v>
      </c>
      <c r="Q46" s="88">
        <f t="shared" si="5"/>
        <v>8146238</v>
      </c>
      <c r="R46" s="88">
        <f t="shared" si="5"/>
        <v>8454801</v>
      </c>
      <c r="S46" s="88">
        <f t="shared" si="5"/>
        <v>-1227835</v>
      </c>
      <c r="T46" s="88">
        <f t="shared" si="5"/>
        <v>11758043</v>
      </c>
      <c r="U46" s="88">
        <f t="shared" si="5"/>
        <v>455687</v>
      </c>
      <c r="V46" s="88">
        <f t="shared" si="5"/>
        <v>10985895</v>
      </c>
      <c r="W46" s="88">
        <f t="shared" si="5"/>
        <v>20366062</v>
      </c>
      <c r="X46" s="88">
        <f t="shared" si="5"/>
        <v>24021983</v>
      </c>
      <c r="Y46" s="88">
        <f t="shared" si="5"/>
        <v>-3655921</v>
      </c>
      <c r="Z46" s="208">
        <f>+IF(X46&lt;&gt;0,+(Y46/X46)*100,0)</f>
        <v>-15.219064138043892</v>
      </c>
      <c r="AA46" s="206">
        <f>SUM(AA44:AA45)</f>
        <v>24021983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2172567</v>
      </c>
      <c r="D48" s="217">
        <f>SUM(D46:D47)</f>
        <v>0</v>
      </c>
      <c r="E48" s="218">
        <f t="shared" si="6"/>
        <v>17121793</v>
      </c>
      <c r="F48" s="219">
        <f t="shared" si="6"/>
        <v>24021983</v>
      </c>
      <c r="G48" s="219">
        <f t="shared" si="6"/>
        <v>4018992</v>
      </c>
      <c r="H48" s="220">
        <f t="shared" si="6"/>
        <v>-378897</v>
      </c>
      <c r="I48" s="220">
        <f t="shared" si="6"/>
        <v>-1607539</v>
      </c>
      <c r="J48" s="220">
        <f t="shared" si="6"/>
        <v>2032556</v>
      </c>
      <c r="K48" s="220">
        <f t="shared" si="6"/>
        <v>-3095084</v>
      </c>
      <c r="L48" s="220">
        <f t="shared" si="6"/>
        <v>3322503</v>
      </c>
      <c r="M48" s="219">
        <f t="shared" si="6"/>
        <v>-1334609</v>
      </c>
      <c r="N48" s="219">
        <f t="shared" si="6"/>
        <v>-1107190</v>
      </c>
      <c r="O48" s="220">
        <f t="shared" si="6"/>
        <v>7371112</v>
      </c>
      <c r="P48" s="220">
        <f t="shared" si="6"/>
        <v>-7062549</v>
      </c>
      <c r="Q48" s="220">
        <f t="shared" si="6"/>
        <v>8146238</v>
      </c>
      <c r="R48" s="220">
        <f t="shared" si="6"/>
        <v>8454801</v>
      </c>
      <c r="S48" s="220">
        <f t="shared" si="6"/>
        <v>-1227835</v>
      </c>
      <c r="T48" s="219">
        <f t="shared" si="6"/>
        <v>11758043</v>
      </c>
      <c r="U48" s="219">
        <f t="shared" si="6"/>
        <v>455687</v>
      </c>
      <c r="V48" s="220">
        <f t="shared" si="6"/>
        <v>10985895</v>
      </c>
      <c r="W48" s="220">
        <f t="shared" si="6"/>
        <v>20366062</v>
      </c>
      <c r="X48" s="220">
        <f t="shared" si="6"/>
        <v>24021983</v>
      </c>
      <c r="Y48" s="220">
        <f t="shared" si="6"/>
        <v>-3655921</v>
      </c>
      <c r="Z48" s="221">
        <f>+IF(X48&lt;&gt;0,+(Y48/X48)*100,0)</f>
        <v>-15.219064138043892</v>
      </c>
      <c r="AA48" s="222">
        <f>SUM(AA46:AA47)</f>
        <v>24021983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8358079</v>
      </c>
      <c r="D5" s="153">
        <f>SUM(D6:D8)</f>
        <v>0</v>
      </c>
      <c r="E5" s="154">
        <f t="shared" si="0"/>
        <v>0</v>
      </c>
      <c r="F5" s="100">
        <f t="shared" si="0"/>
        <v>10000000</v>
      </c>
      <c r="G5" s="100">
        <f t="shared" si="0"/>
        <v>0</v>
      </c>
      <c r="H5" s="100">
        <f t="shared" si="0"/>
        <v>640</v>
      </c>
      <c r="I5" s="100">
        <f t="shared" si="0"/>
        <v>0</v>
      </c>
      <c r="J5" s="100">
        <f t="shared" si="0"/>
        <v>640</v>
      </c>
      <c r="K5" s="100">
        <f t="shared" si="0"/>
        <v>0</v>
      </c>
      <c r="L5" s="100">
        <f t="shared" si="0"/>
        <v>0</v>
      </c>
      <c r="M5" s="100">
        <f t="shared" si="0"/>
        <v>35250</v>
      </c>
      <c r="N5" s="100">
        <f t="shared" si="0"/>
        <v>35250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35890</v>
      </c>
      <c r="X5" s="100">
        <f t="shared" si="0"/>
        <v>10000000</v>
      </c>
      <c r="Y5" s="100">
        <f t="shared" si="0"/>
        <v>-9964110</v>
      </c>
      <c r="Z5" s="137">
        <f>+IF(X5&lt;&gt;0,+(Y5/X5)*100,0)</f>
        <v>-99.64110000000001</v>
      </c>
      <c r="AA5" s="153">
        <f>SUM(AA6:AA8)</f>
        <v>10000000</v>
      </c>
    </row>
    <row r="6" spans="1:27" ht="13.5">
      <c r="A6" s="138" t="s">
        <v>75</v>
      </c>
      <c r="B6" s="136"/>
      <c r="C6" s="155">
        <v>8358079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>
        <v>10000000</v>
      </c>
      <c r="G8" s="60"/>
      <c r="H8" s="60">
        <v>640</v>
      </c>
      <c r="I8" s="60"/>
      <c r="J8" s="60">
        <v>640</v>
      </c>
      <c r="K8" s="60"/>
      <c r="L8" s="60"/>
      <c r="M8" s="60">
        <v>35250</v>
      </c>
      <c r="N8" s="60">
        <v>35250</v>
      </c>
      <c r="O8" s="60"/>
      <c r="P8" s="60"/>
      <c r="Q8" s="60"/>
      <c r="R8" s="60"/>
      <c r="S8" s="60"/>
      <c r="T8" s="60"/>
      <c r="U8" s="60"/>
      <c r="V8" s="60"/>
      <c r="W8" s="60">
        <v>35890</v>
      </c>
      <c r="X8" s="60">
        <v>10000000</v>
      </c>
      <c r="Y8" s="60">
        <v>-9964110</v>
      </c>
      <c r="Z8" s="140">
        <v>-99.64</v>
      </c>
      <c r="AA8" s="62">
        <v>10000000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11050000</v>
      </c>
      <c r="F9" s="100">
        <f t="shared" si="1"/>
        <v>120000</v>
      </c>
      <c r="G9" s="100">
        <f t="shared" si="1"/>
        <v>0</v>
      </c>
      <c r="H9" s="100">
        <f t="shared" si="1"/>
        <v>50351</v>
      </c>
      <c r="I9" s="100">
        <f t="shared" si="1"/>
        <v>0</v>
      </c>
      <c r="J9" s="100">
        <f t="shared" si="1"/>
        <v>50351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-83000</v>
      </c>
      <c r="P9" s="100">
        <f t="shared" si="1"/>
        <v>0</v>
      </c>
      <c r="Q9" s="100">
        <f t="shared" si="1"/>
        <v>80325</v>
      </c>
      <c r="R9" s="100">
        <f t="shared" si="1"/>
        <v>-2675</v>
      </c>
      <c r="S9" s="100">
        <f t="shared" si="1"/>
        <v>8404820</v>
      </c>
      <c r="T9" s="100">
        <f t="shared" si="1"/>
        <v>5766590</v>
      </c>
      <c r="U9" s="100">
        <f t="shared" si="1"/>
        <v>-36256</v>
      </c>
      <c r="V9" s="100">
        <f t="shared" si="1"/>
        <v>14135154</v>
      </c>
      <c r="W9" s="100">
        <f t="shared" si="1"/>
        <v>14182830</v>
      </c>
      <c r="X9" s="100">
        <f t="shared" si="1"/>
        <v>120000</v>
      </c>
      <c r="Y9" s="100">
        <f t="shared" si="1"/>
        <v>14062830</v>
      </c>
      <c r="Z9" s="137">
        <f>+IF(X9&lt;&gt;0,+(Y9/X9)*100,0)</f>
        <v>11719.025000000001</v>
      </c>
      <c r="AA9" s="102">
        <f>SUM(AA10:AA14)</f>
        <v>120000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50351</v>
      </c>
      <c r="I10" s="60"/>
      <c r="J10" s="60">
        <v>50351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26162</v>
      </c>
      <c r="V10" s="60">
        <v>26162</v>
      </c>
      <c r="W10" s="60">
        <v>76513</v>
      </c>
      <c r="X10" s="60"/>
      <c r="Y10" s="60">
        <v>76513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1050000</v>
      </c>
      <c r="F11" s="60">
        <v>120000</v>
      </c>
      <c r="G11" s="60"/>
      <c r="H11" s="60"/>
      <c r="I11" s="60"/>
      <c r="J11" s="60"/>
      <c r="K11" s="60"/>
      <c r="L11" s="60"/>
      <c r="M11" s="60"/>
      <c r="N11" s="60"/>
      <c r="O11" s="60">
        <v>-6000</v>
      </c>
      <c r="P11" s="60"/>
      <c r="Q11" s="60">
        <v>80325</v>
      </c>
      <c r="R11" s="60">
        <v>74325</v>
      </c>
      <c r="S11" s="60">
        <v>32100</v>
      </c>
      <c r="T11" s="60">
        <v>232</v>
      </c>
      <c r="U11" s="60">
        <v>-62418</v>
      </c>
      <c r="V11" s="60">
        <v>-30086</v>
      </c>
      <c r="W11" s="60">
        <v>44239</v>
      </c>
      <c r="X11" s="60">
        <v>120000</v>
      </c>
      <c r="Y11" s="60">
        <v>-75761</v>
      </c>
      <c r="Z11" s="140">
        <v>-63.13</v>
      </c>
      <c r="AA11" s="62">
        <v>120000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10000000</v>
      </c>
      <c r="F13" s="60"/>
      <c r="G13" s="60"/>
      <c r="H13" s="60"/>
      <c r="I13" s="60"/>
      <c r="J13" s="60"/>
      <c r="K13" s="60"/>
      <c r="L13" s="60"/>
      <c r="M13" s="60"/>
      <c r="N13" s="60"/>
      <c r="O13" s="60">
        <v>-77000</v>
      </c>
      <c r="P13" s="60"/>
      <c r="Q13" s="60"/>
      <c r="R13" s="60">
        <v>-77000</v>
      </c>
      <c r="S13" s="60">
        <v>8372720</v>
      </c>
      <c r="T13" s="60">
        <v>5766358</v>
      </c>
      <c r="U13" s="60"/>
      <c r="V13" s="60">
        <v>14139078</v>
      </c>
      <c r="W13" s="60">
        <v>14062078</v>
      </c>
      <c r="X13" s="60"/>
      <c r="Y13" s="60">
        <v>14062078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2350000</v>
      </c>
      <c r="F15" s="100">
        <f t="shared" si="2"/>
        <v>2810000</v>
      </c>
      <c r="G15" s="100">
        <f t="shared" si="2"/>
        <v>0</v>
      </c>
      <c r="H15" s="100">
        <f t="shared" si="2"/>
        <v>1755</v>
      </c>
      <c r="I15" s="100">
        <f t="shared" si="2"/>
        <v>144702</v>
      </c>
      <c r="J15" s="100">
        <f t="shared" si="2"/>
        <v>146457</v>
      </c>
      <c r="K15" s="100">
        <f t="shared" si="2"/>
        <v>59468</v>
      </c>
      <c r="L15" s="100">
        <f t="shared" si="2"/>
        <v>257467</v>
      </c>
      <c r="M15" s="100">
        <f t="shared" si="2"/>
        <v>0</v>
      </c>
      <c r="N15" s="100">
        <f t="shared" si="2"/>
        <v>316935</v>
      </c>
      <c r="O15" s="100">
        <f t="shared" si="2"/>
        <v>367000</v>
      </c>
      <c r="P15" s="100">
        <f t="shared" si="2"/>
        <v>230326</v>
      </c>
      <c r="Q15" s="100">
        <f t="shared" si="2"/>
        <v>477290</v>
      </c>
      <c r="R15" s="100">
        <f t="shared" si="2"/>
        <v>1074616</v>
      </c>
      <c r="S15" s="100">
        <f t="shared" si="2"/>
        <v>334559</v>
      </c>
      <c r="T15" s="100">
        <f t="shared" si="2"/>
        <v>89255</v>
      </c>
      <c r="U15" s="100">
        <f t="shared" si="2"/>
        <v>333982</v>
      </c>
      <c r="V15" s="100">
        <f t="shared" si="2"/>
        <v>757796</v>
      </c>
      <c r="W15" s="100">
        <f t="shared" si="2"/>
        <v>2295804</v>
      </c>
      <c r="X15" s="100">
        <f t="shared" si="2"/>
        <v>2810000</v>
      </c>
      <c r="Y15" s="100">
        <f t="shared" si="2"/>
        <v>-514196</v>
      </c>
      <c r="Z15" s="137">
        <f>+IF(X15&lt;&gt;0,+(Y15/X15)*100,0)</f>
        <v>-18.29879003558719</v>
      </c>
      <c r="AA15" s="102">
        <f>SUM(AA16:AA18)</f>
        <v>2810000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2350000</v>
      </c>
      <c r="F17" s="60">
        <v>2810000</v>
      </c>
      <c r="G17" s="60"/>
      <c r="H17" s="60">
        <v>1755</v>
      </c>
      <c r="I17" s="60">
        <v>144702</v>
      </c>
      <c r="J17" s="60">
        <v>146457</v>
      </c>
      <c r="K17" s="60">
        <v>59468</v>
      </c>
      <c r="L17" s="60">
        <v>257467</v>
      </c>
      <c r="M17" s="60"/>
      <c r="N17" s="60">
        <v>316935</v>
      </c>
      <c r="O17" s="60">
        <v>367000</v>
      </c>
      <c r="P17" s="60">
        <v>230326</v>
      </c>
      <c r="Q17" s="60">
        <v>477290</v>
      </c>
      <c r="R17" s="60">
        <v>1074616</v>
      </c>
      <c r="S17" s="60">
        <v>334559</v>
      </c>
      <c r="T17" s="60">
        <v>89255</v>
      </c>
      <c r="U17" s="60">
        <v>333982</v>
      </c>
      <c r="V17" s="60">
        <v>757796</v>
      </c>
      <c r="W17" s="60">
        <v>2295804</v>
      </c>
      <c r="X17" s="60">
        <v>2810000</v>
      </c>
      <c r="Y17" s="60">
        <v>-514196</v>
      </c>
      <c r="Z17" s="140">
        <v>-18.3</v>
      </c>
      <c r="AA17" s="62">
        <v>2810000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4518000</v>
      </c>
      <c r="F19" s="100">
        <f t="shared" si="3"/>
        <v>11088750</v>
      </c>
      <c r="G19" s="100">
        <f t="shared" si="3"/>
        <v>0</v>
      </c>
      <c r="H19" s="100">
        <f t="shared" si="3"/>
        <v>114542</v>
      </c>
      <c r="I19" s="100">
        <f t="shared" si="3"/>
        <v>23121</v>
      </c>
      <c r="J19" s="100">
        <f t="shared" si="3"/>
        <v>137663</v>
      </c>
      <c r="K19" s="100">
        <f t="shared" si="3"/>
        <v>1469</v>
      </c>
      <c r="L19" s="100">
        <f t="shared" si="3"/>
        <v>911486</v>
      </c>
      <c r="M19" s="100">
        <f t="shared" si="3"/>
        <v>138075</v>
      </c>
      <c r="N19" s="100">
        <f t="shared" si="3"/>
        <v>1051030</v>
      </c>
      <c r="O19" s="100">
        <f t="shared" si="3"/>
        <v>573000</v>
      </c>
      <c r="P19" s="100">
        <f t="shared" si="3"/>
        <v>476784</v>
      </c>
      <c r="Q19" s="100">
        <f t="shared" si="3"/>
        <v>802034</v>
      </c>
      <c r="R19" s="100">
        <f t="shared" si="3"/>
        <v>1851818</v>
      </c>
      <c r="S19" s="100">
        <f t="shared" si="3"/>
        <v>602447</v>
      </c>
      <c r="T19" s="100">
        <f t="shared" si="3"/>
        <v>925196</v>
      </c>
      <c r="U19" s="100">
        <f t="shared" si="3"/>
        <v>2930198</v>
      </c>
      <c r="V19" s="100">
        <f t="shared" si="3"/>
        <v>4457841</v>
      </c>
      <c r="W19" s="100">
        <f t="shared" si="3"/>
        <v>7498352</v>
      </c>
      <c r="X19" s="100">
        <f t="shared" si="3"/>
        <v>11088750</v>
      </c>
      <c r="Y19" s="100">
        <f t="shared" si="3"/>
        <v>-3590398</v>
      </c>
      <c r="Z19" s="137">
        <f>+IF(X19&lt;&gt;0,+(Y19/X19)*100,0)</f>
        <v>-32.37874422274828</v>
      </c>
      <c r="AA19" s="102">
        <f>SUM(AA20:AA23)</f>
        <v>11088750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2042000</v>
      </c>
      <c r="F21" s="60">
        <v>7264432</v>
      </c>
      <c r="G21" s="60"/>
      <c r="H21" s="60">
        <v>86251</v>
      </c>
      <c r="I21" s="60"/>
      <c r="J21" s="60">
        <v>86251</v>
      </c>
      <c r="K21" s="60"/>
      <c r="L21" s="60">
        <v>537905</v>
      </c>
      <c r="M21" s="60">
        <v>138075</v>
      </c>
      <c r="N21" s="60">
        <v>675980</v>
      </c>
      <c r="O21" s="60">
        <v>517000</v>
      </c>
      <c r="P21" s="60">
        <v>73760</v>
      </c>
      <c r="Q21" s="60">
        <v>274072</v>
      </c>
      <c r="R21" s="60">
        <v>864832</v>
      </c>
      <c r="S21" s="60"/>
      <c r="T21" s="60">
        <v>333157</v>
      </c>
      <c r="U21" s="60">
        <v>1555264</v>
      </c>
      <c r="V21" s="60">
        <v>1888421</v>
      </c>
      <c r="W21" s="60">
        <v>3515484</v>
      </c>
      <c r="X21" s="60">
        <v>7264432</v>
      </c>
      <c r="Y21" s="60">
        <v>-3748948</v>
      </c>
      <c r="Z21" s="140">
        <v>-51.61</v>
      </c>
      <c r="AA21" s="62">
        <v>7264432</v>
      </c>
    </row>
    <row r="22" spans="1:27" ht="13.5">
      <c r="A22" s="138" t="s">
        <v>91</v>
      </c>
      <c r="B22" s="136"/>
      <c r="C22" s="157"/>
      <c r="D22" s="157"/>
      <c r="E22" s="158">
        <v>2476000</v>
      </c>
      <c r="F22" s="159">
        <v>3824318</v>
      </c>
      <c r="G22" s="159"/>
      <c r="H22" s="159"/>
      <c r="I22" s="159"/>
      <c r="J22" s="159"/>
      <c r="K22" s="159"/>
      <c r="L22" s="159">
        <v>309199</v>
      </c>
      <c r="M22" s="159"/>
      <c r="N22" s="159">
        <v>309199</v>
      </c>
      <c r="O22" s="159">
        <v>56000</v>
      </c>
      <c r="P22" s="159">
        <v>403024</v>
      </c>
      <c r="Q22" s="159">
        <v>527962</v>
      </c>
      <c r="R22" s="159">
        <v>986986</v>
      </c>
      <c r="S22" s="159"/>
      <c r="T22" s="159">
        <v>193947</v>
      </c>
      <c r="U22" s="159">
        <v>-24617</v>
      </c>
      <c r="V22" s="159">
        <v>169330</v>
      </c>
      <c r="W22" s="159">
        <v>1465515</v>
      </c>
      <c r="X22" s="159">
        <v>3824318</v>
      </c>
      <c r="Y22" s="159">
        <v>-2358803</v>
      </c>
      <c r="Z22" s="141">
        <v>-61.68</v>
      </c>
      <c r="AA22" s="225">
        <v>3824318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28291</v>
      </c>
      <c r="I23" s="60">
        <v>23121</v>
      </c>
      <c r="J23" s="60">
        <v>51412</v>
      </c>
      <c r="K23" s="60">
        <v>1469</v>
      </c>
      <c r="L23" s="60">
        <v>64382</v>
      </c>
      <c r="M23" s="60"/>
      <c r="N23" s="60">
        <v>65851</v>
      </c>
      <c r="O23" s="60"/>
      <c r="P23" s="60"/>
      <c r="Q23" s="60"/>
      <c r="R23" s="60"/>
      <c r="S23" s="60">
        <v>602447</v>
      </c>
      <c r="T23" s="60">
        <v>398092</v>
      </c>
      <c r="U23" s="60">
        <v>1399551</v>
      </c>
      <c r="V23" s="60">
        <v>2400090</v>
      </c>
      <c r="W23" s="60">
        <v>2517353</v>
      </c>
      <c r="X23" s="60"/>
      <c r="Y23" s="60">
        <v>2517353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8358079</v>
      </c>
      <c r="D25" s="217">
        <f>+D5+D9+D15+D19+D24</f>
        <v>0</v>
      </c>
      <c r="E25" s="230">
        <f t="shared" si="4"/>
        <v>17918000</v>
      </c>
      <c r="F25" s="219">
        <f t="shared" si="4"/>
        <v>24018750</v>
      </c>
      <c r="G25" s="219">
        <f t="shared" si="4"/>
        <v>0</v>
      </c>
      <c r="H25" s="219">
        <f t="shared" si="4"/>
        <v>167288</v>
      </c>
      <c r="I25" s="219">
        <f t="shared" si="4"/>
        <v>167823</v>
      </c>
      <c r="J25" s="219">
        <f t="shared" si="4"/>
        <v>335111</v>
      </c>
      <c r="K25" s="219">
        <f t="shared" si="4"/>
        <v>60937</v>
      </c>
      <c r="L25" s="219">
        <f t="shared" si="4"/>
        <v>1168953</v>
      </c>
      <c r="M25" s="219">
        <f t="shared" si="4"/>
        <v>173325</v>
      </c>
      <c r="N25" s="219">
        <f t="shared" si="4"/>
        <v>1403215</v>
      </c>
      <c r="O25" s="219">
        <f t="shared" si="4"/>
        <v>857000</v>
      </c>
      <c r="P25" s="219">
        <f t="shared" si="4"/>
        <v>707110</v>
      </c>
      <c r="Q25" s="219">
        <f t="shared" si="4"/>
        <v>1359649</v>
      </c>
      <c r="R25" s="219">
        <f t="shared" si="4"/>
        <v>2923759</v>
      </c>
      <c r="S25" s="219">
        <f t="shared" si="4"/>
        <v>9341826</v>
      </c>
      <c r="T25" s="219">
        <f t="shared" si="4"/>
        <v>6781041</v>
      </c>
      <c r="U25" s="219">
        <f t="shared" si="4"/>
        <v>3227924</v>
      </c>
      <c r="V25" s="219">
        <f t="shared" si="4"/>
        <v>19350791</v>
      </c>
      <c r="W25" s="219">
        <f t="shared" si="4"/>
        <v>24012876</v>
      </c>
      <c r="X25" s="219">
        <f t="shared" si="4"/>
        <v>24018750</v>
      </c>
      <c r="Y25" s="219">
        <f t="shared" si="4"/>
        <v>-5874</v>
      </c>
      <c r="Z25" s="231">
        <f>+IF(X25&lt;&gt;0,+(Y25/X25)*100,0)</f>
        <v>-0.024455893832943013</v>
      </c>
      <c r="AA25" s="232">
        <f>+AA5+AA9+AA15+AA19+AA24</f>
        <v>24018750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7740609</v>
      </c>
      <c r="D28" s="155"/>
      <c r="E28" s="156">
        <v>7918000</v>
      </c>
      <c r="F28" s="60">
        <v>13818750</v>
      </c>
      <c r="G28" s="60"/>
      <c r="H28" s="60">
        <v>167288</v>
      </c>
      <c r="I28" s="60">
        <v>167823</v>
      </c>
      <c r="J28" s="60">
        <v>335111</v>
      </c>
      <c r="K28" s="60">
        <v>60937</v>
      </c>
      <c r="L28" s="60">
        <v>1168953</v>
      </c>
      <c r="M28" s="60">
        <v>173325</v>
      </c>
      <c r="N28" s="60">
        <v>1403215</v>
      </c>
      <c r="O28" s="60">
        <v>857000</v>
      </c>
      <c r="P28" s="60">
        <v>707110</v>
      </c>
      <c r="Q28" s="60">
        <v>1359649</v>
      </c>
      <c r="R28" s="60">
        <v>2923759</v>
      </c>
      <c r="S28" s="60">
        <v>9341826</v>
      </c>
      <c r="T28" s="60">
        <v>6781041</v>
      </c>
      <c r="U28" s="60">
        <v>3227924</v>
      </c>
      <c r="V28" s="60">
        <v>19350791</v>
      </c>
      <c r="W28" s="60">
        <v>24012876</v>
      </c>
      <c r="X28" s="60">
        <v>13818750</v>
      </c>
      <c r="Y28" s="60">
        <v>10194126</v>
      </c>
      <c r="Z28" s="140">
        <v>73.77</v>
      </c>
      <c r="AA28" s="155">
        <v>13818750</v>
      </c>
    </row>
    <row r="29" spans="1:27" ht="13.5">
      <c r="A29" s="234" t="s">
        <v>134</v>
      </c>
      <c r="B29" s="136"/>
      <c r="C29" s="155"/>
      <c r="D29" s="155"/>
      <c r="E29" s="156">
        <v>10000000</v>
      </c>
      <c r="F29" s="60">
        <v>10200000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10200000</v>
      </c>
      <c r="Y29" s="60">
        <v>-10200000</v>
      </c>
      <c r="Z29" s="140">
        <v>-100</v>
      </c>
      <c r="AA29" s="62">
        <v>10200000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7740609</v>
      </c>
      <c r="D32" s="210">
        <f>SUM(D28:D31)</f>
        <v>0</v>
      </c>
      <c r="E32" s="211">
        <f t="shared" si="5"/>
        <v>17918000</v>
      </c>
      <c r="F32" s="77">
        <f t="shared" si="5"/>
        <v>24018750</v>
      </c>
      <c r="G32" s="77">
        <f t="shared" si="5"/>
        <v>0</v>
      </c>
      <c r="H32" s="77">
        <f t="shared" si="5"/>
        <v>167288</v>
      </c>
      <c r="I32" s="77">
        <f t="shared" si="5"/>
        <v>167823</v>
      </c>
      <c r="J32" s="77">
        <f t="shared" si="5"/>
        <v>335111</v>
      </c>
      <c r="K32" s="77">
        <f t="shared" si="5"/>
        <v>60937</v>
      </c>
      <c r="L32" s="77">
        <f t="shared" si="5"/>
        <v>1168953</v>
      </c>
      <c r="M32" s="77">
        <f t="shared" si="5"/>
        <v>173325</v>
      </c>
      <c r="N32" s="77">
        <f t="shared" si="5"/>
        <v>1403215</v>
      </c>
      <c r="O32" s="77">
        <f t="shared" si="5"/>
        <v>857000</v>
      </c>
      <c r="P32" s="77">
        <f t="shared" si="5"/>
        <v>707110</v>
      </c>
      <c r="Q32" s="77">
        <f t="shared" si="5"/>
        <v>1359649</v>
      </c>
      <c r="R32" s="77">
        <f t="shared" si="5"/>
        <v>2923759</v>
      </c>
      <c r="S32" s="77">
        <f t="shared" si="5"/>
        <v>9341826</v>
      </c>
      <c r="T32" s="77">
        <f t="shared" si="5"/>
        <v>6781041</v>
      </c>
      <c r="U32" s="77">
        <f t="shared" si="5"/>
        <v>3227924</v>
      </c>
      <c r="V32" s="77">
        <f t="shared" si="5"/>
        <v>19350791</v>
      </c>
      <c r="W32" s="77">
        <f t="shared" si="5"/>
        <v>24012876</v>
      </c>
      <c r="X32" s="77">
        <f t="shared" si="5"/>
        <v>24018750</v>
      </c>
      <c r="Y32" s="77">
        <f t="shared" si="5"/>
        <v>-5874</v>
      </c>
      <c r="Z32" s="212">
        <f>+IF(X32&lt;&gt;0,+(Y32/X32)*100,0)</f>
        <v>-0.024455893832943013</v>
      </c>
      <c r="AA32" s="79">
        <f>SUM(AA28:AA31)</f>
        <v>24018750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617470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8358079</v>
      </c>
      <c r="D36" s="222">
        <f>SUM(D32:D35)</f>
        <v>0</v>
      </c>
      <c r="E36" s="218">
        <f t="shared" si="6"/>
        <v>17918000</v>
      </c>
      <c r="F36" s="220">
        <f t="shared" si="6"/>
        <v>24018750</v>
      </c>
      <c r="G36" s="220">
        <f t="shared" si="6"/>
        <v>0</v>
      </c>
      <c r="H36" s="220">
        <f t="shared" si="6"/>
        <v>167288</v>
      </c>
      <c r="I36" s="220">
        <f t="shared" si="6"/>
        <v>167823</v>
      </c>
      <c r="J36" s="220">
        <f t="shared" si="6"/>
        <v>335111</v>
      </c>
      <c r="K36" s="220">
        <f t="shared" si="6"/>
        <v>60937</v>
      </c>
      <c r="L36" s="220">
        <f t="shared" si="6"/>
        <v>1168953</v>
      </c>
      <c r="M36" s="220">
        <f t="shared" si="6"/>
        <v>173325</v>
      </c>
      <c r="N36" s="220">
        <f t="shared" si="6"/>
        <v>1403215</v>
      </c>
      <c r="O36" s="220">
        <f t="shared" si="6"/>
        <v>857000</v>
      </c>
      <c r="P36" s="220">
        <f t="shared" si="6"/>
        <v>707110</v>
      </c>
      <c r="Q36" s="220">
        <f t="shared" si="6"/>
        <v>1359649</v>
      </c>
      <c r="R36" s="220">
        <f t="shared" si="6"/>
        <v>2923759</v>
      </c>
      <c r="S36" s="220">
        <f t="shared" si="6"/>
        <v>9341826</v>
      </c>
      <c r="T36" s="220">
        <f t="shared" si="6"/>
        <v>6781041</v>
      </c>
      <c r="U36" s="220">
        <f t="shared" si="6"/>
        <v>3227924</v>
      </c>
      <c r="V36" s="220">
        <f t="shared" si="6"/>
        <v>19350791</v>
      </c>
      <c r="W36" s="220">
        <f t="shared" si="6"/>
        <v>24012876</v>
      </c>
      <c r="X36" s="220">
        <f t="shared" si="6"/>
        <v>24018750</v>
      </c>
      <c r="Y36" s="220">
        <f t="shared" si="6"/>
        <v>-5874</v>
      </c>
      <c r="Z36" s="221">
        <f>+IF(X36&lt;&gt;0,+(Y36/X36)*100,0)</f>
        <v>-0.024455893832943013</v>
      </c>
      <c r="AA36" s="239">
        <f>SUM(AA32:AA35)</f>
        <v>24018750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3021373</v>
      </c>
      <c r="D6" s="155"/>
      <c r="E6" s="59"/>
      <c r="F6" s="60">
        <v>848627</v>
      </c>
      <c r="G6" s="60">
        <v>13726962</v>
      </c>
      <c r="H6" s="60">
        <v>2798781</v>
      </c>
      <c r="I6" s="60">
        <v>1274459</v>
      </c>
      <c r="J6" s="60">
        <v>1274459</v>
      </c>
      <c r="K6" s="60">
        <v>1049138</v>
      </c>
      <c r="L6" s="60">
        <v>5199634</v>
      </c>
      <c r="M6" s="60">
        <v>3060030</v>
      </c>
      <c r="N6" s="60">
        <v>3060030</v>
      </c>
      <c r="O6" s="60">
        <v>8215733</v>
      </c>
      <c r="P6" s="60">
        <v>1695809</v>
      </c>
      <c r="Q6" s="60">
        <v>18309713</v>
      </c>
      <c r="R6" s="60">
        <v>18309713</v>
      </c>
      <c r="S6" s="60">
        <v>7794136</v>
      </c>
      <c r="T6" s="60">
        <v>3222377</v>
      </c>
      <c r="U6" s="60">
        <v>2374823</v>
      </c>
      <c r="V6" s="60">
        <v>2374823</v>
      </c>
      <c r="W6" s="60">
        <v>2374823</v>
      </c>
      <c r="X6" s="60">
        <v>848627</v>
      </c>
      <c r="Y6" s="60">
        <v>1526196</v>
      </c>
      <c r="Z6" s="140">
        <v>179.84</v>
      </c>
      <c r="AA6" s="62">
        <v>848627</v>
      </c>
    </row>
    <row r="7" spans="1:27" ht="13.5">
      <c r="A7" s="249" t="s">
        <v>144</v>
      </c>
      <c r="B7" s="182"/>
      <c r="C7" s="155"/>
      <c r="D7" s="155"/>
      <c r="E7" s="59">
        <v>3500000</v>
      </c>
      <c r="F7" s="60">
        <v>2380777</v>
      </c>
      <c r="G7" s="60">
        <v>1373307</v>
      </c>
      <c r="H7" s="60">
        <v>12445160</v>
      </c>
      <c r="I7" s="60">
        <v>12496271</v>
      </c>
      <c r="J7" s="60">
        <v>12496271</v>
      </c>
      <c r="K7" s="60">
        <v>10033162</v>
      </c>
      <c r="L7" s="60">
        <v>7033162</v>
      </c>
      <c r="M7" s="60">
        <v>7065309</v>
      </c>
      <c r="N7" s="60">
        <v>7065309</v>
      </c>
      <c r="O7" s="60">
        <v>6108383</v>
      </c>
      <c r="P7" s="60">
        <v>6181801</v>
      </c>
      <c r="Q7" s="60">
        <v>5205515</v>
      </c>
      <c r="R7" s="60">
        <v>5205515</v>
      </c>
      <c r="S7" s="60">
        <v>5249614</v>
      </c>
      <c r="T7" s="60">
        <v>7795097</v>
      </c>
      <c r="U7" s="60">
        <v>7838985</v>
      </c>
      <c r="V7" s="60">
        <v>7838985</v>
      </c>
      <c r="W7" s="60">
        <v>7838985</v>
      </c>
      <c r="X7" s="60">
        <v>2380777</v>
      </c>
      <c r="Y7" s="60">
        <v>5458208</v>
      </c>
      <c r="Z7" s="140">
        <v>229.26</v>
      </c>
      <c r="AA7" s="62">
        <v>2380777</v>
      </c>
    </row>
    <row r="8" spans="1:27" ht="13.5">
      <c r="A8" s="249" t="s">
        <v>145</v>
      </c>
      <c r="B8" s="182"/>
      <c r="C8" s="155">
        <v>2300799</v>
      </c>
      <c r="D8" s="155"/>
      <c r="E8" s="59">
        <v>1258000</v>
      </c>
      <c r="F8" s="60">
        <v>2746657</v>
      </c>
      <c r="G8" s="60">
        <v>2077606</v>
      </c>
      <c r="H8" s="60">
        <v>2050378</v>
      </c>
      <c r="I8" s="60">
        <v>1613925</v>
      </c>
      <c r="J8" s="60">
        <v>1613925</v>
      </c>
      <c r="K8" s="60">
        <v>1719328</v>
      </c>
      <c r="L8" s="60">
        <v>1391511</v>
      </c>
      <c r="M8" s="60">
        <v>1588306</v>
      </c>
      <c r="N8" s="60">
        <v>1588306</v>
      </c>
      <c r="O8" s="60">
        <v>1637000</v>
      </c>
      <c r="P8" s="60">
        <v>1612243</v>
      </c>
      <c r="Q8" s="60">
        <v>1350680</v>
      </c>
      <c r="R8" s="60">
        <v>1350680</v>
      </c>
      <c r="S8" s="60">
        <v>1495478</v>
      </c>
      <c r="T8" s="60">
        <v>1328201</v>
      </c>
      <c r="U8" s="60">
        <v>1198870</v>
      </c>
      <c r="V8" s="60">
        <v>1198870</v>
      </c>
      <c r="W8" s="60">
        <v>1198870</v>
      </c>
      <c r="X8" s="60">
        <v>2746657</v>
      </c>
      <c r="Y8" s="60">
        <v>-1547787</v>
      </c>
      <c r="Z8" s="140">
        <v>-56.35</v>
      </c>
      <c r="AA8" s="62">
        <v>2746657</v>
      </c>
    </row>
    <row r="9" spans="1:27" ht="13.5">
      <c r="A9" s="249" t="s">
        <v>146</v>
      </c>
      <c r="B9" s="182"/>
      <c r="C9" s="155">
        <v>495682</v>
      </c>
      <c r="D9" s="155"/>
      <c r="E9" s="59"/>
      <c r="F9" s="60">
        <v>525423</v>
      </c>
      <c r="G9" s="60">
        <v>621219</v>
      </c>
      <c r="H9" s="60"/>
      <c r="I9" s="60">
        <v>-722637</v>
      </c>
      <c r="J9" s="60">
        <v>-722637</v>
      </c>
      <c r="K9" s="60">
        <v>-752335</v>
      </c>
      <c r="L9" s="60">
        <v>-1078177</v>
      </c>
      <c r="M9" s="60">
        <v>-498075</v>
      </c>
      <c r="N9" s="60">
        <v>-498075</v>
      </c>
      <c r="O9" s="60">
        <v>-875425</v>
      </c>
      <c r="P9" s="60">
        <v>-731951</v>
      </c>
      <c r="Q9" s="60">
        <v>-515208</v>
      </c>
      <c r="R9" s="60">
        <v>-515208</v>
      </c>
      <c r="S9" s="60">
        <v>-195282</v>
      </c>
      <c r="T9" s="60">
        <v>-174445</v>
      </c>
      <c r="U9" s="60">
        <v>716744</v>
      </c>
      <c r="V9" s="60">
        <v>716744</v>
      </c>
      <c r="W9" s="60">
        <v>716744</v>
      </c>
      <c r="X9" s="60">
        <v>525423</v>
      </c>
      <c r="Y9" s="60">
        <v>191321</v>
      </c>
      <c r="Z9" s="140">
        <v>36.41</v>
      </c>
      <c r="AA9" s="62">
        <v>525423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544839</v>
      </c>
      <c r="D11" s="155"/>
      <c r="E11" s="59"/>
      <c r="F11" s="60">
        <v>577529</v>
      </c>
      <c r="G11" s="60">
        <v>600997</v>
      </c>
      <c r="H11" s="60">
        <v>544839</v>
      </c>
      <c r="I11" s="60">
        <v>544839</v>
      </c>
      <c r="J11" s="60">
        <v>544839</v>
      </c>
      <c r="K11" s="60">
        <v>544839</v>
      </c>
      <c r="L11" s="60">
        <v>544839</v>
      </c>
      <c r="M11" s="60">
        <v>544839</v>
      </c>
      <c r="N11" s="60">
        <v>544839</v>
      </c>
      <c r="O11" s="60">
        <v>544839</v>
      </c>
      <c r="P11" s="60">
        <v>544839</v>
      </c>
      <c r="Q11" s="60">
        <v>544839</v>
      </c>
      <c r="R11" s="60">
        <v>544839</v>
      </c>
      <c r="S11" s="60">
        <v>544839</v>
      </c>
      <c r="T11" s="60">
        <v>544839</v>
      </c>
      <c r="U11" s="60">
        <v>1063058</v>
      </c>
      <c r="V11" s="60">
        <v>1063058</v>
      </c>
      <c r="W11" s="60">
        <v>1063058</v>
      </c>
      <c r="X11" s="60">
        <v>577529</v>
      </c>
      <c r="Y11" s="60">
        <v>485529</v>
      </c>
      <c r="Z11" s="140">
        <v>84.07</v>
      </c>
      <c r="AA11" s="62">
        <v>577529</v>
      </c>
    </row>
    <row r="12" spans="1:27" ht="13.5">
      <c r="A12" s="250" t="s">
        <v>56</v>
      </c>
      <c r="B12" s="251"/>
      <c r="C12" s="168">
        <f aca="true" t="shared" si="0" ref="C12:Y12">SUM(C6:C11)</f>
        <v>6362693</v>
      </c>
      <c r="D12" s="168">
        <f>SUM(D6:D11)</f>
        <v>0</v>
      </c>
      <c r="E12" s="72">
        <f t="shared" si="0"/>
        <v>4758000</v>
      </c>
      <c r="F12" s="73">
        <f t="shared" si="0"/>
        <v>7079013</v>
      </c>
      <c r="G12" s="73">
        <f t="shared" si="0"/>
        <v>18400091</v>
      </c>
      <c r="H12" s="73">
        <f t="shared" si="0"/>
        <v>17839158</v>
      </c>
      <c r="I12" s="73">
        <f t="shared" si="0"/>
        <v>15206857</v>
      </c>
      <c r="J12" s="73">
        <f t="shared" si="0"/>
        <v>15206857</v>
      </c>
      <c r="K12" s="73">
        <f t="shared" si="0"/>
        <v>12594132</v>
      </c>
      <c r="L12" s="73">
        <f t="shared" si="0"/>
        <v>13090969</v>
      </c>
      <c r="M12" s="73">
        <f t="shared" si="0"/>
        <v>11760409</v>
      </c>
      <c r="N12" s="73">
        <f t="shared" si="0"/>
        <v>11760409</v>
      </c>
      <c r="O12" s="73">
        <f t="shared" si="0"/>
        <v>15630530</v>
      </c>
      <c r="P12" s="73">
        <f t="shared" si="0"/>
        <v>9302741</v>
      </c>
      <c r="Q12" s="73">
        <f t="shared" si="0"/>
        <v>24895539</v>
      </c>
      <c r="R12" s="73">
        <f t="shared" si="0"/>
        <v>24895539</v>
      </c>
      <c r="S12" s="73">
        <f t="shared" si="0"/>
        <v>14888785</v>
      </c>
      <c r="T12" s="73">
        <f t="shared" si="0"/>
        <v>12716069</v>
      </c>
      <c r="U12" s="73">
        <f t="shared" si="0"/>
        <v>13192480</v>
      </c>
      <c r="V12" s="73">
        <f t="shared" si="0"/>
        <v>13192480</v>
      </c>
      <c r="W12" s="73">
        <f t="shared" si="0"/>
        <v>13192480</v>
      </c>
      <c r="X12" s="73">
        <f t="shared" si="0"/>
        <v>7079013</v>
      </c>
      <c r="Y12" s="73">
        <f t="shared" si="0"/>
        <v>6113467</v>
      </c>
      <c r="Z12" s="170">
        <f>+IF(X12&lt;&gt;0,+(Y12/X12)*100,0)</f>
        <v>86.36044318607694</v>
      </c>
      <c r="AA12" s="74">
        <f>SUM(AA6:AA11)</f>
        <v>7079013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15156911</v>
      </c>
      <c r="D17" s="155"/>
      <c r="E17" s="59">
        <v>15159000</v>
      </c>
      <c r="F17" s="60">
        <v>15156911</v>
      </c>
      <c r="G17" s="60"/>
      <c r="H17" s="60"/>
      <c r="I17" s="60">
        <v>-7898</v>
      </c>
      <c r="J17" s="60">
        <v>-7898</v>
      </c>
      <c r="K17" s="60">
        <v>-8050</v>
      </c>
      <c r="L17" s="60">
        <v>-8202</v>
      </c>
      <c r="M17" s="60">
        <v>-8202</v>
      </c>
      <c r="N17" s="60">
        <v>-8202</v>
      </c>
      <c r="O17" s="60">
        <v>-8353</v>
      </c>
      <c r="P17" s="60">
        <v>-8657</v>
      </c>
      <c r="Q17" s="60">
        <v>-8809</v>
      </c>
      <c r="R17" s="60">
        <v>-8809</v>
      </c>
      <c r="S17" s="60">
        <v>-8961</v>
      </c>
      <c r="T17" s="60">
        <v>-9113</v>
      </c>
      <c r="U17" s="60">
        <v>-9264</v>
      </c>
      <c r="V17" s="60">
        <v>-9264</v>
      </c>
      <c r="W17" s="60">
        <v>-9264</v>
      </c>
      <c r="X17" s="60">
        <v>15156911</v>
      </c>
      <c r="Y17" s="60">
        <v>-15166175</v>
      </c>
      <c r="Z17" s="140">
        <v>-100.06</v>
      </c>
      <c r="AA17" s="62">
        <v>15156911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60113940</v>
      </c>
      <c r="D19" s="155"/>
      <c r="E19" s="59">
        <v>61252393</v>
      </c>
      <c r="F19" s="60">
        <v>82544283</v>
      </c>
      <c r="G19" s="60">
        <v>75146591</v>
      </c>
      <c r="H19" s="60">
        <v>75074868</v>
      </c>
      <c r="I19" s="60">
        <v>74972498</v>
      </c>
      <c r="J19" s="60">
        <v>74972498</v>
      </c>
      <c r="K19" s="60">
        <v>74870131</v>
      </c>
      <c r="L19" s="60">
        <v>74767763</v>
      </c>
      <c r="M19" s="60">
        <v>74767763</v>
      </c>
      <c r="N19" s="60">
        <v>74767763</v>
      </c>
      <c r="O19" s="60">
        <v>74665397</v>
      </c>
      <c r="P19" s="60">
        <v>74460662</v>
      </c>
      <c r="Q19" s="60">
        <v>74358295</v>
      </c>
      <c r="R19" s="60">
        <v>74358295</v>
      </c>
      <c r="S19" s="60">
        <v>74255928</v>
      </c>
      <c r="T19" s="60">
        <v>74141562</v>
      </c>
      <c r="U19" s="60">
        <v>73880417</v>
      </c>
      <c r="V19" s="60">
        <v>73880417</v>
      </c>
      <c r="W19" s="60">
        <v>73880417</v>
      </c>
      <c r="X19" s="60">
        <v>82544283</v>
      </c>
      <c r="Y19" s="60">
        <v>-8663866</v>
      </c>
      <c r="Z19" s="140">
        <v>-10.5</v>
      </c>
      <c r="AA19" s="62">
        <v>82544283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91021</v>
      </c>
      <c r="D22" s="155"/>
      <c r="E22" s="59"/>
      <c r="F22" s="60">
        <v>91021</v>
      </c>
      <c r="G22" s="60">
        <v>237458</v>
      </c>
      <c r="H22" s="60">
        <v>89420</v>
      </c>
      <c r="I22" s="60">
        <v>89420</v>
      </c>
      <c r="J22" s="60">
        <v>89420</v>
      </c>
      <c r="K22" s="60">
        <v>89420</v>
      </c>
      <c r="L22" s="60">
        <v>89420</v>
      </c>
      <c r="M22" s="60">
        <v>89420</v>
      </c>
      <c r="N22" s="60">
        <v>89420</v>
      </c>
      <c r="O22" s="60">
        <v>89420</v>
      </c>
      <c r="P22" s="60">
        <v>89420</v>
      </c>
      <c r="Q22" s="60">
        <v>89420</v>
      </c>
      <c r="R22" s="60">
        <v>89420</v>
      </c>
      <c r="S22" s="60">
        <v>89420</v>
      </c>
      <c r="T22" s="60">
        <v>89420</v>
      </c>
      <c r="U22" s="60">
        <v>89420</v>
      </c>
      <c r="V22" s="60">
        <v>89420</v>
      </c>
      <c r="W22" s="60">
        <v>89420</v>
      </c>
      <c r="X22" s="60">
        <v>91021</v>
      </c>
      <c r="Y22" s="60">
        <v>-1601</v>
      </c>
      <c r="Z22" s="140">
        <v>-1.76</v>
      </c>
      <c r="AA22" s="62">
        <v>91021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75361872</v>
      </c>
      <c r="D24" s="168">
        <f>SUM(D15:D23)</f>
        <v>0</v>
      </c>
      <c r="E24" s="76">
        <f t="shared" si="1"/>
        <v>76411393</v>
      </c>
      <c r="F24" s="77">
        <f t="shared" si="1"/>
        <v>97792215</v>
      </c>
      <c r="G24" s="77">
        <f t="shared" si="1"/>
        <v>75384049</v>
      </c>
      <c r="H24" s="77">
        <f t="shared" si="1"/>
        <v>75164288</v>
      </c>
      <c r="I24" s="77">
        <f t="shared" si="1"/>
        <v>75054020</v>
      </c>
      <c r="J24" s="77">
        <f t="shared" si="1"/>
        <v>75054020</v>
      </c>
      <c r="K24" s="77">
        <f t="shared" si="1"/>
        <v>74951501</v>
      </c>
      <c r="L24" s="77">
        <f t="shared" si="1"/>
        <v>74848981</v>
      </c>
      <c r="M24" s="77">
        <f t="shared" si="1"/>
        <v>74848981</v>
      </c>
      <c r="N24" s="77">
        <f t="shared" si="1"/>
        <v>74848981</v>
      </c>
      <c r="O24" s="77">
        <f t="shared" si="1"/>
        <v>74746464</v>
      </c>
      <c r="P24" s="77">
        <f t="shared" si="1"/>
        <v>74541425</v>
      </c>
      <c r="Q24" s="77">
        <f t="shared" si="1"/>
        <v>74438906</v>
      </c>
      <c r="R24" s="77">
        <f t="shared" si="1"/>
        <v>74438906</v>
      </c>
      <c r="S24" s="77">
        <f t="shared" si="1"/>
        <v>74336387</v>
      </c>
      <c r="T24" s="77">
        <f t="shared" si="1"/>
        <v>74221869</v>
      </c>
      <c r="U24" s="77">
        <f t="shared" si="1"/>
        <v>73960573</v>
      </c>
      <c r="V24" s="77">
        <f t="shared" si="1"/>
        <v>73960573</v>
      </c>
      <c r="W24" s="77">
        <f t="shared" si="1"/>
        <v>73960573</v>
      </c>
      <c r="X24" s="77">
        <f t="shared" si="1"/>
        <v>97792215</v>
      </c>
      <c r="Y24" s="77">
        <f t="shared" si="1"/>
        <v>-23831642</v>
      </c>
      <c r="Z24" s="212">
        <f>+IF(X24&lt;&gt;0,+(Y24/X24)*100,0)</f>
        <v>-24.36967196212909</v>
      </c>
      <c r="AA24" s="79">
        <f>SUM(AA15:AA23)</f>
        <v>97792215</v>
      </c>
    </row>
    <row r="25" spans="1:27" ht="13.5">
      <c r="A25" s="250" t="s">
        <v>159</v>
      </c>
      <c r="B25" s="251"/>
      <c r="C25" s="168">
        <f aca="true" t="shared" si="2" ref="C25:Y25">+C12+C24</f>
        <v>81724565</v>
      </c>
      <c r="D25" s="168">
        <f>+D12+D24</f>
        <v>0</v>
      </c>
      <c r="E25" s="72">
        <f t="shared" si="2"/>
        <v>81169393</v>
      </c>
      <c r="F25" s="73">
        <f t="shared" si="2"/>
        <v>104871228</v>
      </c>
      <c r="G25" s="73">
        <f t="shared" si="2"/>
        <v>93784140</v>
      </c>
      <c r="H25" s="73">
        <f t="shared" si="2"/>
        <v>93003446</v>
      </c>
      <c r="I25" s="73">
        <f t="shared" si="2"/>
        <v>90260877</v>
      </c>
      <c r="J25" s="73">
        <f t="shared" si="2"/>
        <v>90260877</v>
      </c>
      <c r="K25" s="73">
        <f t="shared" si="2"/>
        <v>87545633</v>
      </c>
      <c r="L25" s="73">
        <f t="shared" si="2"/>
        <v>87939950</v>
      </c>
      <c r="M25" s="73">
        <f t="shared" si="2"/>
        <v>86609390</v>
      </c>
      <c r="N25" s="73">
        <f t="shared" si="2"/>
        <v>86609390</v>
      </c>
      <c r="O25" s="73">
        <f t="shared" si="2"/>
        <v>90376994</v>
      </c>
      <c r="P25" s="73">
        <f t="shared" si="2"/>
        <v>83844166</v>
      </c>
      <c r="Q25" s="73">
        <f t="shared" si="2"/>
        <v>99334445</v>
      </c>
      <c r="R25" s="73">
        <f t="shared" si="2"/>
        <v>99334445</v>
      </c>
      <c r="S25" s="73">
        <f t="shared" si="2"/>
        <v>89225172</v>
      </c>
      <c r="T25" s="73">
        <f t="shared" si="2"/>
        <v>86937938</v>
      </c>
      <c r="U25" s="73">
        <f t="shared" si="2"/>
        <v>87153053</v>
      </c>
      <c r="V25" s="73">
        <f t="shared" si="2"/>
        <v>87153053</v>
      </c>
      <c r="W25" s="73">
        <f t="shared" si="2"/>
        <v>87153053</v>
      </c>
      <c r="X25" s="73">
        <f t="shared" si="2"/>
        <v>104871228</v>
      </c>
      <c r="Y25" s="73">
        <f t="shared" si="2"/>
        <v>-17718175</v>
      </c>
      <c r="Z25" s="170">
        <f>+IF(X25&lt;&gt;0,+(Y25/X25)*100,0)</f>
        <v>-16.89517262065435</v>
      </c>
      <c r="AA25" s="74">
        <f>+AA12+AA24</f>
        <v>104871228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528316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75939</v>
      </c>
      <c r="D30" s="155"/>
      <c r="E30" s="59"/>
      <c r="F30" s="60">
        <v>75939</v>
      </c>
      <c r="G30" s="60"/>
      <c r="H30" s="60"/>
      <c r="I30" s="60">
        <v>177866</v>
      </c>
      <c r="J30" s="60">
        <v>177866</v>
      </c>
      <c r="K30" s="60">
        <v>177866</v>
      </c>
      <c r="L30" s="60">
        <v>177866</v>
      </c>
      <c r="M30" s="60">
        <v>177866</v>
      </c>
      <c r="N30" s="60">
        <v>177866</v>
      </c>
      <c r="O30" s="60">
        <v>177866</v>
      </c>
      <c r="P30" s="60">
        <v>177866</v>
      </c>
      <c r="Q30" s="60">
        <v>177866</v>
      </c>
      <c r="R30" s="60">
        <v>177866</v>
      </c>
      <c r="S30" s="60">
        <v>177866</v>
      </c>
      <c r="T30" s="60">
        <v>177866</v>
      </c>
      <c r="U30" s="60">
        <v>87189</v>
      </c>
      <c r="V30" s="60">
        <v>87189</v>
      </c>
      <c r="W30" s="60">
        <v>87189</v>
      </c>
      <c r="X30" s="60">
        <v>75939</v>
      </c>
      <c r="Y30" s="60">
        <v>11250</v>
      </c>
      <c r="Z30" s="140">
        <v>14.81</v>
      </c>
      <c r="AA30" s="62">
        <v>75939</v>
      </c>
    </row>
    <row r="31" spans="1:27" ht="13.5">
      <c r="A31" s="249" t="s">
        <v>163</v>
      </c>
      <c r="B31" s="182"/>
      <c r="C31" s="155">
        <v>352011</v>
      </c>
      <c r="D31" s="155"/>
      <c r="E31" s="59"/>
      <c r="F31" s="60">
        <v>352011</v>
      </c>
      <c r="G31" s="60">
        <v>352466</v>
      </c>
      <c r="H31" s="60">
        <v>353412</v>
      </c>
      <c r="I31" s="60">
        <v>355716</v>
      </c>
      <c r="J31" s="60">
        <v>355716</v>
      </c>
      <c r="K31" s="60">
        <v>355403</v>
      </c>
      <c r="L31" s="60">
        <v>361241</v>
      </c>
      <c r="M31" s="60">
        <v>362323</v>
      </c>
      <c r="N31" s="60">
        <v>362323</v>
      </c>
      <c r="O31" s="60">
        <v>364490</v>
      </c>
      <c r="P31" s="60">
        <v>366929</v>
      </c>
      <c r="Q31" s="60">
        <v>370390</v>
      </c>
      <c r="R31" s="60">
        <v>370390</v>
      </c>
      <c r="S31" s="60">
        <v>369022</v>
      </c>
      <c r="T31" s="60">
        <v>371990</v>
      </c>
      <c r="U31" s="60">
        <v>374401</v>
      </c>
      <c r="V31" s="60">
        <v>374401</v>
      </c>
      <c r="W31" s="60">
        <v>374401</v>
      </c>
      <c r="X31" s="60">
        <v>352011</v>
      </c>
      <c r="Y31" s="60">
        <v>22390</v>
      </c>
      <c r="Z31" s="140">
        <v>6.36</v>
      </c>
      <c r="AA31" s="62">
        <v>352011</v>
      </c>
    </row>
    <row r="32" spans="1:27" ht="13.5">
      <c r="A32" s="249" t="s">
        <v>164</v>
      </c>
      <c r="B32" s="182"/>
      <c r="C32" s="155">
        <v>5459099</v>
      </c>
      <c r="D32" s="155"/>
      <c r="E32" s="59">
        <v>1812000</v>
      </c>
      <c r="F32" s="60">
        <v>5271099</v>
      </c>
      <c r="G32" s="60">
        <v>13491277</v>
      </c>
      <c r="H32" s="60">
        <v>13536196</v>
      </c>
      <c r="I32" s="60">
        <v>13519456</v>
      </c>
      <c r="J32" s="60">
        <v>13519456</v>
      </c>
      <c r="K32" s="60">
        <v>13974535</v>
      </c>
      <c r="L32" s="60">
        <v>11493408</v>
      </c>
      <c r="M32" s="60">
        <v>11690538</v>
      </c>
      <c r="N32" s="60">
        <v>11690538</v>
      </c>
      <c r="O32" s="60">
        <v>9177636</v>
      </c>
      <c r="P32" s="60">
        <v>10411983</v>
      </c>
      <c r="Q32" s="60">
        <v>19134619</v>
      </c>
      <c r="R32" s="60">
        <v>19134619</v>
      </c>
      <c r="S32" s="60">
        <v>19596374</v>
      </c>
      <c r="T32" s="60">
        <v>11977952</v>
      </c>
      <c r="U32" s="60">
        <v>11451243</v>
      </c>
      <c r="V32" s="60">
        <v>11451243</v>
      </c>
      <c r="W32" s="60">
        <v>11451243</v>
      </c>
      <c r="X32" s="60">
        <v>5271099</v>
      </c>
      <c r="Y32" s="60">
        <v>6180144</v>
      </c>
      <c r="Z32" s="140">
        <v>117.25</v>
      </c>
      <c r="AA32" s="62">
        <v>5271099</v>
      </c>
    </row>
    <row r="33" spans="1:27" ht="13.5">
      <c r="A33" s="249" t="s">
        <v>165</v>
      </c>
      <c r="B33" s="182"/>
      <c r="C33" s="155">
        <v>2761793</v>
      </c>
      <c r="D33" s="155"/>
      <c r="E33" s="59"/>
      <c r="F33" s="60">
        <v>2761793</v>
      </c>
      <c r="G33" s="60">
        <v>3182154</v>
      </c>
      <c r="H33" s="60">
        <v>2049296</v>
      </c>
      <c r="I33" s="60">
        <v>1369305</v>
      </c>
      <c r="J33" s="60">
        <v>1369305</v>
      </c>
      <c r="K33" s="60">
        <v>1369305</v>
      </c>
      <c r="L33" s="60">
        <v>1369305</v>
      </c>
      <c r="M33" s="60">
        <v>1369305</v>
      </c>
      <c r="N33" s="60">
        <v>1369305</v>
      </c>
      <c r="O33" s="60">
        <v>1369305</v>
      </c>
      <c r="P33" s="60">
        <v>1369305</v>
      </c>
      <c r="Q33" s="60">
        <v>1369305</v>
      </c>
      <c r="R33" s="60">
        <v>1369305</v>
      </c>
      <c r="S33" s="60">
        <v>1369305</v>
      </c>
      <c r="T33" s="60">
        <v>1369305</v>
      </c>
      <c r="U33" s="60">
        <v>1406742</v>
      </c>
      <c r="V33" s="60">
        <v>1406742</v>
      </c>
      <c r="W33" s="60">
        <v>1406742</v>
      </c>
      <c r="X33" s="60">
        <v>2761793</v>
      </c>
      <c r="Y33" s="60">
        <v>-1355051</v>
      </c>
      <c r="Z33" s="140">
        <v>-49.06</v>
      </c>
      <c r="AA33" s="62">
        <v>2761793</v>
      </c>
    </row>
    <row r="34" spans="1:27" ht="13.5">
      <c r="A34" s="250" t="s">
        <v>58</v>
      </c>
      <c r="B34" s="251"/>
      <c r="C34" s="168">
        <f aca="true" t="shared" si="3" ref="C34:Y34">SUM(C29:C33)</f>
        <v>9177158</v>
      </c>
      <c r="D34" s="168">
        <f>SUM(D29:D33)</f>
        <v>0</v>
      </c>
      <c r="E34" s="72">
        <f t="shared" si="3"/>
        <v>1812000</v>
      </c>
      <c r="F34" s="73">
        <f t="shared" si="3"/>
        <v>8460842</v>
      </c>
      <c r="G34" s="73">
        <f t="shared" si="3"/>
        <v>17025897</v>
      </c>
      <c r="H34" s="73">
        <f t="shared" si="3"/>
        <v>15938904</v>
      </c>
      <c r="I34" s="73">
        <f t="shared" si="3"/>
        <v>15422343</v>
      </c>
      <c r="J34" s="73">
        <f t="shared" si="3"/>
        <v>15422343</v>
      </c>
      <c r="K34" s="73">
        <f t="shared" si="3"/>
        <v>15877109</v>
      </c>
      <c r="L34" s="73">
        <f t="shared" si="3"/>
        <v>13401820</v>
      </c>
      <c r="M34" s="73">
        <f t="shared" si="3"/>
        <v>13600032</v>
      </c>
      <c r="N34" s="73">
        <f t="shared" si="3"/>
        <v>13600032</v>
      </c>
      <c r="O34" s="73">
        <f t="shared" si="3"/>
        <v>11089297</v>
      </c>
      <c r="P34" s="73">
        <f t="shared" si="3"/>
        <v>12326083</v>
      </c>
      <c r="Q34" s="73">
        <f t="shared" si="3"/>
        <v>21052180</v>
      </c>
      <c r="R34" s="73">
        <f t="shared" si="3"/>
        <v>21052180</v>
      </c>
      <c r="S34" s="73">
        <f t="shared" si="3"/>
        <v>21512567</v>
      </c>
      <c r="T34" s="73">
        <f t="shared" si="3"/>
        <v>13897113</v>
      </c>
      <c r="U34" s="73">
        <f t="shared" si="3"/>
        <v>13319575</v>
      </c>
      <c r="V34" s="73">
        <f t="shared" si="3"/>
        <v>13319575</v>
      </c>
      <c r="W34" s="73">
        <f t="shared" si="3"/>
        <v>13319575</v>
      </c>
      <c r="X34" s="73">
        <f t="shared" si="3"/>
        <v>8460842</v>
      </c>
      <c r="Y34" s="73">
        <f t="shared" si="3"/>
        <v>4858733</v>
      </c>
      <c r="Z34" s="170">
        <f>+IF(X34&lt;&gt;0,+(Y34/X34)*100,0)</f>
        <v>57.42611669145931</v>
      </c>
      <c r="AA34" s="74">
        <f>SUM(AA29:AA33)</f>
        <v>8460842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101927</v>
      </c>
      <c r="D37" s="155"/>
      <c r="E37" s="59">
        <v>40000</v>
      </c>
      <c r="F37" s="60">
        <v>25988</v>
      </c>
      <c r="G37" s="60">
        <v>177866</v>
      </c>
      <c r="H37" s="60">
        <v>177866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25988</v>
      </c>
      <c r="Y37" s="60">
        <v>-25988</v>
      </c>
      <c r="Z37" s="140">
        <v>-100</v>
      </c>
      <c r="AA37" s="62">
        <v>25988</v>
      </c>
    </row>
    <row r="38" spans="1:27" ht="13.5">
      <c r="A38" s="249" t="s">
        <v>165</v>
      </c>
      <c r="B38" s="182"/>
      <c r="C38" s="155">
        <v>4613345</v>
      </c>
      <c r="D38" s="155"/>
      <c r="E38" s="59">
        <v>6300000</v>
      </c>
      <c r="F38" s="60">
        <v>4530146</v>
      </c>
      <c r="G38" s="60">
        <v>4192984</v>
      </c>
      <c r="H38" s="60">
        <v>6005833</v>
      </c>
      <c r="I38" s="60">
        <v>6005833</v>
      </c>
      <c r="J38" s="60">
        <v>6005833</v>
      </c>
      <c r="K38" s="60">
        <v>6005833</v>
      </c>
      <c r="L38" s="60">
        <v>6005833</v>
      </c>
      <c r="M38" s="60">
        <v>6005833</v>
      </c>
      <c r="N38" s="60">
        <v>6005833</v>
      </c>
      <c r="O38" s="60">
        <v>6005833</v>
      </c>
      <c r="P38" s="60">
        <v>6005833</v>
      </c>
      <c r="Q38" s="60">
        <v>6005833</v>
      </c>
      <c r="R38" s="60">
        <v>6005833</v>
      </c>
      <c r="S38" s="60">
        <v>6005833</v>
      </c>
      <c r="T38" s="60">
        <v>6005833</v>
      </c>
      <c r="U38" s="60">
        <v>6005833</v>
      </c>
      <c r="V38" s="60">
        <v>6005833</v>
      </c>
      <c r="W38" s="60">
        <v>6005833</v>
      </c>
      <c r="X38" s="60">
        <v>4530146</v>
      </c>
      <c r="Y38" s="60">
        <v>1475687</v>
      </c>
      <c r="Z38" s="140">
        <v>32.57</v>
      </c>
      <c r="AA38" s="62">
        <v>4530146</v>
      </c>
    </row>
    <row r="39" spans="1:27" ht="13.5">
      <c r="A39" s="250" t="s">
        <v>59</v>
      </c>
      <c r="B39" s="253"/>
      <c r="C39" s="168">
        <f aca="true" t="shared" si="4" ref="C39:Y39">SUM(C37:C38)</f>
        <v>4715272</v>
      </c>
      <c r="D39" s="168">
        <f>SUM(D37:D38)</f>
        <v>0</v>
      </c>
      <c r="E39" s="76">
        <f t="shared" si="4"/>
        <v>6340000</v>
      </c>
      <c r="F39" s="77">
        <f t="shared" si="4"/>
        <v>4556134</v>
      </c>
      <c r="G39" s="77">
        <f t="shared" si="4"/>
        <v>4370850</v>
      </c>
      <c r="H39" s="77">
        <f t="shared" si="4"/>
        <v>6183699</v>
      </c>
      <c r="I39" s="77">
        <f t="shared" si="4"/>
        <v>6005833</v>
      </c>
      <c r="J39" s="77">
        <f t="shared" si="4"/>
        <v>6005833</v>
      </c>
      <c r="K39" s="77">
        <f t="shared" si="4"/>
        <v>6005833</v>
      </c>
      <c r="L39" s="77">
        <f t="shared" si="4"/>
        <v>6005833</v>
      </c>
      <c r="M39" s="77">
        <f t="shared" si="4"/>
        <v>6005833</v>
      </c>
      <c r="N39" s="77">
        <f t="shared" si="4"/>
        <v>6005833</v>
      </c>
      <c r="O39" s="77">
        <f t="shared" si="4"/>
        <v>6005833</v>
      </c>
      <c r="P39" s="77">
        <f t="shared" si="4"/>
        <v>6005833</v>
      </c>
      <c r="Q39" s="77">
        <f t="shared" si="4"/>
        <v>6005833</v>
      </c>
      <c r="R39" s="77">
        <f t="shared" si="4"/>
        <v>6005833</v>
      </c>
      <c r="S39" s="77">
        <f t="shared" si="4"/>
        <v>6005833</v>
      </c>
      <c r="T39" s="77">
        <f t="shared" si="4"/>
        <v>6005833</v>
      </c>
      <c r="U39" s="77">
        <f t="shared" si="4"/>
        <v>6005833</v>
      </c>
      <c r="V39" s="77">
        <f t="shared" si="4"/>
        <v>6005833</v>
      </c>
      <c r="W39" s="77">
        <f t="shared" si="4"/>
        <v>6005833</v>
      </c>
      <c r="X39" s="77">
        <f t="shared" si="4"/>
        <v>4556134</v>
      </c>
      <c r="Y39" s="77">
        <f t="shared" si="4"/>
        <v>1449699</v>
      </c>
      <c r="Z39" s="212">
        <f>+IF(X39&lt;&gt;0,+(Y39/X39)*100,0)</f>
        <v>31.81862078683375</v>
      </c>
      <c r="AA39" s="79">
        <f>SUM(AA37:AA38)</f>
        <v>4556134</v>
      </c>
    </row>
    <row r="40" spans="1:27" ht="13.5">
      <c r="A40" s="250" t="s">
        <v>167</v>
      </c>
      <c r="B40" s="251"/>
      <c r="C40" s="168">
        <f aca="true" t="shared" si="5" ref="C40:Y40">+C34+C39</f>
        <v>13892430</v>
      </c>
      <c r="D40" s="168">
        <f>+D34+D39</f>
        <v>0</v>
      </c>
      <c r="E40" s="72">
        <f t="shared" si="5"/>
        <v>8152000</v>
      </c>
      <c r="F40" s="73">
        <f t="shared" si="5"/>
        <v>13016976</v>
      </c>
      <c r="G40" s="73">
        <f t="shared" si="5"/>
        <v>21396747</v>
      </c>
      <c r="H40" s="73">
        <f t="shared" si="5"/>
        <v>22122603</v>
      </c>
      <c r="I40" s="73">
        <f t="shared" si="5"/>
        <v>21428176</v>
      </c>
      <c r="J40" s="73">
        <f t="shared" si="5"/>
        <v>21428176</v>
      </c>
      <c r="K40" s="73">
        <f t="shared" si="5"/>
        <v>21882942</v>
      </c>
      <c r="L40" s="73">
        <f t="shared" si="5"/>
        <v>19407653</v>
      </c>
      <c r="M40" s="73">
        <f t="shared" si="5"/>
        <v>19605865</v>
      </c>
      <c r="N40" s="73">
        <f t="shared" si="5"/>
        <v>19605865</v>
      </c>
      <c r="O40" s="73">
        <f t="shared" si="5"/>
        <v>17095130</v>
      </c>
      <c r="P40" s="73">
        <f t="shared" si="5"/>
        <v>18331916</v>
      </c>
      <c r="Q40" s="73">
        <f t="shared" si="5"/>
        <v>27058013</v>
      </c>
      <c r="R40" s="73">
        <f t="shared" si="5"/>
        <v>27058013</v>
      </c>
      <c r="S40" s="73">
        <f t="shared" si="5"/>
        <v>27518400</v>
      </c>
      <c r="T40" s="73">
        <f t="shared" si="5"/>
        <v>19902946</v>
      </c>
      <c r="U40" s="73">
        <f t="shared" si="5"/>
        <v>19325408</v>
      </c>
      <c r="V40" s="73">
        <f t="shared" si="5"/>
        <v>19325408</v>
      </c>
      <c r="W40" s="73">
        <f t="shared" si="5"/>
        <v>19325408</v>
      </c>
      <c r="X40" s="73">
        <f t="shared" si="5"/>
        <v>13016976</v>
      </c>
      <c r="Y40" s="73">
        <f t="shared" si="5"/>
        <v>6308432</v>
      </c>
      <c r="Z40" s="170">
        <f>+IF(X40&lt;&gt;0,+(Y40/X40)*100,0)</f>
        <v>48.46311462815942</v>
      </c>
      <c r="AA40" s="74">
        <f>+AA34+AA39</f>
        <v>13016976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67832135</v>
      </c>
      <c r="D42" s="257">
        <f>+D25-D40</f>
        <v>0</v>
      </c>
      <c r="E42" s="258">
        <f t="shared" si="6"/>
        <v>73017393</v>
      </c>
      <c r="F42" s="259">
        <f t="shared" si="6"/>
        <v>91854252</v>
      </c>
      <c r="G42" s="259">
        <f t="shared" si="6"/>
        <v>72387393</v>
      </c>
      <c r="H42" s="259">
        <f t="shared" si="6"/>
        <v>70880843</v>
      </c>
      <c r="I42" s="259">
        <f t="shared" si="6"/>
        <v>68832701</v>
      </c>
      <c r="J42" s="259">
        <f t="shared" si="6"/>
        <v>68832701</v>
      </c>
      <c r="K42" s="259">
        <f t="shared" si="6"/>
        <v>65662691</v>
      </c>
      <c r="L42" s="259">
        <f t="shared" si="6"/>
        <v>68532297</v>
      </c>
      <c r="M42" s="259">
        <f t="shared" si="6"/>
        <v>67003525</v>
      </c>
      <c r="N42" s="259">
        <f t="shared" si="6"/>
        <v>67003525</v>
      </c>
      <c r="O42" s="259">
        <f t="shared" si="6"/>
        <v>73281864</v>
      </c>
      <c r="P42" s="259">
        <f t="shared" si="6"/>
        <v>65512250</v>
      </c>
      <c r="Q42" s="259">
        <f t="shared" si="6"/>
        <v>72276432</v>
      </c>
      <c r="R42" s="259">
        <f t="shared" si="6"/>
        <v>72276432</v>
      </c>
      <c r="S42" s="259">
        <f t="shared" si="6"/>
        <v>61706772</v>
      </c>
      <c r="T42" s="259">
        <f t="shared" si="6"/>
        <v>67034992</v>
      </c>
      <c r="U42" s="259">
        <f t="shared" si="6"/>
        <v>67827645</v>
      </c>
      <c r="V42" s="259">
        <f t="shared" si="6"/>
        <v>67827645</v>
      </c>
      <c r="W42" s="259">
        <f t="shared" si="6"/>
        <v>67827645</v>
      </c>
      <c r="X42" s="259">
        <f t="shared" si="6"/>
        <v>91854252</v>
      </c>
      <c r="Y42" s="259">
        <f t="shared" si="6"/>
        <v>-24026607</v>
      </c>
      <c r="Z42" s="260">
        <f>+IF(X42&lt;&gt;0,+(Y42/X42)*100,0)</f>
        <v>-26.15731604890757</v>
      </c>
      <c r="AA42" s="261">
        <f>+AA25-AA40</f>
        <v>91854252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67832135</v>
      </c>
      <c r="D45" s="155"/>
      <c r="E45" s="59">
        <v>73017393</v>
      </c>
      <c r="F45" s="60">
        <v>91854253</v>
      </c>
      <c r="G45" s="60">
        <v>71581570</v>
      </c>
      <c r="H45" s="60">
        <v>70075020</v>
      </c>
      <c r="I45" s="60">
        <v>68026878</v>
      </c>
      <c r="J45" s="60">
        <v>68026878</v>
      </c>
      <c r="K45" s="60">
        <v>65662691</v>
      </c>
      <c r="L45" s="60">
        <v>68532297</v>
      </c>
      <c r="M45" s="60">
        <v>67003525</v>
      </c>
      <c r="N45" s="60">
        <v>67003525</v>
      </c>
      <c r="O45" s="60">
        <v>73281864</v>
      </c>
      <c r="P45" s="60">
        <v>65512250</v>
      </c>
      <c r="Q45" s="60">
        <v>72276432</v>
      </c>
      <c r="R45" s="60">
        <v>72276432</v>
      </c>
      <c r="S45" s="60">
        <v>61706772</v>
      </c>
      <c r="T45" s="60">
        <v>67034992</v>
      </c>
      <c r="U45" s="60">
        <v>67827645</v>
      </c>
      <c r="V45" s="60">
        <v>67827645</v>
      </c>
      <c r="W45" s="60">
        <v>67827645</v>
      </c>
      <c r="X45" s="60">
        <v>91854253</v>
      </c>
      <c r="Y45" s="60">
        <v>-24026608</v>
      </c>
      <c r="Z45" s="139">
        <v>-26.16</v>
      </c>
      <c r="AA45" s="62">
        <v>91854253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805823</v>
      </c>
      <c r="H46" s="60">
        <v>805823</v>
      </c>
      <c r="I46" s="60">
        <v>805823</v>
      </c>
      <c r="J46" s="60">
        <v>805823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67832135</v>
      </c>
      <c r="D48" s="217">
        <f>SUM(D45:D47)</f>
        <v>0</v>
      </c>
      <c r="E48" s="264">
        <f t="shared" si="7"/>
        <v>73017393</v>
      </c>
      <c r="F48" s="219">
        <f t="shared" si="7"/>
        <v>91854253</v>
      </c>
      <c r="G48" s="219">
        <f t="shared" si="7"/>
        <v>72387393</v>
      </c>
      <c r="H48" s="219">
        <f t="shared" si="7"/>
        <v>70880843</v>
      </c>
      <c r="I48" s="219">
        <f t="shared" si="7"/>
        <v>68832701</v>
      </c>
      <c r="J48" s="219">
        <f t="shared" si="7"/>
        <v>68832701</v>
      </c>
      <c r="K48" s="219">
        <f t="shared" si="7"/>
        <v>65662691</v>
      </c>
      <c r="L48" s="219">
        <f t="shared" si="7"/>
        <v>68532297</v>
      </c>
      <c r="M48" s="219">
        <f t="shared" si="7"/>
        <v>67003525</v>
      </c>
      <c r="N48" s="219">
        <f t="shared" si="7"/>
        <v>67003525</v>
      </c>
      <c r="O48" s="219">
        <f t="shared" si="7"/>
        <v>73281864</v>
      </c>
      <c r="P48" s="219">
        <f t="shared" si="7"/>
        <v>65512250</v>
      </c>
      <c r="Q48" s="219">
        <f t="shared" si="7"/>
        <v>72276432</v>
      </c>
      <c r="R48" s="219">
        <f t="shared" si="7"/>
        <v>72276432</v>
      </c>
      <c r="S48" s="219">
        <f t="shared" si="7"/>
        <v>61706772</v>
      </c>
      <c r="T48" s="219">
        <f t="shared" si="7"/>
        <v>67034992</v>
      </c>
      <c r="U48" s="219">
        <f t="shared" si="7"/>
        <v>67827645</v>
      </c>
      <c r="V48" s="219">
        <f t="shared" si="7"/>
        <v>67827645</v>
      </c>
      <c r="W48" s="219">
        <f t="shared" si="7"/>
        <v>67827645</v>
      </c>
      <c r="X48" s="219">
        <f t="shared" si="7"/>
        <v>91854253</v>
      </c>
      <c r="Y48" s="219">
        <f t="shared" si="7"/>
        <v>-24026608</v>
      </c>
      <c r="Z48" s="265">
        <f>+IF(X48&lt;&gt;0,+(Y48/X48)*100,0)</f>
        <v>-26.157316852818997</v>
      </c>
      <c r="AA48" s="232">
        <f>SUM(AA45:AA47)</f>
        <v>91854253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42819018</v>
      </c>
      <c r="D6" s="155"/>
      <c r="E6" s="59">
        <v>22490256</v>
      </c>
      <c r="F6" s="60">
        <v>18467342</v>
      </c>
      <c r="G6" s="60">
        <v>1450685</v>
      </c>
      <c r="H6" s="60">
        <v>1607236</v>
      </c>
      <c r="I6" s="60">
        <v>1786081</v>
      </c>
      <c r="J6" s="60">
        <v>4844002</v>
      </c>
      <c r="K6" s="60">
        <v>4723888</v>
      </c>
      <c r="L6" s="60">
        <v>2046113</v>
      </c>
      <c r="M6" s="60">
        <v>1949282</v>
      </c>
      <c r="N6" s="60">
        <v>8719283</v>
      </c>
      <c r="O6" s="60">
        <v>1971265</v>
      </c>
      <c r="P6" s="60">
        <v>1747954</v>
      </c>
      <c r="Q6" s="60">
        <v>3207762</v>
      </c>
      <c r="R6" s="60">
        <v>6926981</v>
      </c>
      <c r="S6" s="60">
        <v>1814683</v>
      </c>
      <c r="T6" s="60">
        <v>1950608</v>
      </c>
      <c r="U6" s="60">
        <v>2018684</v>
      </c>
      <c r="V6" s="60">
        <v>5783975</v>
      </c>
      <c r="W6" s="60">
        <v>26274241</v>
      </c>
      <c r="X6" s="60">
        <v>18467342</v>
      </c>
      <c r="Y6" s="60">
        <v>7806899</v>
      </c>
      <c r="Z6" s="140">
        <v>42.27</v>
      </c>
      <c r="AA6" s="62">
        <v>18467342</v>
      </c>
    </row>
    <row r="7" spans="1:27" ht="13.5">
      <c r="A7" s="249" t="s">
        <v>178</v>
      </c>
      <c r="B7" s="182"/>
      <c r="C7" s="155">
        <v>15923786</v>
      </c>
      <c r="D7" s="155"/>
      <c r="E7" s="59">
        <v>24433000</v>
      </c>
      <c r="F7" s="60">
        <v>24495500</v>
      </c>
      <c r="G7" s="60">
        <v>4859000</v>
      </c>
      <c r="H7" s="60">
        <v>1511645</v>
      </c>
      <c r="I7" s="60"/>
      <c r="J7" s="60">
        <v>6370645</v>
      </c>
      <c r="K7" s="60">
        <v>107000</v>
      </c>
      <c r="L7" s="60">
        <v>4187000</v>
      </c>
      <c r="M7" s="60">
        <v>163174</v>
      </c>
      <c r="N7" s="60">
        <v>4457174</v>
      </c>
      <c r="O7" s="60">
        <v>5766358</v>
      </c>
      <c r="P7" s="60">
        <v>1116600</v>
      </c>
      <c r="Q7" s="60">
        <v>3728312</v>
      </c>
      <c r="R7" s="60">
        <v>10611270</v>
      </c>
      <c r="S7" s="60"/>
      <c r="T7" s="60"/>
      <c r="U7" s="60"/>
      <c r="V7" s="60"/>
      <c r="W7" s="60">
        <v>21439089</v>
      </c>
      <c r="X7" s="60">
        <v>24495500</v>
      </c>
      <c r="Y7" s="60">
        <v>-3056411</v>
      </c>
      <c r="Z7" s="140">
        <v>-12.48</v>
      </c>
      <c r="AA7" s="62">
        <v>24495500</v>
      </c>
    </row>
    <row r="8" spans="1:27" ht="13.5">
      <c r="A8" s="249" t="s">
        <v>179</v>
      </c>
      <c r="B8" s="182"/>
      <c r="C8" s="155">
        <v>7740609</v>
      </c>
      <c r="D8" s="155"/>
      <c r="E8" s="59">
        <v>17917996</v>
      </c>
      <c r="F8" s="60">
        <v>24017999</v>
      </c>
      <c r="G8" s="60"/>
      <c r="H8" s="60"/>
      <c r="I8" s="60"/>
      <c r="J8" s="60"/>
      <c r="K8" s="60"/>
      <c r="L8" s="60"/>
      <c r="M8" s="60"/>
      <c r="N8" s="60"/>
      <c r="O8" s="60"/>
      <c r="P8" s="60">
        <v>200000</v>
      </c>
      <c r="Q8" s="60">
        <v>13908675</v>
      </c>
      <c r="R8" s="60">
        <v>14108675</v>
      </c>
      <c r="S8" s="60"/>
      <c r="T8" s="60"/>
      <c r="U8" s="60">
        <v>5400000</v>
      </c>
      <c r="V8" s="60">
        <v>5400000</v>
      </c>
      <c r="W8" s="60">
        <v>19508675</v>
      </c>
      <c r="X8" s="60">
        <v>24017999</v>
      </c>
      <c r="Y8" s="60">
        <v>-4509324</v>
      </c>
      <c r="Z8" s="140">
        <v>-18.77</v>
      </c>
      <c r="AA8" s="62">
        <v>24017999</v>
      </c>
    </row>
    <row r="9" spans="1:27" ht="13.5">
      <c r="A9" s="249" t="s">
        <v>180</v>
      </c>
      <c r="B9" s="182"/>
      <c r="C9" s="155">
        <v>930395</v>
      </c>
      <c r="D9" s="155"/>
      <c r="E9" s="59">
        <v>840000</v>
      </c>
      <c r="F9" s="60">
        <v>840000</v>
      </c>
      <c r="G9" s="60">
        <v>12410</v>
      </c>
      <c r="H9" s="60">
        <v>5200</v>
      </c>
      <c r="I9" s="60">
        <v>4797</v>
      </c>
      <c r="J9" s="60">
        <v>22407</v>
      </c>
      <c r="K9" s="60">
        <v>4891</v>
      </c>
      <c r="L9" s="60">
        <v>2530</v>
      </c>
      <c r="M9" s="60">
        <v>507</v>
      </c>
      <c r="N9" s="60">
        <v>7928</v>
      </c>
      <c r="O9" s="60">
        <v>9328</v>
      </c>
      <c r="P9" s="60">
        <v>4127</v>
      </c>
      <c r="Q9" s="60">
        <v>7798</v>
      </c>
      <c r="R9" s="60">
        <v>21253</v>
      </c>
      <c r="S9" s="60">
        <v>18939</v>
      </c>
      <c r="T9" s="60">
        <v>4245</v>
      </c>
      <c r="U9" s="60">
        <v>10169</v>
      </c>
      <c r="V9" s="60">
        <v>33353</v>
      </c>
      <c r="W9" s="60">
        <v>84941</v>
      </c>
      <c r="X9" s="60">
        <v>840000</v>
      </c>
      <c r="Y9" s="60">
        <v>-755059</v>
      </c>
      <c r="Z9" s="140">
        <v>-89.89</v>
      </c>
      <c r="AA9" s="62">
        <v>840000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-59369085</v>
      </c>
      <c r="D12" s="155"/>
      <c r="E12" s="59">
        <v>-45445163</v>
      </c>
      <c r="F12" s="60">
        <v>-42708085</v>
      </c>
      <c r="G12" s="60">
        <v>-2290145</v>
      </c>
      <c r="H12" s="60">
        <v>-1818566</v>
      </c>
      <c r="I12" s="60">
        <v>-7112718</v>
      </c>
      <c r="J12" s="60">
        <v>-11221429</v>
      </c>
      <c r="K12" s="60">
        <v>-5309881</v>
      </c>
      <c r="L12" s="60">
        <v>-3653909</v>
      </c>
      <c r="M12" s="60">
        <v>-2850069</v>
      </c>
      <c r="N12" s="60">
        <v>-11813859</v>
      </c>
      <c r="O12" s="60">
        <v>-21976729</v>
      </c>
      <c r="P12" s="60">
        <v>-2490504</v>
      </c>
      <c r="Q12" s="60">
        <v>-9702069</v>
      </c>
      <c r="R12" s="60">
        <v>-34169302</v>
      </c>
      <c r="S12" s="60">
        <v>2322140</v>
      </c>
      <c r="T12" s="60">
        <v>-1328020</v>
      </c>
      <c r="U12" s="60">
        <v>-2751908</v>
      </c>
      <c r="V12" s="60">
        <v>-1757788</v>
      </c>
      <c r="W12" s="60">
        <v>-58962378</v>
      </c>
      <c r="X12" s="60">
        <v>-42708085</v>
      </c>
      <c r="Y12" s="60">
        <v>-16254293</v>
      </c>
      <c r="Z12" s="140">
        <v>38.06</v>
      </c>
      <c r="AA12" s="62">
        <v>-42708085</v>
      </c>
    </row>
    <row r="13" spans="1:27" ht="13.5">
      <c r="A13" s="249" t="s">
        <v>40</v>
      </c>
      <c r="B13" s="182"/>
      <c r="C13" s="155">
        <v>-343021</v>
      </c>
      <c r="D13" s="155"/>
      <c r="E13" s="59">
        <v>-208404</v>
      </c>
      <c r="F13" s="60">
        <v>-358398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-6514</v>
      </c>
      <c r="V13" s="60">
        <v>-6514</v>
      </c>
      <c r="W13" s="60">
        <v>-6514</v>
      </c>
      <c r="X13" s="60">
        <v>-358398</v>
      </c>
      <c r="Y13" s="60">
        <v>351884</v>
      </c>
      <c r="Z13" s="140">
        <v>-98.18</v>
      </c>
      <c r="AA13" s="62">
        <v>-358398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7701702</v>
      </c>
      <c r="D15" s="168">
        <f>SUM(D6:D14)</f>
        <v>0</v>
      </c>
      <c r="E15" s="72">
        <f t="shared" si="0"/>
        <v>20027685</v>
      </c>
      <c r="F15" s="73">
        <f t="shared" si="0"/>
        <v>24754358</v>
      </c>
      <c r="G15" s="73">
        <f t="shared" si="0"/>
        <v>4031950</v>
      </c>
      <c r="H15" s="73">
        <f t="shared" si="0"/>
        <v>1305515</v>
      </c>
      <c r="I15" s="73">
        <f t="shared" si="0"/>
        <v>-5321840</v>
      </c>
      <c r="J15" s="73">
        <f t="shared" si="0"/>
        <v>15625</v>
      </c>
      <c r="K15" s="73">
        <f t="shared" si="0"/>
        <v>-474102</v>
      </c>
      <c r="L15" s="73">
        <f t="shared" si="0"/>
        <v>2581734</v>
      </c>
      <c r="M15" s="73">
        <f t="shared" si="0"/>
        <v>-737106</v>
      </c>
      <c r="N15" s="73">
        <f t="shared" si="0"/>
        <v>1370526</v>
      </c>
      <c r="O15" s="73">
        <f t="shared" si="0"/>
        <v>-14229778</v>
      </c>
      <c r="P15" s="73">
        <f t="shared" si="0"/>
        <v>578177</v>
      </c>
      <c r="Q15" s="73">
        <f t="shared" si="0"/>
        <v>11150478</v>
      </c>
      <c r="R15" s="73">
        <f t="shared" si="0"/>
        <v>-2501123</v>
      </c>
      <c r="S15" s="73">
        <f t="shared" si="0"/>
        <v>4155762</v>
      </c>
      <c r="T15" s="73">
        <f t="shared" si="0"/>
        <v>626833</v>
      </c>
      <c r="U15" s="73">
        <f t="shared" si="0"/>
        <v>4670431</v>
      </c>
      <c r="V15" s="73">
        <f t="shared" si="0"/>
        <v>9453026</v>
      </c>
      <c r="W15" s="73">
        <f t="shared" si="0"/>
        <v>8338054</v>
      </c>
      <c r="X15" s="73">
        <f t="shared" si="0"/>
        <v>24754358</v>
      </c>
      <c r="Y15" s="73">
        <f t="shared" si="0"/>
        <v>-16416304</v>
      </c>
      <c r="Z15" s="170">
        <f>+IF(X15&lt;&gt;0,+(Y15/X15)*100,0)</f>
        <v>-66.31682389016107</v>
      </c>
      <c r="AA15" s="74">
        <f>SUM(AA6:AA14)</f>
        <v>24754358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>
        <v>60000</v>
      </c>
      <c r="Q19" s="60"/>
      <c r="R19" s="159">
        <v>60000</v>
      </c>
      <c r="S19" s="159"/>
      <c r="T19" s="60"/>
      <c r="U19" s="159"/>
      <c r="V19" s="159"/>
      <c r="W19" s="159">
        <v>60000</v>
      </c>
      <c r="X19" s="60"/>
      <c r="Y19" s="159">
        <v>60000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1000000</v>
      </c>
      <c r="H22" s="60"/>
      <c r="I22" s="60"/>
      <c r="J22" s="60">
        <v>1000000</v>
      </c>
      <c r="K22" s="60"/>
      <c r="L22" s="60">
        <v>3000000</v>
      </c>
      <c r="M22" s="60">
        <v>11383700</v>
      </c>
      <c r="N22" s="60">
        <v>14383700</v>
      </c>
      <c r="O22" s="60">
        <v>8000000</v>
      </c>
      <c r="P22" s="60"/>
      <c r="Q22" s="60"/>
      <c r="R22" s="60">
        <v>8000000</v>
      </c>
      <c r="S22" s="60"/>
      <c r="T22" s="60">
        <v>3500000</v>
      </c>
      <c r="U22" s="60"/>
      <c r="V22" s="60">
        <v>3500000</v>
      </c>
      <c r="W22" s="60">
        <v>26883700</v>
      </c>
      <c r="X22" s="60"/>
      <c r="Y22" s="60">
        <v>26883700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-8772942</v>
      </c>
      <c r="D24" s="155"/>
      <c r="E24" s="59">
        <v>-17918000</v>
      </c>
      <c r="F24" s="60">
        <v>-24018002</v>
      </c>
      <c r="G24" s="60"/>
      <c r="H24" s="60">
        <v>-167288</v>
      </c>
      <c r="I24" s="60">
        <v>-167823</v>
      </c>
      <c r="J24" s="60">
        <v>-335111</v>
      </c>
      <c r="K24" s="60">
        <v>-60964</v>
      </c>
      <c r="L24" s="60">
        <v>-1168953</v>
      </c>
      <c r="M24" s="60">
        <v>-173325</v>
      </c>
      <c r="N24" s="60">
        <v>-1403242</v>
      </c>
      <c r="O24" s="60">
        <v>-856925</v>
      </c>
      <c r="P24" s="60">
        <v>-707066</v>
      </c>
      <c r="Q24" s="60">
        <v>-1359649</v>
      </c>
      <c r="R24" s="60">
        <v>-2923640</v>
      </c>
      <c r="S24" s="60">
        <v>-9341825</v>
      </c>
      <c r="T24" s="60">
        <v>-6781040</v>
      </c>
      <c r="U24" s="60">
        <v>-3474763</v>
      </c>
      <c r="V24" s="60">
        <v>-19597628</v>
      </c>
      <c r="W24" s="60">
        <v>-24259621</v>
      </c>
      <c r="X24" s="60">
        <v>-24018002</v>
      </c>
      <c r="Y24" s="60">
        <v>-241619</v>
      </c>
      <c r="Z24" s="140">
        <v>1.01</v>
      </c>
      <c r="AA24" s="62">
        <v>-24018002</v>
      </c>
    </row>
    <row r="25" spans="1:27" ht="13.5">
      <c r="A25" s="250" t="s">
        <v>191</v>
      </c>
      <c r="B25" s="251"/>
      <c r="C25" s="168">
        <f aca="true" t="shared" si="1" ref="C25:Y25">SUM(C19:C24)</f>
        <v>-8772942</v>
      </c>
      <c r="D25" s="168">
        <f>SUM(D19:D24)</f>
        <v>0</v>
      </c>
      <c r="E25" s="72">
        <f t="shared" si="1"/>
        <v>-17918000</v>
      </c>
      <c r="F25" s="73">
        <f t="shared" si="1"/>
        <v>-24018002</v>
      </c>
      <c r="G25" s="73">
        <f t="shared" si="1"/>
        <v>1000000</v>
      </c>
      <c r="H25" s="73">
        <f t="shared" si="1"/>
        <v>-167288</v>
      </c>
      <c r="I25" s="73">
        <f t="shared" si="1"/>
        <v>-167823</v>
      </c>
      <c r="J25" s="73">
        <f t="shared" si="1"/>
        <v>664889</v>
      </c>
      <c r="K25" s="73">
        <f t="shared" si="1"/>
        <v>-60964</v>
      </c>
      <c r="L25" s="73">
        <f t="shared" si="1"/>
        <v>1831047</v>
      </c>
      <c r="M25" s="73">
        <f t="shared" si="1"/>
        <v>11210375</v>
      </c>
      <c r="N25" s="73">
        <f t="shared" si="1"/>
        <v>12980458</v>
      </c>
      <c r="O25" s="73">
        <f t="shared" si="1"/>
        <v>7143075</v>
      </c>
      <c r="P25" s="73">
        <f t="shared" si="1"/>
        <v>-647066</v>
      </c>
      <c r="Q25" s="73">
        <f t="shared" si="1"/>
        <v>-1359649</v>
      </c>
      <c r="R25" s="73">
        <f t="shared" si="1"/>
        <v>5136360</v>
      </c>
      <c r="S25" s="73">
        <f t="shared" si="1"/>
        <v>-9341825</v>
      </c>
      <c r="T25" s="73">
        <f t="shared" si="1"/>
        <v>-3281040</v>
      </c>
      <c r="U25" s="73">
        <f t="shared" si="1"/>
        <v>-3474763</v>
      </c>
      <c r="V25" s="73">
        <f t="shared" si="1"/>
        <v>-16097628</v>
      </c>
      <c r="W25" s="73">
        <f t="shared" si="1"/>
        <v>2684079</v>
      </c>
      <c r="X25" s="73">
        <f t="shared" si="1"/>
        <v>-24018002</v>
      </c>
      <c r="Y25" s="73">
        <f t="shared" si="1"/>
        <v>26702081</v>
      </c>
      <c r="Z25" s="170">
        <f>+IF(X25&lt;&gt;0,+(Y25/X25)*100,0)</f>
        <v>-111.17528010864517</v>
      </c>
      <c r="AA25" s="74">
        <f>SUM(AA19:AA24)</f>
        <v>-24018002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52248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16293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68541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-1002699</v>
      </c>
      <c r="D36" s="153">
        <f>+D15+D25+D34</f>
        <v>0</v>
      </c>
      <c r="E36" s="99">
        <f t="shared" si="3"/>
        <v>2109685</v>
      </c>
      <c r="F36" s="100">
        <f t="shared" si="3"/>
        <v>736356</v>
      </c>
      <c r="G36" s="100">
        <f t="shared" si="3"/>
        <v>5031950</v>
      </c>
      <c r="H36" s="100">
        <f t="shared" si="3"/>
        <v>1138227</v>
      </c>
      <c r="I36" s="100">
        <f t="shared" si="3"/>
        <v>-5489663</v>
      </c>
      <c r="J36" s="100">
        <f t="shared" si="3"/>
        <v>680514</v>
      </c>
      <c r="K36" s="100">
        <f t="shared" si="3"/>
        <v>-535066</v>
      </c>
      <c r="L36" s="100">
        <f t="shared" si="3"/>
        <v>4412781</v>
      </c>
      <c r="M36" s="100">
        <f t="shared" si="3"/>
        <v>10473269</v>
      </c>
      <c r="N36" s="100">
        <f t="shared" si="3"/>
        <v>14350984</v>
      </c>
      <c r="O36" s="100">
        <f t="shared" si="3"/>
        <v>-7086703</v>
      </c>
      <c r="P36" s="100">
        <f t="shared" si="3"/>
        <v>-68889</v>
      </c>
      <c r="Q36" s="100">
        <f t="shared" si="3"/>
        <v>9790829</v>
      </c>
      <c r="R36" s="100">
        <f t="shared" si="3"/>
        <v>2635237</v>
      </c>
      <c r="S36" s="100">
        <f t="shared" si="3"/>
        <v>-5186063</v>
      </c>
      <c r="T36" s="100">
        <f t="shared" si="3"/>
        <v>-2654207</v>
      </c>
      <c r="U36" s="100">
        <f t="shared" si="3"/>
        <v>1195668</v>
      </c>
      <c r="V36" s="100">
        <f t="shared" si="3"/>
        <v>-6644602</v>
      </c>
      <c r="W36" s="100">
        <f t="shared" si="3"/>
        <v>11022133</v>
      </c>
      <c r="X36" s="100">
        <f t="shared" si="3"/>
        <v>736356</v>
      </c>
      <c r="Y36" s="100">
        <f t="shared" si="3"/>
        <v>10285777</v>
      </c>
      <c r="Z36" s="137">
        <f>+IF(X36&lt;&gt;0,+(Y36/X36)*100,0)</f>
        <v>1396.8483994155001</v>
      </c>
      <c r="AA36" s="102">
        <f>+AA15+AA25+AA34</f>
        <v>736356</v>
      </c>
    </row>
    <row r="37" spans="1:27" ht="13.5">
      <c r="A37" s="249" t="s">
        <v>199</v>
      </c>
      <c r="B37" s="182"/>
      <c r="C37" s="153">
        <v>3495755</v>
      </c>
      <c r="D37" s="153"/>
      <c r="E37" s="99">
        <v>3882000</v>
      </c>
      <c r="F37" s="100">
        <v>2493058</v>
      </c>
      <c r="G37" s="100"/>
      <c r="H37" s="100">
        <v>5031950</v>
      </c>
      <c r="I37" s="100">
        <v>6170177</v>
      </c>
      <c r="J37" s="100"/>
      <c r="K37" s="100">
        <v>680514</v>
      </c>
      <c r="L37" s="100">
        <v>145448</v>
      </c>
      <c r="M37" s="100">
        <v>4558229</v>
      </c>
      <c r="N37" s="100">
        <v>680514</v>
      </c>
      <c r="O37" s="100">
        <v>15031498</v>
      </c>
      <c r="P37" s="100">
        <v>7944795</v>
      </c>
      <c r="Q37" s="100">
        <v>7875906</v>
      </c>
      <c r="R37" s="100">
        <v>15031498</v>
      </c>
      <c r="S37" s="100">
        <v>17666735</v>
      </c>
      <c r="T37" s="100">
        <v>12480672</v>
      </c>
      <c r="U37" s="100">
        <v>9826465</v>
      </c>
      <c r="V37" s="100">
        <v>17666735</v>
      </c>
      <c r="W37" s="100"/>
      <c r="X37" s="100">
        <v>2493058</v>
      </c>
      <c r="Y37" s="100">
        <v>-2493058</v>
      </c>
      <c r="Z37" s="137">
        <v>-100</v>
      </c>
      <c r="AA37" s="102">
        <v>2493058</v>
      </c>
    </row>
    <row r="38" spans="1:27" ht="13.5">
      <c r="A38" s="269" t="s">
        <v>200</v>
      </c>
      <c r="B38" s="256"/>
      <c r="C38" s="257">
        <v>2493057</v>
      </c>
      <c r="D38" s="257"/>
      <c r="E38" s="258">
        <v>5991683</v>
      </c>
      <c r="F38" s="259">
        <v>3229414</v>
      </c>
      <c r="G38" s="259">
        <v>5031950</v>
      </c>
      <c r="H38" s="259">
        <v>6170177</v>
      </c>
      <c r="I38" s="259">
        <v>680514</v>
      </c>
      <c r="J38" s="259">
        <v>680514</v>
      </c>
      <c r="K38" s="259">
        <v>145448</v>
      </c>
      <c r="L38" s="259">
        <v>4558229</v>
      </c>
      <c r="M38" s="259">
        <v>15031498</v>
      </c>
      <c r="N38" s="259">
        <v>15031498</v>
      </c>
      <c r="O38" s="259">
        <v>7944795</v>
      </c>
      <c r="P38" s="259">
        <v>7875906</v>
      </c>
      <c r="Q38" s="259">
        <v>17666735</v>
      </c>
      <c r="R38" s="259">
        <v>7944795</v>
      </c>
      <c r="S38" s="259">
        <v>12480672</v>
      </c>
      <c r="T38" s="259">
        <v>9826465</v>
      </c>
      <c r="U38" s="259">
        <v>11022133</v>
      </c>
      <c r="V38" s="259">
        <v>11022133</v>
      </c>
      <c r="W38" s="259">
        <v>11022133</v>
      </c>
      <c r="X38" s="259">
        <v>3229414</v>
      </c>
      <c r="Y38" s="259">
        <v>7792719</v>
      </c>
      <c r="Z38" s="260">
        <v>241.3</v>
      </c>
      <c r="AA38" s="261">
        <v>3229414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8358079</v>
      </c>
      <c r="D5" s="200">
        <f t="shared" si="0"/>
        <v>0</v>
      </c>
      <c r="E5" s="106">
        <f t="shared" si="0"/>
        <v>17918000</v>
      </c>
      <c r="F5" s="106">
        <f t="shared" si="0"/>
        <v>24018750</v>
      </c>
      <c r="G5" s="106">
        <f t="shared" si="0"/>
        <v>0</v>
      </c>
      <c r="H5" s="106">
        <f t="shared" si="0"/>
        <v>167288</v>
      </c>
      <c r="I5" s="106">
        <f t="shared" si="0"/>
        <v>167823</v>
      </c>
      <c r="J5" s="106">
        <f t="shared" si="0"/>
        <v>335111</v>
      </c>
      <c r="K5" s="106">
        <f t="shared" si="0"/>
        <v>60937</v>
      </c>
      <c r="L5" s="106">
        <f t="shared" si="0"/>
        <v>1168953</v>
      </c>
      <c r="M5" s="106">
        <f t="shared" si="0"/>
        <v>173325</v>
      </c>
      <c r="N5" s="106">
        <f t="shared" si="0"/>
        <v>1403215</v>
      </c>
      <c r="O5" s="106">
        <f t="shared" si="0"/>
        <v>857000</v>
      </c>
      <c r="P5" s="106">
        <f t="shared" si="0"/>
        <v>707110</v>
      </c>
      <c r="Q5" s="106">
        <f t="shared" si="0"/>
        <v>1359649</v>
      </c>
      <c r="R5" s="106">
        <f t="shared" si="0"/>
        <v>2923759</v>
      </c>
      <c r="S5" s="106">
        <f t="shared" si="0"/>
        <v>9341826</v>
      </c>
      <c r="T5" s="106">
        <f t="shared" si="0"/>
        <v>6781041</v>
      </c>
      <c r="U5" s="106">
        <f t="shared" si="0"/>
        <v>3227924</v>
      </c>
      <c r="V5" s="106">
        <f t="shared" si="0"/>
        <v>19350791</v>
      </c>
      <c r="W5" s="106">
        <f t="shared" si="0"/>
        <v>24012876</v>
      </c>
      <c r="X5" s="106">
        <f t="shared" si="0"/>
        <v>24018750</v>
      </c>
      <c r="Y5" s="106">
        <f t="shared" si="0"/>
        <v>-5874</v>
      </c>
      <c r="Z5" s="201">
        <f>+IF(X5&lt;&gt;0,+(Y5/X5)*100,0)</f>
        <v>-0.024455893832943013</v>
      </c>
      <c r="AA5" s="199">
        <f>SUM(AA11:AA18)</f>
        <v>24018750</v>
      </c>
    </row>
    <row r="6" spans="1:27" ht="13.5">
      <c r="A6" s="291" t="s">
        <v>204</v>
      </c>
      <c r="B6" s="142"/>
      <c r="C6" s="62">
        <v>2693434</v>
      </c>
      <c r="D6" s="156"/>
      <c r="E6" s="60">
        <v>2350000</v>
      </c>
      <c r="F6" s="60">
        <v>2810000</v>
      </c>
      <c r="G6" s="60"/>
      <c r="H6" s="60"/>
      <c r="I6" s="60">
        <v>144702</v>
      </c>
      <c r="J6" s="60">
        <v>144702</v>
      </c>
      <c r="K6" s="60">
        <v>59468</v>
      </c>
      <c r="L6" s="60">
        <v>180029</v>
      </c>
      <c r="M6" s="60">
        <v>138075</v>
      </c>
      <c r="N6" s="60">
        <v>377572</v>
      </c>
      <c r="O6" s="60">
        <v>940000</v>
      </c>
      <c r="P6" s="60">
        <v>230326</v>
      </c>
      <c r="Q6" s="60">
        <v>477290</v>
      </c>
      <c r="R6" s="60">
        <v>1647616</v>
      </c>
      <c r="S6" s="60">
        <v>334559</v>
      </c>
      <c r="T6" s="60">
        <v>89255</v>
      </c>
      <c r="U6" s="60">
        <v>194395</v>
      </c>
      <c r="V6" s="60">
        <v>618209</v>
      </c>
      <c r="W6" s="60">
        <v>2788099</v>
      </c>
      <c r="X6" s="60">
        <v>2810000</v>
      </c>
      <c r="Y6" s="60">
        <v>-21901</v>
      </c>
      <c r="Z6" s="140">
        <v>-0.78</v>
      </c>
      <c r="AA6" s="155">
        <v>2810000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1461908</v>
      </c>
      <c r="D8" s="156"/>
      <c r="E8" s="60">
        <v>2042000</v>
      </c>
      <c r="F8" s="60">
        <v>7264432</v>
      </c>
      <c r="G8" s="60"/>
      <c r="H8" s="60">
        <v>86251</v>
      </c>
      <c r="I8" s="60"/>
      <c r="J8" s="60">
        <v>86251</v>
      </c>
      <c r="K8" s="60"/>
      <c r="L8" s="60">
        <v>473645</v>
      </c>
      <c r="M8" s="60"/>
      <c r="N8" s="60">
        <v>473645</v>
      </c>
      <c r="O8" s="60"/>
      <c r="P8" s="60">
        <v>73760</v>
      </c>
      <c r="Q8" s="60">
        <v>274072</v>
      </c>
      <c r="R8" s="60">
        <v>347832</v>
      </c>
      <c r="S8" s="60"/>
      <c r="T8" s="60">
        <v>527104</v>
      </c>
      <c r="U8" s="60">
        <v>1694851</v>
      </c>
      <c r="V8" s="60">
        <v>2221955</v>
      </c>
      <c r="W8" s="60">
        <v>3129683</v>
      </c>
      <c r="X8" s="60">
        <v>7264432</v>
      </c>
      <c r="Y8" s="60">
        <v>-4134749</v>
      </c>
      <c r="Z8" s="140">
        <v>-56.92</v>
      </c>
      <c r="AA8" s="155">
        <v>7264432</v>
      </c>
    </row>
    <row r="9" spans="1:27" ht="13.5">
      <c r="A9" s="291" t="s">
        <v>207</v>
      </c>
      <c r="B9" s="142"/>
      <c r="C9" s="62"/>
      <c r="D9" s="156"/>
      <c r="E9" s="60">
        <v>2476000</v>
      </c>
      <c r="F9" s="60">
        <v>3824318</v>
      </c>
      <c r="G9" s="60"/>
      <c r="H9" s="60">
        <v>28291</v>
      </c>
      <c r="I9" s="60">
        <v>23121</v>
      </c>
      <c r="J9" s="60">
        <v>51412</v>
      </c>
      <c r="K9" s="60">
        <v>1469</v>
      </c>
      <c r="L9" s="60">
        <v>373581</v>
      </c>
      <c r="M9" s="60"/>
      <c r="N9" s="60">
        <v>375050</v>
      </c>
      <c r="O9" s="60"/>
      <c r="P9" s="60">
        <v>403024</v>
      </c>
      <c r="Q9" s="60">
        <v>527962</v>
      </c>
      <c r="R9" s="60">
        <v>930986</v>
      </c>
      <c r="S9" s="60">
        <v>602447</v>
      </c>
      <c r="T9" s="60">
        <v>398092</v>
      </c>
      <c r="U9" s="60">
        <v>1374934</v>
      </c>
      <c r="V9" s="60">
        <v>2375473</v>
      </c>
      <c r="W9" s="60">
        <v>3732921</v>
      </c>
      <c r="X9" s="60">
        <v>3824318</v>
      </c>
      <c r="Y9" s="60">
        <v>-91397</v>
      </c>
      <c r="Z9" s="140">
        <v>-2.39</v>
      </c>
      <c r="AA9" s="155">
        <v>3824318</v>
      </c>
    </row>
    <row r="10" spans="1:27" ht="13.5">
      <c r="A10" s="291" t="s">
        <v>208</v>
      </c>
      <c r="B10" s="142"/>
      <c r="C10" s="62">
        <v>678428</v>
      </c>
      <c r="D10" s="156"/>
      <c r="E10" s="60">
        <v>10000000</v>
      </c>
      <c r="F10" s="60"/>
      <c r="G10" s="60"/>
      <c r="H10" s="60">
        <v>1755</v>
      </c>
      <c r="I10" s="60"/>
      <c r="J10" s="60">
        <v>1755</v>
      </c>
      <c r="K10" s="60"/>
      <c r="L10" s="60">
        <v>77438</v>
      </c>
      <c r="M10" s="60"/>
      <c r="N10" s="60">
        <v>77438</v>
      </c>
      <c r="O10" s="60">
        <v>-77000</v>
      </c>
      <c r="P10" s="60"/>
      <c r="Q10" s="60"/>
      <c r="R10" s="60">
        <v>-77000</v>
      </c>
      <c r="S10" s="60">
        <v>8372720</v>
      </c>
      <c r="T10" s="60">
        <v>5766358</v>
      </c>
      <c r="U10" s="60"/>
      <c r="V10" s="60">
        <v>14139078</v>
      </c>
      <c r="W10" s="60">
        <v>14141271</v>
      </c>
      <c r="X10" s="60"/>
      <c r="Y10" s="60">
        <v>14141271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4833770</v>
      </c>
      <c r="D11" s="294">
        <f t="shared" si="1"/>
        <v>0</v>
      </c>
      <c r="E11" s="295">
        <f t="shared" si="1"/>
        <v>16868000</v>
      </c>
      <c r="F11" s="295">
        <f t="shared" si="1"/>
        <v>13898750</v>
      </c>
      <c r="G11" s="295">
        <f t="shared" si="1"/>
        <v>0</v>
      </c>
      <c r="H11" s="295">
        <f t="shared" si="1"/>
        <v>116297</v>
      </c>
      <c r="I11" s="295">
        <f t="shared" si="1"/>
        <v>167823</v>
      </c>
      <c r="J11" s="295">
        <f t="shared" si="1"/>
        <v>284120</v>
      </c>
      <c r="K11" s="295">
        <f t="shared" si="1"/>
        <v>60937</v>
      </c>
      <c r="L11" s="295">
        <f t="shared" si="1"/>
        <v>1104693</v>
      </c>
      <c r="M11" s="295">
        <f t="shared" si="1"/>
        <v>138075</v>
      </c>
      <c r="N11" s="295">
        <f t="shared" si="1"/>
        <v>1303705</v>
      </c>
      <c r="O11" s="295">
        <f t="shared" si="1"/>
        <v>863000</v>
      </c>
      <c r="P11" s="295">
        <f t="shared" si="1"/>
        <v>707110</v>
      </c>
      <c r="Q11" s="295">
        <f t="shared" si="1"/>
        <v>1279324</v>
      </c>
      <c r="R11" s="295">
        <f t="shared" si="1"/>
        <v>2849434</v>
      </c>
      <c r="S11" s="295">
        <f t="shared" si="1"/>
        <v>9309726</v>
      </c>
      <c r="T11" s="295">
        <f t="shared" si="1"/>
        <v>6780809</v>
      </c>
      <c r="U11" s="295">
        <f t="shared" si="1"/>
        <v>3264180</v>
      </c>
      <c r="V11" s="295">
        <f t="shared" si="1"/>
        <v>19354715</v>
      </c>
      <c r="W11" s="295">
        <f t="shared" si="1"/>
        <v>23791974</v>
      </c>
      <c r="X11" s="295">
        <f t="shared" si="1"/>
        <v>13898750</v>
      </c>
      <c r="Y11" s="295">
        <f t="shared" si="1"/>
        <v>9893224</v>
      </c>
      <c r="Z11" s="296">
        <f>+IF(X11&lt;&gt;0,+(Y11/X11)*100,0)</f>
        <v>71.18067452109003</v>
      </c>
      <c r="AA11" s="297">
        <f>SUM(AA6:AA10)</f>
        <v>13898750</v>
      </c>
    </row>
    <row r="12" spans="1:27" ht="13.5">
      <c r="A12" s="298" t="s">
        <v>210</v>
      </c>
      <c r="B12" s="136"/>
      <c r="C12" s="62">
        <v>2857999</v>
      </c>
      <c r="D12" s="156"/>
      <c r="E12" s="60">
        <v>1050000</v>
      </c>
      <c r="F12" s="60">
        <v>120000</v>
      </c>
      <c r="G12" s="60"/>
      <c r="H12" s="60">
        <v>50351</v>
      </c>
      <c r="I12" s="60"/>
      <c r="J12" s="60">
        <v>50351</v>
      </c>
      <c r="K12" s="60"/>
      <c r="L12" s="60">
        <v>64260</v>
      </c>
      <c r="M12" s="60">
        <v>35250</v>
      </c>
      <c r="N12" s="60">
        <v>99510</v>
      </c>
      <c r="O12" s="60">
        <v>-6000</v>
      </c>
      <c r="P12" s="60"/>
      <c r="Q12" s="60">
        <v>80325</v>
      </c>
      <c r="R12" s="60">
        <v>74325</v>
      </c>
      <c r="S12" s="60">
        <v>32100</v>
      </c>
      <c r="T12" s="60">
        <v>44180</v>
      </c>
      <c r="U12" s="60">
        <v>-36256</v>
      </c>
      <c r="V12" s="60">
        <v>40024</v>
      </c>
      <c r="W12" s="60">
        <v>264210</v>
      </c>
      <c r="X12" s="60">
        <v>120000</v>
      </c>
      <c r="Y12" s="60">
        <v>144210</v>
      </c>
      <c r="Z12" s="140">
        <v>120.18</v>
      </c>
      <c r="AA12" s="155">
        <v>120000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666310</v>
      </c>
      <c r="D15" s="156"/>
      <c r="E15" s="60"/>
      <c r="F15" s="60">
        <v>10000000</v>
      </c>
      <c r="G15" s="60"/>
      <c r="H15" s="60">
        <v>640</v>
      </c>
      <c r="I15" s="60"/>
      <c r="J15" s="60">
        <v>640</v>
      </c>
      <c r="K15" s="60"/>
      <c r="L15" s="60"/>
      <c r="M15" s="60"/>
      <c r="N15" s="60"/>
      <c r="O15" s="60"/>
      <c r="P15" s="60"/>
      <c r="Q15" s="60"/>
      <c r="R15" s="60"/>
      <c r="S15" s="60"/>
      <c r="T15" s="60">
        <v>-43948</v>
      </c>
      <c r="U15" s="60"/>
      <c r="V15" s="60">
        <v>-43948</v>
      </c>
      <c r="W15" s="60">
        <v>-43308</v>
      </c>
      <c r="X15" s="60">
        <v>10000000</v>
      </c>
      <c r="Y15" s="60">
        <v>-10043308</v>
      </c>
      <c r="Z15" s="140">
        <v>-100.43</v>
      </c>
      <c r="AA15" s="155">
        <v>10000000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2693434</v>
      </c>
      <c r="D36" s="156">
        <f t="shared" si="4"/>
        <v>0</v>
      </c>
      <c r="E36" s="60">
        <f t="shared" si="4"/>
        <v>2350000</v>
      </c>
      <c r="F36" s="60">
        <f t="shared" si="4"/>
        <v>2810000</v>
      </c>
      <c r="G36" s="60">
        <f t="shared" si="4"/>
        <v>0</v>
      </c>
      <c r="H36" s="60">
        <f t="shared" si="4"/>
        <v>0</v>
      </c>
      <c r="I36" s="60">
        <f t="shared" si="4"/>
        <v>144702</v>
      </c>
      <c r="J36" s="60">
        <f t="shared" si="4"/>
        <v>144702</v>
      </c>
      <c r="K36" s="60">
        <f t="shared" si="4"/>
        <v>59468</v>
      </c>
      <c r="L36" s="60">
        <f t="shared" si="4"/>
        <v>180029</v>
      </c>
      <c r="M36" s="60">
        <f t="shared" si="4"/>
        <v>138075</v>
      </c>
      <c r="N36" s="60">
        <f t="shared" si="4"/>
        <v>377572</v>
      </c>
      <c r="O36" s="60">
        <f t="shared" si="4"/>
        <v>940000</v>
      </c>
      <c r="P36" s="60">
        <f t="shared" si="4"/>
        <v>230326</v>
      </c>
      <c r="Q36" s="60">
        <f t="shared" si="4"/>
        <v>477290</v>
      </c>
      <c r="R36" s="60">
        <f t="shared" si="4"/>
        <v>1647616</v>
      </c>
      <c r="S36" s="60">
        <f t="shared" si="4"/>
        <v>334559</v>
      </c>
      <c r="T36" s="60">
        <f t="shared" si="4"/>
        <v>89255</v>
      </c>
      <c r="U36" s="60">
        <f t="shared" si="4"/>
        <v>194395</v>
      </c>
      <c r="V36" s="60">
        <f t="shared" si="4"/>
        <v>618209</v>
      </c>
      <c r="W36" s="60">
        <f t="shared" si="4"/>
        <v>2788099</v>
      </c>
      <c r="X36" s="60">
        <f t="shared" si="4"/>
        <v>2810000</v>
      </c>
      <c r="Y36" s="60">
        <f t="shared" si="4"/>
        <v>-21901</v>
      </c>
      <c r="Z36" s="140">
        <f aca="true" t="shared" si="5" ref="Z36:Z49">+IF(X36&lt;&gt;0,+(Y36/X36)*100,0)</f>
        <v>-0.7793950177935943</v>
      </c>
      <c r="AA36" s="155">
        <f>AA6+AA21</f>
        <v>2810000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1461908</v>
      </c>
      <c r="D38" s="156">
        <f t="shared" si="4"/>
        <v>0</v>
      </c>
      <c r="E38" s="60">
        <f t="shared" si="4"/>
        <v>2042000</v>
      </c>
      <c r="F38" s="60">
        <f t="shared" si="4"/>
        <v>7264432</v>
      </c>
      <c r="G38" s="60">
        <f t="shared" si="4"/>
        <v>0</v>
      </c>
      <c r="H38" s="60">
        <f t="shared" si="4"/>
        <v>86251</v>
      </c>
      <c r="I38" s="60">
        <f t="shared" si="4"/>
        <v>0</v>
      </c>
      <c r="J38" s="60">
        <f t="shared" si="4"/>
        <v>86251</v>
      </c>
      <c r="K38" s="60">
        <f t="shared" si="4"/>
        <v>0</v>
      </c>
      <c r="L38" s="60">
        <f t="shared" si="4"/>
        <v>473645</v>
      </c>
      <c r="M38" s="60">
        <f t="shared" si="4"/>
        <v>0</v>
      </c>
      <c r="N38" s="60">
        <f t="shared" si="4"/>
        <v>473645</v>
      </c>
      <c r="O38" s="60">
        <f t="shared" si="4"/>
        <v>0</v>
      </c>
      <c r="P38" s="60">
        <f t="shared" si="4"/>
        <v>73760</v>
      </c>
      <c r="Q38" s="60">
        <f t="shared" si="4"/>
        <v>274072</v>
      </c>
      <c r="R38" s="60">
        <f t="shared" si="4"/>
        <v>347832</v>
      </c>
      <c r="S38" s="60">
        <f t="shared" si="4"/>
        <v>0</v>
      </c>
      <c r="T38" s="60">
        <f t="shared" si="4"/>
        <v>527104</v>
      </c>
      <c r="U38" s="60">
        <f t="shared" si="4"/>
        <v>1694851</v>
      </c>
      <c r="V38" s="60">
        <f t="shared" si="4"/>
        <v>2221955</v>
      </c>
      <c r="W38" s="60">
        <f t="shared" si="4"/>
        <v>3129683</v>
      </c>
      <c r="X38" s="60">
        <f t="shared" si="4"/>
        <v>7264432</v>
      </c>
      <c r="Y38" s="60">
        <f t="shared" si="4"/>
        <v>-4134749</v>
      </c>
      <c r="Z38" s="140">
        <f t="shared" si="5"/>
        <v>-56.917719100405925</v>
      </c>
      <c r="AA38" s="155">
        <f>AA8+AA23</f>
        <v>7264432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2476000</v>
      </c>
      <c r="F39" s="60">
        <f t="shared" si="4"/>
        <v>3824318</v>
      </c>
      <c r="G39" s="60">
        <f t="shared" si="4"/>
        <v>0</v>
      </c>
      <c r="H39" s="60">
        <f t="shared" si="4"/>
        <v>28291</v>
      </c>
      <c r="I39" s="60">
        <f t="shared" si="4"/>
        <v>23121</v>
      </c>
      <c r="J39" s="60">
        <f t="shared" si="4"/>
        <v>51412</v>
      </c>
      <c r="K39" s="60">
        <f t="shared" si="4"/>
        <v>1469</v>
      </c>
      <c r="L39" s="60">
        <f t="shared" si="4"/>
        <v>373581</v>
      </c>
      <c r="M39" s="60">
        <f t="shared" si="4"/>
        <v>0</v>
      </c>
      <c r="N39" s="60">
        <f t="shared" si="4"/>
        <v>375050</v>
      </c>
      <c r="O39" s="60">
        <f t="shared" si="4"/>
        <v>0</v>
      </c>
      <c r="P39" s="60">
        <f t="shared" si="4"/>
        <v>403024</v>
      </c>
      <c r="Q39" s="60">
        <f t="shared" si="4"/>
        <v>527962</v>
      </c>
      <c r="R39" s="60">
        <f t="shared" si="4"/>
        <v>930986</v>
      </c>
      <c r="S39" s="60">
        <f t="shared" si="4"/>
        <v>602447</v>
      </c>
      <c r="T39" s="60">
        <f t="shared" si="4"/>
        <v>398092</v>
      </c>
      <c r="U39" s="60">
        <f t="shared" si="4"/>
        <v>1374934</v>
      </c>
      <c r="V39" s="60">
        <f t="shared" si="4"/>
        <v>2375473</v>
      </c>
      <c r="W39" s="60">
        <f t="shared" si="4"/>
        <v>3732921</v>
      </c>
      <c r="X39" s="60">
        <f t="shared" si="4"/>
        <v>3824318</v>
      </c>
      <c r="Y39" s="60">
        <f t="shared" si="4"/>
        <v>-91397</v>
      </c>
      <c r="Z39" s="140">
        <f t="shared" si="5"/>
        <v>-2.3898901712671385</v>
      </c>
      <c r="AA39" s="155">
        <f>AA9+AA24</f>
        <v>3824318</v>
      </c>
    </row>
    <row r="40" spans="1:27" ht="13.5">
      <c r="A40" s="291" t="s">
        <v>208</v>
      </c>
      <c r="B40" s="142"/>
      <c r="C40" s="62">
        <f t="shared" si="4"/>
        <v>678428</v>
      </c>
      <c r="D40" s="156">
        <f t="shared" si="4"/>
        <v>0</v>
      </c>
      <c r="E40" s="60">
        <f t="shared" si="4"/>
        <v>10000000</v>
      </c>
      <c r="F40" s="60">
        <f t="shared" si="4"/>
        <v>0</v>
      </c>
      <c r="G40" s="60">
        <f t="shared" si="4"/>
        <v>0</v>
      </c>
      <c r="H40" s="60">
        <f t="shared" si="4"/>
        <v>1755</v>
      </c>
      <c r="I40" s="60">
        <f t="shared" si="4"/>
        <v>0</v>
      </c>
      <c r="J40" s="60">
        <f t="shared" si="4"/>
        <v>1755</v>
      </c>
      <c r="K40" s="60">
        <f t="shared" si="4"/>
        <v>0</v>
      </c>
      <c r="L40" s="60">
        <f t="shared" si="4"/>
        <v>77438</v>
      </c>
      <c r="M40" s="60">
        <f t="shared" si="4"/>
        <v>0</v>
      </c>
      <c r="N40" s="60">
        <f t="shared" si="4"/>
        <v>77438</v>
      </c>
      <c r="O40" s="60">
        <f t="shared" si="4"/>
        <v>-77000</v>
      </c>
      <c r="P40" s="60">
        <f t="shared" si="4"/>
        <v>0</v>
      </c>
      <c r="Q40" s="60">
        <f t="shared" si="4"/>
        <v>0</v>
      </c>
      <c r="R40" s="60">
        <f t="shared" si="4"/>
        <v>-77000</v>
      </c>
      <c r="S40" s="60">
        <f t="shared" si="4"/>
        <v>8372720</v>
      </c>
      <c r="T40" s="60">
        <f t="shared" si="4"/>
        <v>5766358</v>
      </c>
      <c r="U40" s="60">
        <f t="shared" si="4"/>
        <v>0</v>
      </c>
      <c r="V40" s="60">
        <f t="shared" si="4"/>
        <v>14139078</v>
      </c>
      <c r="W40" s="60">
        <f t="shared" si="4"/>
        <v>14141271</v>
      </c>
      <c r="X40" s="60">
        <f t="shared" si="4"/>
        <v>0</v>
      </c>
      <c r="Y40" s="60">
        <f t="shared" si="4"/>
        <v>14141271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4833770</v>
      </c>
      <c r="D41" s="294">
        <f t="shared" si="6"/>
        <v>0</v>
      </c>
      <c r="E41" s="295">
        <f t="shared" si="6"/>
        <v>16868000</v>
      </c>
      <c r="F41" s="295">
        <f t="shared" si="6"/>
        <v>13898750</v>
      </c>
      <c r="G41" s="295">
        <f t="shared" si="6"/>
        <v>0</v>
      </c>
      <c r="H41" s="295">
        <f t="shared" si="6"/>
        <v>116297</v>
      </c>
      <c r="I41" s="295">
        <f t="shared" si="6"/>
        <v>167823</v>
      </c>
      <c r="J41" s="295">
        <f t="shared" si="6"/>
        <v>284120</v>
      </c>
      <c r="K41" s="295">
        <f t="shared" si="6"/>
        <v>60937</v>
      </c>
      <c r="L41" s="295">
        <f t="shared" si="6"/>
        <v>1104693</v>
      </c>
      <c r="M41" s="295">
        <f t="shared" si="6"/>
        <v>138075</v>
      </c>
      <c r="N41" s="295">
        <f t="shared" si="6"/>
        <v>1303705</v>
      </c>
      <c r="O41" s="295">
        <f t="shared" si="6"/>
        <v>863000</v>
      </c>
      <c r="P41" s="295">
        <f t="shared" si="6"/>
        <v>707110</v>
      </c>
      <c r="Q41" s="295">
        <f t="shared" si="6"/>
        <v>1279324</v>
      </c>
      <c r="R41" s="295">
        <f t="shared" si="6"/>
        <v>2849434</v>
      </c>
      <c r="S41" s="295">
        <f t="shared" si="6"/>
        <v>9309726</v>
      </c>
      <c r="T41" s="295">
        <f t="shared" si="6"/>
        <v>6780809</v>
      </c>
      <c r="U41" s="295">
        <f t="shared" si="6"/>
        <v>3264180</v>
      </c>
      <c r="V41" s="295">
        <f t="shared" si="6"/>
        <v>19354715</v>
      </c>
      <c r="W41" s="295">
        <f t="shared" si="6"/>
        <v>23791974</v>
      </c>
      <c r="X41" s="295">
        <f t="shared" si="6"/>
        <v>13898750</v>
      </c>
      <c r="Y41" s="295">
        <f t="shared" si="6"/>
        <v>9893224</v>
      </c>
      <c r="Z41" s="296">
        <f t="shared" si="5"/>
        <v>71.18067452109003</v>
      </c>
      <c r="AA41" s="297">
        <f>SUM(AA36:AA40)</f>
        <v>13898750</v>
      </c>
    </row>
    <row r="42" spans="1:27" ht="13.5">
      <c r="A42" s="298" t="s">
        <v>210</v>
      </c>
      <c r="B42" s="136"/>
      <c r="C42" s="95">
        <f aca="true" t="shared" si="7" ref="C42:Y48">C12+C27</f>
        <v>2857999</v>
      </c>
      <c r="D42" s="129">
        <f t="shared" si="7"/>
        <v>0</v>
      </c>
      <c r="E42" s="54">
        <f t="shared" si="7"/>
        <v>1050000</v>
      </c>
      <c r="F42" s="54">
        <f t="shared" si="7"/>
        <v>120000</v>
      </c>
      <c r="G42" s="54">
        <f t="shared" si="7"/>
        <v>0</v>
      </c>
      <c r="H42" s="54">
        <f t="shared" si="7"/>
        <v>50351</v>
      </c>
      <c r="I42" s="54">
        <f t="shared" si="7"/>
        <v>0</v>
      </c>
      <c r="J42" s="54">
        <f t="shared" si="7"/>
        <v>50351</v>
      </c>
      <c r="K42" s="54">
        <f t="shared" si="7"/>
        <v>0</v>
      </c>
      <c r="L42" s="54">
        <f t="shared" si="7"/>
        <v>64260</v>
      </c>
      <c r="M42" s="54">
        <f t="shared" si="7"/>
        <v>35250</v>
      </c>
      <c r="N42" s="54">
        <f t="shared" si="7"/>
        <v>99510</v>
      </c>
      <c r="O42" s="54">
        <f t="shared" si="7"/>
        <v>-6000</v>
      </c>
      <c r="P42" s="54">
        <f t="shared" si="7"/>
        <v>0</v>
      </c>
      <c r="Q42" s="54">
        <f t="shared" si="7"/>
        <v>80325</v>
      </c>
      <c r="R42" s="54">
        <f t="shared" si="7"/>
        <v>74325</v>
      </c>
      <c r="S42" s="54">
        <f t="shared" si="7"/>
        <v>32100</v>
      </c>
      <c r="T42" s="54">
        <f t="shared" si="7"/>
        <v>44180</v>
      </c>
      <c r="U42" s="54">
        <f t="shared" si="7"/>
        <v>-36256</v>
      </c>
      <c r="V42" s="54">
        <f t="shared" si="7"/>
        <v>40024</v>
      </c>
      <c r="W42" s="54">
        <f t="shared" si="7"/>
        <v>264210</v>
      </c>
      <c r="X42" s="54">
        <f t="shared" si="7"/>
        <v>120000</v>
      </c>
      <c r="Y42" s="54">
        <f t="shared" si="7"/>
        <v>144210</v>
      </c>
      <c r="Z42" s="184">
        <f t="shared" si="5"/>
        <v>120.17500000000001</v>
      </c>
      <c r="AA42" s="130">
        <f aca="true" t="shared" si="8" ref="AA42:AA48">AA12+AA27</f>
        <v>120000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666310</v>
      </c>
      <c r="D45" s="129">
        <f t="shared" si="7"/>
        <v>0</v>
      </c>
      <c r="E45" s="54">
        <f t="shared" si="7"/>
        <v>0</v>
      </c>
      <c r="F45" s="54">
        <f t="shared" si="7"/>
        <v>10000000</v>
      </c>
      <c r="G45" s="54">
        <f t="shared" si="7"/>
        <v>0</v>
      </c>
      <c r="H45" s="54">
        <f t="shared" si="7"/>
        <v>640</v>
      </c>
      <c r="I45" s="54">
        <f t="shared" si="7"/>
        <v>0</v>
      </c>
      <c r="J45" s="54">
        <f t="shared" si="7"/>
        <v>640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-43948</v>
      </c>
      <c r="U45" s="54">
        <f t="shared" si="7"/>
        <v>0</v>
      </c>
      <c r="V45" s="54">
        <f t="shared" si="7"/>
        <v>-43948</v>
      </c>
      <c r="W45" s="54">
        <f t="shared" si="7"/>
        <v>-43308</v>
      </c>
      <c r="X45" s="54">
        <f t="shared" si="7"/>
        <v>10000000</v>
      </c>
      <c r="Y45" s="54">
        <f t="shared" si="7"/>
        <v>-10043308</v>
      </c>
      <c r="Z45" s="184">
        <f t="shared" si="5"/>
        <v>-100.43307999999999</v>
      </c>
      <c r="AA45" s="130">
        <f t="shared" si="8"/>
        <v>10000000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8358079</v>
      </c>
      <c r="D49" s="218">
        <f t="shared" si="9"/>
        <v>0</v>
      </c>
      <c r="E49" s="220">
        <f t="shared" si="9"/>
        <v>17918000</v>
      </c>
      <c r="F49" s="220">
        <f t="shared" si="9"/>
        <v>24018750</v>
      </c>
      <c r="G49" s="220">
        <f t="shared" si="9"/>
        <v>0</v>
      </c>
      <c r="H49" s="220">
        <f t="shared" si="9"/>
        <v>167288</v>
      </c>
      <c r="I49" s="220">
        <f t="shared" si="9"/>
        <v>167823</v>
      </c>
      <c r="J49" s="220">
        <f t="shared" si="9"/>
        <v>335111</v>
      </c>
      <c r="K49" s="220">
        <f t="shared" si="9"/>
        <v>60937</v>
      </c>
      <c r="L49" s="220">
        <f t="shared" si="9"/>
        <v>1168953</v>
      </c>
      <c r="M49" s="220">
        <f t="shared" si="9"/>
        <v>173325</v>
      </c>
      <c r="N49" s="220">
        <f t="shared" si="9"/>
        <v>1403215</v>
      </c>
      <c r="O49" s="220">
        <f t="shared" si="9"/>
        <v>857000</v>
      </c>
      <c r="P49" s="220">
        <f t="shared" si="9"/>
        <v>707110</v>
      </c>
      <c r="Q49" s="220">
        <f t="shared" si="9"/>
        <v>1359649</v>
      </c>
      <c r="R49" s="220">
        <f t="shared" si="9"/>
        <v>2923759</v>
      </c>
      <c r="S49" s="220">
        <f t="shared" si="9"/>
        <v>9341826</v>
      </c>
      <c r="T49" s="220">
        <f t="shared" si="9"/>
        <v>6781041</v>
      </c>
      <c r="U49" s="220">
        <f t="shared" si="9"/>
        <v>3227924</v>
      </c>
      <c r="V49" s="220">
        <f t="shared" si="9"/>
        <v>19350791</v>
      </c>
      <c r="W49" s="220">
        <f t="shared" si="9"/>
        <v>24012876</v>
      </c>
      <c r="X49" s="220">
        <f t="shared" si="9"/>
        <v>24018750</v>
      </c>
      <c r="Y49" s="220">
        <f t="shared" si="9"/>
        <v>-5874</v>
      </c>
      <c r="Z49" s="221">
        <f t="shared" si="5"/>
        <v>-0.024455893832943013</v>
      </c>
      <c r="AA49" s="222">
        <f>SUM(AA41:AA48)</f>
        <v>24018750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700632</v>
      </c>
      <c r="D51" s="129">
        <f t="shared" si="10"/>
        <v>0</v>
      </c>
      <c r="E51" s="54">
        <f t="shared" si="10"/>
        <v>1293500</v>
      </c>
      <c r="F51" s="54">
        <f t="shared" si="10"/>
        <v>1029000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1029000</v>
      </c>
      <c r="Y51" s="54">
        <f t="shared" si="10"/>
        <v>-1029000</v>
      </c>
      <c r="Z51" s="184">
        <f>+IF(X51&lt;&gt;0,+(Y51/X51)*100,0)</f>
        <v>-100</v>
      </c>
      <c r="AA51" s="130">
        <f>SUM(AA57:AA61)</f>
        <v>1029000</v>
      </c>
    </row>
    <row r="52" spans="1:27" ht="13.5">
      <c r="A52" s="310" t="s">
        <v>204</v>
      </c>
      <c r="B52" s="142"/>
      <c r="C52" s="62"/>
      <c r="D52" s="156"/>
      <c r="E52" s="60">
        <v>101500</v>
      </c>
      <c r="F52" s="60">
        <v>51500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51500</v>
      </c>
      <c r="Y52" s="60">
        <v>-51500</v>
      </c>
      <c r="Z52" s="140">
        <v>-100</v>
      </c>
      <c r="AA52" s="155">
        <v>51500</v>
      </c>
    </row>
    <row r="53" spans="1:27" ht="13.5">
      <c r="A53" s="310" t="s">
        <v>205</v>
      </c>
      <c r="B53" s="142"/>
      <c r="C53" s="62"/>
      <c r="D53" s="156"/>
      <c r="E53" s="60">
        <v>115000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260000</v>
      </c>
      <c r="F54" s="60">
        <v>230000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230000</v>
      </c>
      <c r="Y54" s="60">
        <v>-230000</v>
      </c>
      <c r="Z54" s="140">
        <v>-100</v>
      </c>
      <c r="AA54" s="155">
        <v>230000</v>
      </c>
    </row>
    <row r="55" spans="1:27" ht="13.5">
      <c r="A55" s="310" t="s">
        <v>207</v>
      </c>
      <c r="B55" s="142"/>
      <c r="C55" s="62"/>
      <c r="D55" s="156"/>
      <c r="E55" s="60">
        <v>20000</v>
      </c>
      <c r="F55" s="60">
        <v>20000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20000</v>
      </c>
      <c r="Y55" s="60">
        <v>-20000</v>
      </c>
      <c r="Z55" s="140">
        <v>-100</v>
      </c>
      <c r="AA55" s="155">
        <v>20000</v>
      </c>
    </row>
    <row r="56" spans="1:27" ht="13.5">
      <c r="A56" s="310" t="s">
        <v>208</v>
      </c>
      <c r="B56" s="142"/>
      <c r="C56" s="62">
        <v>700632</v>
      </c>
      <c r="D56" s="156"/>
      <c r="E56" s="60">
        <v>80000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700632</v>
      </c>
      <c r="D57" s="294">
        <f t="shared" si="11"/>
        <v>0</v>
      </c>
      <c r="E57" s="295">
        <f t="shared" si="11"/>
        <v>576500</v>
      </c>
      <c r="F57" s="295">
        <f t="shared" si="11"/>
        <v>301500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301500</v>
      </c>
      <c r="Y57" s="295">
        <f t="shared" si="11"/>
        <v>-301500</v>
      </c>
      <c r="Z57" s="296">
        <f>+IF(X57&lt;&gt;0,+(Y57/X57)*100,0)</f>
        <v>-100</v>
      </c>
      <c r="AA57" s="297">
        <f>SUM(AA52:AA56)</f>
        <v>301500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717000</v>
      </c>
      <c r="F61" s="60">
        <v>727500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727500</v>
      </c>
      <c r="Y61" s="60">
        <v>-727500</v>
      </c>
      <c r="Z61" s="140">
        <v>-100</v>
      </c>
      <c r="AA61" s="155">
        <v>727500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1293500</v>
      </c>
      <c r="F68" s="60"/>
      <c r="G68" s="60">
        <v>55015</v>
      </c>
      <c r="H68" s="60">
        <v>70045</v>
      </c>
      <c r="I68" s="60">
        <v>14331</v>
      </c>
      <c r="J68" s="60">
        <v>139391</v>
      </c>
      <c r="K68" s="60">
        <v>71507</v>
      </c>
      <c r="L68" s="60"/>
      <c r="M68" s="60">
        <v>42689</v>
      </c>
      <c r="N68" s="60">
        <v>114196</v>
      </c>
      <c r="O68" s="60">
        <v>53273</v>
      </c>
      <c r="P68" s="60">
        <v>32033</v>
      </c>
      <c r="Q68" s="60">
        <v>71060</v>
      </c>
      <c r="R68" s="60">
        <v>156366</v>
      </c>
      <c r="S68" s="60">
        <v>26608</v>
      </c>
      <c r="T68" s="60">
        <v>82756</v>
      </c>
      <c r="U68" s="60">
        <v>270254</v>
      </c>
      <c r="V68" s="60">
        <v>379618</v>
      </c>
      <c r="W68" s="60">
        <v>789571</v>
      </c>
      <c r="X68" s="60"/>
      <c r="Y68" s="60">
        <v>789571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1293500</v>
      </c>
      <c r="F69" s="220">
        <f t="shared" si="12"/>
        <v>0</v>
      </c>
      <c r="G69" s="220">
        <f t="shared" si="12"/>
        <v>55015</v>
      </c>
      <c r="H69" s="220">
        <f t="shared" si="12"/>
        <v>70045</v>
      </c>
      <c r="I69" s="220">
        <f t="shared" si="12"/>
        <v>14331</v>
      </c>
      <c r="J69" s="220">
        <f t="shared" si="12"/>
        <v>139391</v>
      </c>
      <c r="K69" s="220">
        <f t="shared" si="12"/>
        <v>71507</v>
      </c>
      <c r="L69" s="220">
        <f t="shared" si="12"/>
        <v>0</v>
      </c>
      <c r="M69" s="220">
        <f t="shared" si="12"/>
        <v>42689</v>
      </c>
      <c r="N69" s="220">
        <f t="shared" si="12"/>
        <v>114196</v>
      </c>
      <c r="O69" s="220">
        <f t="shared" si="12"/>
        <v>53273</v>
      </c>
      <c r="P69" s="220">
        <f t="shared" si="12"/>
        <v>32033</v>
      </c>
      <c r="Q69" s="220">
        <f t="shared" si="12"/>
        <v>71060</v>
      </c>
      <c r="R69" s="220">
        <f t="shared" si="12"/>
        <v>156366</v>
      </c>
      <c r="S69" s="220">
        <f t="shared" si="12"/>
        <v>26608</v>
      </c>
      <c r="T69" s="220">
        <f t="shared" si="12"/>
        <v>82756</v>
      </c>
      <c r="U69" s="220">
        <f t="shared" si="12"/>
        <v>270254</v>
      </c>
      <c r="V69" s="220">
        <f t="shared" si="12"/>
        <v>379618</v>
      </c>
      <c r="W69" s="220">
        <f t="shared" si="12"/>
        <v>789571</v>
      </c>
      <c r="X69" s="220">
        <f t="shared" si="12"/>
        <v>0</v>
      </c>
      <c r="Y69" s="220">
        <f t="shared" si="12"/>
        <v>789571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4833770</v>
      </c>
      <c r="D5" s="357">
        <f t="shared" si="0"/>
        <v>0</v>
      </c>
      <c r="E5" s="356">
        <f t="shared" si="0"/>
        <v>16868000</v>
      </c>
      <c r="F5" s="358">
        <f t="shared" si="0"/>
        <v>13898750</v>
      </c>
      <c r="G5" s="358">
        <f t="shared" si="0"/>
        <v>0</v>
      </c>
      <c r="H5" s="356">
        <f t="shared" si="0"/>
        <v>116297</v>
      </c>
      <c r="I5" s="356">
        <f t="shared" si="0"/>
        <v>167823</v>
      </c>
      <c r="J5" s="358">
        <f t="shared" si="0"/>
        <v>284120</v>
      </c>
      <c r="K5" s="358">
        <f t="shared" si="0"/>
        <v>60937</v>
      </c>
      <c r="L5" s="356">
        <f t="shared" si="0"/>
        <v>1104693</v>
      </c>
      <c r="M5" s="356">
        <f t="shared" si="0"/>
        <v>138075</v>
      </c>
      <c r="N5" s="358">
        <f t="shared" si="0"/>
        <v>1303705</v>
      </c>
      <c r="O5" s="358">
        <f t="shared" si="0"/>
        <v>863000</v>
      </c>
      <c r="P5" s="356">
        <f t="shared" si="0"/>
        <v>707110</v>
      </c>
      <c r="Q5" s="356">
        <f t="shared" si="0"/>
        <v>1279324</v>
      </c>
      <c r="R5" s="358">
        <f t="shared" si="0"/>
        <v>2849434</v>
      </c>
      <c r="S5" s="358">
        <f t="shared" si="0"/>
        <v>9309726</v>
      </c>
      <c r="T5" s="356">
        <f t="shared" si="0"/>
        <v>6780809</v>
      </c>
      <c r="U5" s="356">
        <f t="shared" si="0"/>
        <v>3264180</v>
      </c>
      <c r="V5" s="358">
        <f t="shared" si="0"/>
        <v>19354715</v>
      </c>
      <c r="W5" s="358">
        <f t="shared" si="0"/>
        <v>23791974</v>
      </c>
      <c r="X5" s="356">
        <f t="shared" si="0"/>
        <v>13898750</v>
      </c>
      <c r="Y5" s="358">
        <f t="shared" si="0"/>
        <v>9893224</v>
      </c>
      <c r="Z5" s="359">
        <f>+IF(X5&lt;&gt;0,+(Y5/X5)*100,0)</f>
        <v>71.18067452109003</v>
      </c>
      <c r="AA5" s="360">
        <f>+AA6+AA8+AA11+AA13+AA15</f>
        <v>13898750</v>
      </c>
    </row>
    <row r="6" spans="1:27" ht="13.5">
      <c r="A6" s="361" t="s">
        <v>204</v>
      </c>
      <c r="B6" s="142"/>
      <c r="C6" s="60">
        <f>+C7</f>
        <v>2693434</v>
      </c>
      <c r="D6" s="340">
        <f aca="true" t="shared" si="1" ref="D6:AA6">+D7</f>
        <v>0</v>
      </c>
      <c r="E6" s="60">
        <f t="shared" si="1"/>
        <v>2350000</v>
      </c>
      <c r="F6" s="59">
        <f t="shared" si="1"/>
        <v>2810000</v>
      </c>
      <c r="G6" s="59">
        <f t="shared" si="1"/>
        <v>0</v>
      </c>
      <c r="H6" s="60">
        <f t="shared" si="1"/>
        <v>0</v>
      </c>
      <c r="I6" s="60">
        <f t="shared" si="1"/>
        <v>144702</v>
      </c>
      <c r="J6" s="59">
        <f t="shared" si="1"/>
        <v>144702</v>
      </c>
      <c r="K6" s="59">
        <f t="shared" si="1"/>
        <v>59468</v>
      </c>
      <c r="L6" s="60">
        <f t="shared" si="1"/>
        <v>180029</v>
      </c>
      <c r="M6" s="60">
        <f t="shared" si="1"/>
        <v>138075</v>
      </c>
      <c r="N6" s="59">
        <f t="shared" si="1"/>
        <v>377572</v>
      </c>
      <c r="O6" s="59">
        <f t="shared" si="1"/>
        <v>940000</v>
      </c>
      <c r="P6" s="60">
        <f t="shared" si="1"/>
        <v>230326</v>
      </c>
      <c r="Q6" s="60">
        <f t="shared" si="1"/>
        <v>477290</v>
      </c>
      <c r="R6" s="59">
        <f t="shared" si="1"/>
        <v>1647616</v>
      </c>
      <c r="S6" s="59">
        <f t="shared" si="1"/>
        <v>334559</v>
      </c>
      <c r="T6" s="60">
        <f t="shared" si="1"/>
        <v>89255</v>
      </c>
      <c r="U6" s="60">
        <f t="shared" si="1"/>
        <v>194395</v>
      </c>
      <c r="V6" s="59">
        <f t="shared" si="1"/>
        <v>618209</v>
      </c>
      <c r="W6" s="59">
        <f t="shared" si="1"/>
        <v>2788099</v>
      </c>
      <c r="X6" s="60">
        <f t="shared" si="1"/>
        <v>2810000</v>
      </c>
      <c r="Y6" s="59">
        <f t="shared" si="1"/>
        <v>-21901</v>
      </c>
      <c r="Z6" s="61">
        <f>+IF(X6&lt;&gt;0,+(Y6/X6)*100,0)</f>
        <v>-0.7793950177935943</v>
      </c>
      <c r="AA6" s="62">
        <f t="shared" si="1"/>
        <v>2810000</v>
      </c>
    </row>
    <row r="7" spans="1:27" ht="13.5">
      <c r="A7" s="291" t="s">
        <v>228</v>
      </c>
      <c r="B7" s="142"/>
      <c r="C7" s="60">
        <v>2693434</v>
      </c>
      <c r="D7" s="340"/>
      <c r="E7" s="60">
        <v>2350000</v>
      </c>
      <c r="F7" s="59">
        <v>2810000</v>
      </c>
      <c r="G7" s="59"/>
      <c r="H7" s="60"/>
      <c r="I7" s="60">
        <v>144702</v>
      </c>
      <c r="J7" s="59">
        <v>144702</v>
      </c>
      <c r="K7" s="59">
        <v>59468</v>
      </c>
      <c r="L7" s="60">
        <v>180029</v>
      </c>
      <c r="M7" s="60">
        <v>138075</v>
      </c>
      <c r="N7" s="59">
        <v>377572</v>
      </c>
      <c r="O7" s="59">
        <v>940000</v>
      </c>
      <c r="P7" s="60">
        <v>230326</v>
      </c>
      <c r="Q7" s="60">
        <v>477290</v>
      </c>
      <c r="R7" s="59">
        <v>1647616</v>
      </c>
      <c r="S7" s="59">
        <v>334559</v>
      </c>
      <c r="T7" s="60">
        <v>89255</v>
      </c>
      <c r="U7" s="60">
        <v>194395</v>
      </c>
      <c r="V7" s="59">
        <v>618209</v>
      </c>
      <c r="W7" s="59">
        <v>2788099</v>
      </c>
      <c r="X7" s="60">
        <v>2810000</v>
      </c>
      <c r="Y7" s="59">
        <v>-21901</v>
      </c>
      <c r="Z7" s="61">
        <v>-0.78</v>
      </c>
      <c r="AA7" s="62">
        <v>2810000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1461908</v>
      </c>
      <c r="D11" s="363">
        <f aca="true" t="shared" si="3" ref="D11:AA11">+D12</f>
        <v>0</v>
      </c>
      <c r="E11" s="362">
        <f t="shared" si="3"/>
        <v>2042000</v>
      </c>
      <c r="F11" s="364">
        <f t="shared" si="3"/>
        <v>7264432</v>
      </c>
      <c r="G11" s="364">
        <f t="shared" si="3"/>
        <v>0</v>
      </c>
      <c r="H11" s="362">
        <f t="shared" si="3"/>
        <v>86251</v>
      </c>
      <c r="I11" s="362">
        <f t="shared" si="3"/>
        <v>0</v>
      </c>
      <c r="J11" s="364">
        <f t="shared" si="3"/>
        <v>86251</v>
      </c>
      <c r="K11" s="364">
        <f t="shared" si="3"/>
        <v>0</v>
      </c>
      <c r="L11" s="362">
        <f t="shared" si="3"/>
        <v>473645</v>
      </c>
      <c r="M11" s="362">
        <f t="shared" si="3"/>
        <v>0</v>
      </c>
      <c r="N11" s="364">
        <f t="shared" si="3"/>
        <v>473645</v>
      </c>
      <c r="O11" s="364">
        <f t="shared" si="3"/>
        <v>0</v>
      </c>
      <c r="P11" s="362">
        <f t="shared" si="3"/>
        <v>73760</v>
      </c>
      <c r="Q11" s="362">
        <f t="shared" si="3"/>
        <v>274072</v>
      </c>
      <c r="R11" s="364">
        <f t="shared" si="3"/>
        <v>347832</v>
      </c>
      <c r="S11" s="364">
        <f t="shared" si="3"/>
        <v>0</v>
      </c>
      <c r="T11" s="362">
        <f t="shared" si="3"/>
        <v>527104</v>
      </c>
      <c r="U11" s="362">
        <f t="shared" si="3"/>
        <v>1694851</v>
      </c>
      <c r="V11" s="364">
        <f t="shared" si="3"/>
        <v>2221955</v>
      </c>
      <c r="W11" s="364">
        <f t="shared" si="3"/>
        <v>3129683</v>
      </c>
      <c r="X11" s="362">
        <f t="shared" si="3"/>
        <v>7264432</v>
      </c>
      <c r="Y11" s="364">
        <f t="shared" si="3"/>
        <v>-4134749</v>
      </c>
      <c r="Z11" s="365">
        <f>+IF(X11&lt;&gt;0,+(Y11/X11)*100,0)</f>
        <v>-56.917719100405925</v>
      </c>
      <c r="AA11" s="366">
        <f t="shared" si="3"/>
        <v>7264432</v>
      </c>
    </row>
    <row r="12" spans="1:27" ht="13.5">
      <c r="A12" s="291" t="s">
        <v>231</v>
      </c>
      <c r="B12" s="136"/>
      <c r="C12" s="60">
        <v>1461908</v>
      </c>
      <c r="D12" s="340"/>
      <c r="E12" s="60">
        <v>2042000</v>
      </c>
      <c r="F12" s="59">
        <v>7264432</v>
      </c>
      <c r="G12" s="59"/>
      <c r="H12" s="60">
        <v>86251</v>
      </c>
      <c r="I12" s="60"/>
      <c r="J12" s="59">
        <v>86251</v>
      </c>
      <c r="K12" s="59"/>
      <c r="L12" s="60">
        <v>473645</v>
      </c>
      <c r="M12" s="60"/>
      <c r="N12" s="59">
        <v>473645</v>
      </c>
      <c r="O12" s="59"/>
      <c r="P12" s="60">
        <v>73760</v>
      </c>
      <c r="Q12" s="60">
        <v>274072</v>
      </c>
      <c r="R12" s="59">
        <v>347832</v>
      </c>
      <c r="S12" s="59"/>
      <c r="T12" s="60">
        <v>527104</v>
      </c>
      <c r="U12" s="60">
        <v>1694851</v>
      </c>
      <c r="V12" s="59">
        <v>2221955</v>
      </c>
      <c r="W12" s="59">
        <v>3129683</v>
      </c>
      <c r="X12" s="60">
        <v>7264432</v>
      </c>
      <c r="Y12" s="59">
        <v>-4134749</v>
      </c>
      <c r="Z12" s="61">
        <v>-56.92</v>
      </c>
      <c r="AA12" s="62">
        <v>7264432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2476000</v>
      </c>
      <c r="F13" s="342">
        <f t="shared" si="4"/>
        <v>3824318</v>
      </c>
      <c r="G13" s="342">
        <f t="shared" si="4"/>
        <v>0</v>
      </c>
      <c r="H13" s="275">
        <f t="shared" si="4"/>
        <v>28291</v>
      </c>
      <c r="I13" s="275">
        <f t="shared" si="4"/>
        <v>23121</v>
      </c>
      <c r="J13" s="342">
        <f t="shared" si="4"/>
        <v>51412</v>
      </c>
      <c r="K13" s="342">
        <f t="shared" si="4"/>
        <v>1469</v>
      </c>
      <c r="L13" s="275">
        <f t="shared" si="4"/>
        <v>373581</v>
      </c>
      <c r="M13" s="275">
        <f t="shared" si="4"/>
        <v>0</v>
      </c>
      <c r="N13" s="342">
        <f t="shared" si="4"/>
        <v>375050</v>
      </c>
      <c r="O13" s="342">
        <f t="shared" si="4"/>
        <v>0</v>
      </c>
      <c r="P13" s="275">
        <f t="shared" si="4"/>
        <v>403024</v>
      </c>
      <c r="Q13" s="275">
        <f t="shared" si="4"/>
        <v>527962</v>
      </c>
      <c r="R13" s="342">
        <f t="shared" si="4"/>
        <v>930986</v>
      </c>
      <c r="S13" s="342">
        <f t="shared" si="4"/>
        <v>602447</v>
      </c>
      <c r="T13" s="275">
        <f t="shared" si="4"/>
        <v>398092</v>
      </c>
      <c r="U13" s="275">
        <f t="shared" si="4"/>
        <v>1374934</v>
      </c>
      <c r="V13" s="342">
        <f t="shared" si="4"/>
        <v>2375473</v>
      </c>
      <c r="W13" s="342">
        <f t="shared" si="4"/>
        <v>3732921</v>
      </c>
      <c r="X13" s="275">
        <f t="shared" si="4"/>
        <v>3824318</v>
      </c>
      <c r="Y13" s="342">
        <f t="shared" si="4"/>
        <v>-91397</v>
      </c>
      <c r="Z13" s="335">
        <f>+IF(X13&lt;&gt;0,+(Y13/X13)*100,0)</f>
        <v>-2.3898901712671385</v>
      </c>
      <c r="AA13" s="273">
        <f t="shared" si="4"/>
        <v>3824318</v>
      </c>
    </row>
    <row r="14" spans="1:27" ht="13.5">
      <c r="A14" s="291" t="s">
        <v>232</v>
      </c>
      <c r="B14" s="136"/>
      <c r="C14" s="60"/>
      <c r="D14" s="340"/>
      <c r="E14" s="60">
        <v>2476000</v>
      </c>
      <c r="F14" s="59">
        <v>3824318</v>
      </c>
      <c r="G14" s="59"/>
      <c r="H14" s="60">
        <v>28291</v>
      </c>
      <c r="I14" s="60">
        <v>23121</v>
      </c>
      <c r="J14" s="59">
        <v>51412</v>
      </c>
      <c r="K14" s="59">
        <v>1469</v>
      </c>
      <c r="L14" s="60">
        <v>373581</v>
      </c>
      <c r="M14" s="60"/>
      <c r="N14" s="59">
        <v>375050</v>
      </c>
      <c r="O14" s="59"/>
      <c r="P14" s="60">
        <v>403024</v>
      </c>
      <c r="Q14" s="60">
        <v>527962</v>
      </c>
      <c r="R14" s="59">
        <v>930986</v>
      </c>
      <c r="S14" s="59">
        <v>602447</v>
      </c>
      <c r="T14" s="60">
        <v>398092</v>
      </c>
      <c r="U14" s="60">
        <v>1374934</v>
      </c>
      <c r="V14" s="59">
        <v>2375473</v>
      </c>
      <c r="W14" s="59">
        <v>3732921</v>
      </c>
      <c r="X14" s="60">
        <v>3824318</v>
      </c>
      <c r="Y14" s="59">
        <v>-91397</v>
      </c>
      <c r="Z14" s="61">
        <v>-2.39</v>
      </c>
      <c r="AA14" s="62">
        <v>3824318</v>
      </c>
    </row>
    <row r="15" spans="1:27" ht="13.5">
      <c r="A15" s="361" t="s">
        <v>208</v>
      </c>
      <c r="B15" s="136"/>
      <c r="C15" s="60">
        <f aca="true" t="shared" si="5" ref="C15:Y15">SUM(C16:C20)</f>
        <v>678428</v>
      </c>
      <c r="D15" s="340">
        <f t="shared" si="5"/>
        <v>0</v>
      </c>
      <c r="E15" s="60">
        <f t="shared" si="5"/>
        <v>10000000</v>
      </c>
      <c r="F15" s="59">
        <f t="shared" si="5"/>
        <v>0</v>
      </c>
      <c r="G15" s="59">
        <f t="shared" si="5"/>
        <v>0</v>
      </c>
      <c r="H15" s="60">
        <f t="shared" si="5"/>
        <v>1755</v>
      </c>
      <c r="I15" s="60">
        <f t="shared" si="5"/>
        <v>0</v>
      </c>
      <c r="J15" s="59">
        <f t="shared" si="5"/>
        <v>1755</v>
      </c>
      <c r="K15" s="59">
        <f t="shared" si="5"/>
        <v>0</v>
      </c>
      <c r="L15" s="60">
        <f t="shared" si="5"/>
        <v>77438</v>
      </c>
      <c r="M15" s="60">
        <f t="shared" si="5"/>
        <v>0</v>
      </c>
      <c r="N15" s="59">
        <f t="shared" si="5"/>
        <v>77438</v>
      </c>
      <c r="O15" s="59">
        <f t="shared" si="5"/>
        <v>-77000</v>
      </c>
      <c r="P15" s="60">
        <f t="shared" si="5"/>
        <v>0</v>
      </c>
      <c r="Q15" s="60">
        <f t="shared" si="5"/>
        <v>0</v>
      </c>
      <c r="R15" s="59">
        <f t="shared" si="5"/>
        <v>-77000</v>
      </c>
      <c r="S15" s="59">
        <f t="shared" si="5"/>
        <v>8372720</v>
      </c>
      <c r="T15" s="60">
        <f t="shared" si="5"/>
        <v>5766358</v>
      </c>
      <c r="U15" s="60">
        <f t="shared" si="5"/>
        <v>0</v>
      </c>
      <c r="V15" s="59">
        <f t="shared" si="5"/>
        <v>14139078</v>
      </c>
      <c r="W15" s="59">
        <f t="shared" si="5"/>
        <v>14141271</v>
      </c>
      <c r="X15" s="60">
        <f t="shared" si="5"/>
        <v>0</v>
      </c>
      <c r="Y15" s="59">
        <f t="shared" si="5"/>
        <v>14141271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77438</v>
      </c>
      <c r="M18" s="60"/>
      <c r="N18" s="59">
        <v>77438</v>
      </c>
      <c r="O18" s="59">
        <v>-77000</v>
      </c>
      <c r="P18" s="60"/>
      <c r="Q18" s="60"/>
      <c r="R18" s="59">
        <v>-77000</v>
      </c>
      <c r="S18" s="59">
        <v>8372720</v>
      </c>
      <c r="T18" s="60">
        <v>5766358</v>
      </c>
      <c r="U18" s="60"/>
      <c r="V18" s="59">
        <v>14139078</v>
      </c>
      <c r="W18" s="59">
        <v>14139516</v>
      </c>
      <c r="X18" s="60"/>
      <c r="Y18" s="59">
        <v>14139516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678428</v>
      </c>
      <c r="D20" s="340"/>
      <c r="E20" s="60">
        <v>10000000</v>
      </c>
      <c r="F20" s="59"/>
      <c r="G20" s="59"/>
      <c r="H20" s="60">
        <v>1755</v>
      </c>
      <c r="I20" s="60"/>
      <c r="J20" s="59">
        <v>1755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1755</v>
      </c>
      <c r="X20" s="60"/>
      <c r="Y20" s="59">
        <v>1755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2857999</v>
      </c>
      <c r="D22" s="344">
        <f t="shared" si="6"/>
        <v>0</v>
      </c>
      <c r="E22" s="343">
        <f t="shared" si="6"/>
        <v>1050000</v>
      </c>
      <c r="F22" s="345">
        <f t="shared" si="6"/>
        <v>120000</v>
      </c>
      <c r="G22" s="345">
        <f t="shared" si="6"/>
        <v>0</v>
      </c>
      <c r="H22" s="343">
        <f t="shared" si="6"/>
        <v>50351</v>
      </c>
      <c r="I22" s="343">
        <f t="shared" si="6"/>
        <v>0</v>
      </c>
      <c r="J22" s="345">
        <f t="shared" si="6"/>
        <v>50351</v>
      </c>
      <c r="K22" s="345">
        <f t="shared" si="6"/>
        <v>0</v>
      </c>
      <c r="L22" s="343">
        <f t="shared" si="6"/>
        <v>64260</v>
      </c>
      <c r="M22" s="343">
        <f t="shared" si="6"/>
        <v>35250</v>
      </c>
      <c r="N22" s="345">
        <f t="shared" si="6"/>
        <v>99510</v>
      </c>
      <c r="O22" s="345">
        <f t="shared" si="6"/>
        <v>-6000</v>
      </c>
      <c r="P22" s="343">
        <f t="shared" si="6"/>
        <v>0</v>
      </c>
      <c r="Q22" s="343">
        <f t="shared" si="6"/>
        <v>80325</v>
      </c>
      <c r="R22" s="345">
        <f t="shared" si="6"/>
        <v>74325</v>
      </c>
      <c r="S22" s="345">
        <f t="shared" si="6"/>
        <v>32100</v>
      </c>
      <c r="T22" s="343">
        <f t="shared" si="6"/>
        <v>44180</v>
      </c>
      <c r="U22" s="343">
        <f t="shared" si="6"/>
        <v>-36256</v>
      </c>
      <c r="V22" s="345">
        <f t="shared" si="6"/>
        <v>40024</v>
      </c>
      <c r="W22" s="345">
        <f t="shared" si="6"/>
        <v>264210</v>
      </c>
      <c r="X22" s="343">
        <f t="shared" si="6"/>
        <v>120000</v>
      </c>
      <c r="Y22" s="345">
        <f t="shared" si="6"/>
        <v>144210</v>
      </c>
      <c r="Z22" s="336">
        <f>+IF(X22&lt;&gt;0,+(Y22/X22)*100,0)</f>
        <v>120.17500000000001</v>
      </c>
      <c r="AA22" s="350">
        <f>SUM(AA23:AA32)</f>
        <v>120000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1050000</v>
      </c>
      <c r="F24" s="59"/>
      <c r="G24" s="59"/>
      <c r="H24" s="60">
        <v>6463</v>
      </c>
      <c r="I24" s="60"/>
      <c r="J24" s="59">
        <v>6463</v>
      </c>
      <c r="K24" s="59"/>
      <c r="L24" s="60"/>
      <c r="M24" s="60">
        <v>35250</v>
      </c>
      <c r="N24" s="59">
        <v>35250</v>
      </c>
      <c r="O24" s="59">
        <v>-6000</v>
      </c>
      <c r="P24" s="60"/>
      <c r="Q24" s="60"/>
      <c r="R24" s="59">
        <v>-6000</v>
      </c>
      <c r="S24" s="59">
        <v>32100</v>
      </c>
      <c r="T24" s="60">
        <v>44180</v>
      </c>
      <c r="U24" s="60">
        <v>-75000</v>
      </c>
      <c r="V24" s="59">
        <v>1280</v>
      </c>
      <c r="W24" s="59">
        <v>36993</v>
      </c>
      <c r="X24" s="60"/>
      <c r="Y24" s="59">
        <v>36993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2857999</v>
      </c>
      <c r="D27" s="340"/>
      <c r="E27" s="60"/>
      <c r="F27" s="59"/>
      <c r="G27" s="59"/>
      <c r="H27" s="60">
        <v>43888</v>
      </c>
      <c r="I27" s="60"/>
      <c r="J27" s="59">
        <v>43888</v>
      </c>
      <c r="K27" s="59"/>
      <c r="L27" s="60">
        <v>64260</v>
      </c>
      <c r="M27" s="60"/>
      <c r="N27" s="59">
        <v>64260</v>
      </c>
      <c r="O27" s="59"/>
      <c r="P27" s="60"/>
      <c r="Q27" s="60">
        <v>80325</v>
      </c>
      <c r="R27" s="59">
        <v>80325</v>
      </c>
      <c r="S27" s="59"/>
      <c r="T27" s="60"/>
      <c r="U27" s="60">
        <v>12582</v>
      </c>
      <c r="V27" s="59">
        <v>12582</v>
      </c>
      <c r="W27" s="59">
        <v>201055</v>
      </c>
      <c r="X27" s="60"/>
      <c r="Y27" s="59">
        <v>201055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26162</v>
      </c>
      <c r="V32" s="59">
        <v>26162</v>
      </c>
      <c r="W32" s="59">
        <v>26162</v>
      </c>
      <c r="X32" s="60">
        <v>120000</v>
      </c>
      <c r="Y32" s="59">
        <v>-93838</v>
      </c>
      <c r="Z32" s="61">
        <v>-78.2</v>
      </c>
      <c r="AA32" s="62">
        <v>120000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666310</v>
      </c>
      <c r="D40" s="344">
        <f t="shared" si="9"/>
        <v>0</v>
      </c>
      <c r="E40" s="343">
        <f t="shared" si="9"/>
        <v>0</v>
      </c>
      <c r="F40" s="345">
        <f t="shared" si="9"/>
        <v>10000000</v>
      </c>
      <c r="G40" s="345">
        <f t="shared" si="9"/>
        <v>0</v>
      </c>
      <c r="H40" s="343">
        <f t="shared" si="9"/>
        <v>640</v>
      </c>
      <c r="I40" s="343">
        <f t="shared" si="9"/>
        <v>0</v>
      </c>
      <c r="J40" s="345">
        <f t="shared" si="9"/>
        <v>640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-43948</v>
      </c>
      <c r="U40" s="343">
        <f t="shared" si="9"/>
        <v>0</v>
      </c>
      <c r="V40" s="345">
        <f t="shared" si="9"/>
        <v>-43948</v>
      </c>
      <c r="W40" s="345">
        <f t="shared" si="9"/>
        <v>-43308</v>
      </c>
      <c r="X40" s="343">
        <f t="shared" si="9"/>
        <v>10000000</v>
      </c>
      <c r="Y40" s="345">
        <f t="shared" si="9"/>
        <v>-10043308</v>
      </c>
      <c r="Z40" s="336">
        <f>+IF(X40&lt;&gt;0,+(Y40/X40)*100,0)</f>
        <v>-100.43307999999999</v>
      </c>
      <c r="AA40" s="350">
        <f>SUM(AA41:AA49)</f>
        <v>10000000</v>
      </c>
    </row>
    <row r="41" spans="1:27" ht="13.5">
      <c r="A41" s="361" t="s">
        <v>247</v>
      </c>
      <c r="B41" s="142"/>
      <c r="C41" s="362">
        <v>448890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75404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142016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10000000</v>
      </c>
      <c r="Y48" s="53">
        <v>-10000000</v>
      </c>
      <c r="Z48" s="94">
        <v>-100</v>
      </c>
      <c r="AA48" s="95">
        <v>10000000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640</v>
      </c>
      <c r="I49" s="54"/>
      <c r="J49" s="53">
        <v>640</v>
      </c>
      <c r="K49" s="53"/>
      <c r="L49" s="54"/>
      <c r="M49" s="54"/>
      <c r="N49" s="53"/>
      <c r="O49" s="53"/>
      <c r="P49" s="54"/>
      <c r="Q49" s="54"/>
      <c r="R49" s="53"/>
      <c r="S49" s="53"/>
      <c r="T49" s="54">
        <v>-43948</v>
      </c>
      <c r="U49" s="54"/>
      <c r="V49" s="53">
        <v>-43948</v>
      </c>
      <c r="W49" s="53">
        <v>-43308</v>
      </c>
      <c r="X49" s="54"/>
      <c r="Y49" s="53">
        <v>-43308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8358079</v>
      </c>
      <c r="D60" s="346">
        <f t="shared" si="14"/>
        <v>0</v>
      </c>
      <c r="E60" s="219">
        <f t="shared" si="14"/>
        <v>17918000</v>
      </c>
      <c r="F60" s="264">
        <f t="shared" si="14"/>
        <v>24018750</v>
      </c>
      <c r="G60" s="264">
        <f t="shared" si="14"/>
        <v>0</v>
      </c>
      <c r="H60" s="219">
        <f t="shared" si="14"/>
        <v>167288</v>
      </c>
      <c r="I60" s="219">
        <f t="shared" si="14"/>
        <v>167823</v>
      </c>
      <c r="J60" s="264">
        <f t="shared" si="14"/>
        <v>335111</v>
      </c>
      <c r="K60" s="264">
        <f t="shared" si="14"/>
        <v>60937</v>
      </c>
      <c r="L60" s="219">
        <f t="shared" si="14"/>
        <v>1168953</v>
      </c>
      <c r="M60" s="219">
        <f t="shared" si="14"/>
        <v>173325</v>
      </c>
      <c r="N60" s="264">
        <f t="shared" si="14"/>
        <v>1403215</v>
      </c>
      <c r="O60" s="264">
        <f t="shared" si="14"/>
        <v>857000</v>
      </c>
      <c r="P60" s="219">
        <f t="shared" si="14"/>
        <v>707110</v>
      </c>
      <c r="Q60" s="219">
        <f t="shared" si="14"/>
        <v>1359649</v>
      </c>
      <c r="R60" s="264">
        <f t="shared" si="14"/>
        <v>2923759</v>
      </c>
      <c r="S60" s="264">
        <f t="shared" si="14"/>
        <v>9341826</v>
      </c>
      <c r="T60" s="219">
        <f t="shared" si="14"/>
        <v>6781041</v>
      </c>
      <c r="U60" s="219">
        <f t="shared" si="14"/>
        <v>3227924</v>
      </c>
      <c r="V60" s="264">
        <f t="shared" si="14"/>
        <v>19350791</v>
      </c>
      <c r="W60" s="264">
        <f t="shared" si="14"/>
        <v>24012876</v>
      </c>
      <c r="X60" s="219">
        <f t="shared" si="14"/>
        <v>24018750</v>
      </c>
      <c r="Y60" s="264">
        <f t="shared" si="14"/>
        <v>-5874</v>
      </c>
      <c r="Z60" s="337">
        <f>+IF(X60&lt;&gt;0,+(Y60/X60)*100,0)</f>
        <v>-0.024455893832943013</v>
      </c>
      <c r="AA60" s="232">
        <f>+AA57+AA54+AA51+AA40+AA37+AA34+AA22+AA5</f>
        <v>24018750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2014-08-06T08:18:21Z</dcterms:created>
  <dcterms:modified xsi:type="dcterms:W3CDTF">2014-08-06T08:18:24Z</dcterms:modified>
  <cp:category/>
  <cp:version/>
  <cp:contentType/>
  <cp:contentStatus/>
</cp:coreProperties>
</file>