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<sst xmlns="http://schemas.openxmlformats.org/spreadsheetml/2006/main" count="855" uniqueCount="302">
  <si>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O .R. Tambo(DC15)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</si>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</sst>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127871676</v>
      </c>
      <c r="C6" s="19">
        <v>0</v>
      </c>
      <c r="D6" s="59">
        <v>264960000</v>
      </c>
      <c r="E6" s="60">
        <v>264960000</v>
      </c>
      <c r="F6" s="60">
        <v>15184042</v>
      </c>
      <c r="G6" s="60">
        <v>16427825</v>
      </c>
      <c r="H6" s="60">
        <v>16629456</v>
      </c>
      <c r="I6" s="60">
        <v>48241323</v>
      </c>
      <c r="J6" s="60">
        <v>16052559</v>
      </c>
      <c r="K6" s="60">
        <v>13879184</v>
      </c>
      <c r="L6" s="60">
        <v>16369946</v>
      </c>
      <c r="M6" s="60">
        <v>46301689</v>
      </c>
      <c r="N6" s="60">
        <v>17007540</v>
      </c>
      <c r="O6" s="60">
        <v>15990396</v>
      </c>
      <c r="P6" s="60">
        <v>12206093</v>
      </c>
      <c r="Q6" s="60">
        <v>45204029</v>
      </c>
      <c r="R6" s="60">
        <v>16222878</v>
      </c>
      <c r="S6" s="60">
        <v>13911478</v>
      </c>
      <c r="T6" s="60">
        <v>13009709</v>
      </c>
      <c r="U6" s="60">
        <v>43144065</v>
      </c>
      <c r="V6" s="60">
        <v>182891106</v>
      </c>
      <c r="W6" s="60">
        <v>264960000</v>
      </c>
      <c r="X6" s="60">
        <v>-82068894</v>
      </c>
      <c r="Y6" s="61">
        <v>-30.97</v>
      </c>
      <c r="Z6" s="62">
        <v>264960000</v>
      </c>
    </row>
    <row r="7" spans="1:26" ht="13.5">
      <c r="A7" s="58" t="s">
        <v>33</v>
      </c>
      <c r="B7" s="19">
        <v>22617054</v>
      </c>
      <c r="C7" s="19">
        <v>0</v>
      </c>
      <c r="D7" s="59">
        <v>15500000</v>
      </c>
      <c r="E7" s="60">
        <v>21872658</v>
      </c>
      <c r="F7" s="60">
        <v>255361</v>
      </c>
      <c r="G7" s="60">
        <v>270636</v>
      </c>
      <c r="H7" s="60">
        <v>3220655</v>
      </c>
      <c r="I7" s="60">
        <v>3746652</v>
      </c>
      <c r="J7" s="60">
        <v>889522</v>
      </c>
      <c r="K7" s="60">
        <v>1157075</v>
      </c>
      <c r="L7" s="60">
        <v>1676285</v>
      </c>
      <c r="M7" s="60">
        <v>3722882</v>
      </c>
      <c r="N7" s="60">
        <v>2555177</v>
      </c>
      <c r="O7" s="60">
        <v>271275</v>
      </c>
      <c r="P7" s="60">
        <v>1038053</v>
      </c>
      <c r="Q7" s="60">
        <v>3864505</v>
      </c>
      <c r="R7" s="60">
        <v>1835542</v>
      </c>
      <c r="S7" s="60">
        <v>1752498</v>
      </c>
      <c r="T7" s="60">
        <v>2004963</v>
      </c>
      <c r="U7" s="60">
        <v>5593003</v>
      </c>
      <c r="V7" s="60">
        <v>16927042</v>
      </c>
      <c r="W7" s="60">
        <v>21872658</v>
      </c>
      <c r="X7" s="60">
        <v>-4945616</v>
      </c>
      <c r="Y7" s="61">
        <v>-22.61</v>
      </c>
      <c r="Z7" s="62">
        <v>21872658</v>
      </c>
    </row>
    <row r="8" spans="1:26" ht="13.5">
      <c r="A8" s="58" t="s">
        <v>34</v>
      </c>
      <c r="B8" s="19">
        <v>865396427</v>
      </c>
      <c r="C8" s="19">
        <v>0</v>
      </c>
      <c r="D8" s="59">
        <v>484929890</v>
      </c>
      <c r="E8" s="60">
        <v>494990668</v>
      </c>
      <c r="F8" s="60">
        <v>207321000</v>
      </c>
      <c r="G8" s="60">
        <v>3238000</v>
      </c>
      <c r="H8" s="60">
        <v>0</v>
      </c>
      <c r="I8" s="60">
        <v>210559000</v>
      </c>
      <c r="J8" s="60">
        <v>0</v>
      </c>
      <c r="K8" s="60">
        <v>166418000</v>
      </c>
      <c r="L8" s="60">
        <v>1027000</v>
      </c>
      <c r="M8" s="60">
        <v>167445000</v>
      </c>
      <c r="N8" s="60">
        <v>0</v>
      </c>
      <c r="O8" s="60">
        <v>1761000</v>
      </c>
      <c r="P8" s="60">
        <v>123492000</v>
      </c>
      <c r="Q8" s="60">
        <v>125253000</v>
      </c>
      <c r="R8" s="60">
        <v>0</v>
      </c>
      <c r="S8" s="60">
        <v>0</v>
      </c>
      <c r="T8" s="60">
        <v>0</v>
      </c>
      <c r="U8" s="60">
        <v>0</v>
      </c>
      <c r="V8" s="60">
        <v>503257000</v>
      </c>
      <c r="W8" s="60">
        <v>494990668</v>
      </c>
      <c r="X8" s="60">
        <v>8266332</v>
      </c>
      <c r="Y8" s="61">
        <v>1.67</v>
      </c>
      <c r="Z8" s="62">
        <v>494990668</v>
      </c>
    </row>
    <row r="9" spans="1:26" ht="13.5">
      <c r="A9" s="58" t="s">
        <v>35</v>
      </c>
      <c r="B9" s="19">
        <v>125637965</v>
      </c>
      <c r="C9" s="19">
        <v>0</v>
      </c>
      <c r="D9" s="59">
        <v>75077086</v>
      </c>
      <c r="E9" s="60">
        <v>202477086</v>
      </c>
      <c r="F9" s="60">
        <v>25790</v>
      </c>
      <c r="G9" s="60">
        <v>1370082</v>
      </c>
      <c r="H9" s="60">
        <v>2137266</v>
      </c>
      <c r="I9" s="60">
        <v>3533138</v>
      </c>
      <c r="J9" s="60">
        <v>92371012</v>
      </c>
      <c r="K9" s="60">
        <v>17780299</v>
      </c>
      <c r="L9" s="60">
        <v>9851762</v>
      </c>
      <c r="M9" s="60">
        <v>120003073</v>
      </c>
      <c r="N9" s="60">
        <v>2479359</v>
      </c>
      <c r="O9" s="60">
        <v>16001451</v>
      </c>
      <c r="P9" s="60">
        <v>2554833</v>
      </c>
      <c r="Q9" s="60">
        <v>21035643</v>
      </c>
      <c r="R9" s="60">
        <v>6664310</v>
      </c>
      <c r="S9" s="60">
        <v>12602299</v>
      </c>
      <c r="T9" s="60">
        <v>5107359</v>
      </c>
      <c r="U9" s="60">
        <v>24373968</v>
      </c>
      <c r="V9" s="60">
        <v>168945822</v>
      </c>
      <c r="W9" s="60">
        <v>202477086</v>
      </c>
      <c r="X9" s="60">
        <v>-33531264</v>
      </c>
      <c r="Y9" s="61">
        <v>-16.56</v>
      </c>
      <c r="Z9" s="62">
        <v>202477086</v>
      </c>
    </row>
    <row r="10" spans="1:26" ht="25.5">
      <c r="A10" s="63" t="s">
        <v>277</v>
      </c>
      <c r="B10" s="64">
        <f>SUM(B5:B9)</f>
        <v>1141523122</v>
      </c>
      <c r="C10" s="64">
        <f>SUM(C5:C9)</f>
        <v>0</v>
      </c>
      <c r="D10" s="65">
        <f aca="true" t="shared" si="0" ref="D10:Z10">SUM(D5:D9)</f>
        <v>840466976</v>
      </c>
      <c r="E10" s="66">
        <f t="shared" si="0"/>
        <v>984300412</v>
      </c>
      <c r="F10" s="66">
        <f t="shared" si="0"/>
        <v>222786193</v>
      </c>
      <c r="G10" s="66">
        <f t="shared" si="0"/>
        <v>21306543</v>
      </c>
      <c r="H10" s="66">
        <f t="shared" si="0"/>
        <v>21987377</v>
      </c>
      <c r="I10" s="66">
        <f t="shared" si="0"/>
        <v>266080113</v>
      </c>
      <c r="J10" s="66">
        <f t="shared" si="0"/>
        <v>109313093</v>
      </c>
      <c r="K10" s="66">
        <f t="shared" si="0"/>
        <v>199234558</v>
      </c>
      <c r="L10" s="66">
        <f t="shared" si="0"/>
        <v>28924993</v>
      </c>
      <c r="M10" s="66">
        <f t="shared" si="0"/>
        <v>337472644</v>
      </c>
      <c r="N10" s="66">
        <f t="shared" si="0"/>
        <v>22042076</v>
      </c>
      <c r="O10" s="66">
        <f t="shared" si="0"/>
        <v>34024122</v>
      </c>
      <c r="P10" s="66">
        <f t="shared" si="0"/>
        <v>139290979</v>
      </c>
      <c r="Q10" s="66">
        <f t="shared" si="0"/>
        <v>195357177</v>
      </c>
      <c r="R10" s="66">
        <f t="shared" si="0"/>
        <v>24722730</v>
      </c>
      <c r="S10" s="66">
        <f t="shared" si="0"/>
        <v>28266275</v>
      </c>
      <c r="T10" s="66">
        <f t="shared" si="0"/>
        <v>20122031</v>
      </c>
      <c r="U10" s="66">
        <f t="shared" si="0"/>
        <v>73111036</v>
      </c>
      <c r="V10" s="66">
        <f t="shared" si="0"/>
        <v>872020970</v>
      </c>
      <c r="W10" s="66">
        <f t="shared" si="0"/>
        <v>984300412</v>
      </c>
      <c r="X10" s="66">
        <f t="shared" si="0"/>
        <v>-112279442</v>
      </c>
      <c r="Y10" s="67">
        <f>+IF(W10&lt;&gt;0,(X10/W10)*100,0)</f>
        <v>-11.407029869250934</v>
      </c>
      <c r="Z10" s="68">
        <f t="shared" si="0"/>
        <v>984300412</v>
      </c>
    </row>
    <row r="11" spans="1:26" ht="13.5">
      <c r="A11" s="58" t="s">
        <v>37</v>
      </c>
      <c r="B11" s="19">
        <v>253483146</v>
      </c>
      <c r="C11" s="19">
        <v>0</v>
      </c>
      <c r="D11" s="59">
        <v>224135560</v>
      </c>
      <c r="E11" s="60">
        <v>231152622</v>
      </c>
      <c r="F11" s="60">
        <v>21296468</v>
      </c>
      <c r="G11" s="60">
        <v>21018362</v>
      </c>
      <c r="H11" s="60">
        <v>21457507</v>
      </c>
      <c r="I11" s="60">
        <v>63772337</v>
      </c>
      <c r="J11" s="60">
        <v>19243822</v>
      </c>
      <c r="K11" s="60">
        <v>19693980</v>
      </c>
      <c r="L11" s="60">
        <v>19884157</v>
      </c>
      <c r="M11" s="60">
        <v>58821959</v>
      </c>
      <c r="N11" s="60">
        <v>19367922</v>
      </c>
      <c r="O11" s="60">
        <v>20997513</v>
      </c>
      <c r="P11" s="60">
        <v>21760602</v>
      </c>
      <c r="Q11" s="60">
        <v>62126037</v>
      </c>
      <c r="R11" s="60">
        <v>20091116</v>
      </c>
      <c r="S11" s="60">
        <v>20348444</v>
      </c>
      <c r="T11" s="60">
        <v>19701632</v>
      </c>
      <c r="U11" s="60">
        <v>60141192</v>
      </c>
      <c r="V11" s="60">
        <v>244861525</v>
      </c>
      <c r="W11" s="60">
        <v>231152622</v>
      </c>
      <c r="X11" s="60">
        <v>13708903</v>
      </c>
      <c r="Y11" s="61">
        <v>5.93</v>
      </c>
      <c r="Z11" s="62">
        <v>231152622</v>
      </c>
    </row>
    <row r="12" spans="1:26" ht="13.5">
      <c r="A12" s="58" t="s">
        <v>38</v>
      </c>
      <c r="B12" s="19">
        <v>14424802</v>
      </c>
      <c r="C12" s="19">
        <v>0</v>
      </c>
      <c r="D12" s="59">
        <v>10786793</v>
      </c>
      <c r="E12" s="60">
        <v>15993025</v>
      </c>
      <c r="F12" s="60">
        <v>866969</v>
      </c>
      <c r="G12" s="60">
        <v>869565</v>
      </c>
      <c r="H12" s="60">
        <v>886275</v>
      </c>
      <c r="I12" s="60">
        <v>2622809</v>
      </c>
      <c r="J12" s="60">
        <v>859906</v>
      </c>
      <c r="K12" s="60">
        <v>856371</v>
      </c>
      <c r="L12" s="60">
        <v>959945</v>
      </c>
      <c r="M12" s="60">
        <v>2676222</v>
      </c>
      <c r="N12" s="60">
        <v>870491</v>
      </c>
      <c r="O12" s="60">
        <v>1332785</v>
      </c>
      <c r="P12" s="60">
        <v>951570</v>
      </c>
      <c r="Q12" s="60">
        <v>3154846</v>
      </c>
      <c r="R12" s="60">
        <v>950917</v>
      </c>
      <c r="S12" s="60">
        <v>969661</v>
      </c>
      <c r="T12" s="60">
        <v>969293</v>
      </c>
      <c r="U12" s="60">
        <v>2889871</v>
      </c>
      <c r="V12" s="60">
        <v>11343748</v>
      </c>
      <c r="W12" s="60">
        <v>15993025</v>
      </c>
      <c r="X12" s="60">
        <v>-4649277</v>
      </c>
      <c r="Y12" s="61">
        <v>-29.07</v>
      </c>
      <c r="Z12" s="62">
        <v>15993025</v>
      </c>
    </row>
    <row r="13" spans="1:26" ht="13.5">
      <c r="A13" s="58" t="s">
        <v>278</v>
      </c>
      <c r="B13" s="19">
        <v>192663909</v>
      </c>
      <c r="C13" s="19">
        <v>0</v>
      </c>
      <c r="D13" s="59">
        <v>160490586</v>
      </c>
      <c r="E13" s="60">
        <v>160490586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160490586</v>
      </c>
      <c r="X13" s="60">
        <v>-160490586</v>
      </c>
      <c r="Y13" s="61">
        <v>-100</v>
      </c>
      <c r="Z13" s="62">
        <v>160490586</v>
      </c>
    </row>
    <row r="14" spans="1:26" ht="13.5">
      <c r="A14" s="58" t="s">
        <v>40</v>
      </c>
      <c r="B14" s="19">
        <v>972661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141263441</v>
      </c>
      <c r="C15" s="19">
        <v>0</v>
      </c>
      <c r="D15" s="59">
        <v>56612008</v>
      </c>
      <c r="E15" s="60">
        <v>56612008</v>
      </c>
      <c r="F15" s="60">
        <v>1436652</v>
      </c>
      <c r="G15" s="60">
        <v>5470090</v>
      </c>
      <c r="H15" s="60">
        <v>235825</v>
      </c>
      <c r="I15" s="60">
        <v>7142567</v>
      </c>
      <c r="J15" s="60">
        <v>4894459</v>
      </c>
      <c r="K15" s="60">
        <v>2577706</v>
      </c>
      <c r="L15" s="60">
        <v>8136249</v>
      </c>
      <c r="M15" s="60">
        <v>15608414</v>
      </c>
      <c r="N15" s="60">
        <v>1024433</v>
      </c>
      <c r="O15" s="60">
        <v>1637226</v>
      </c>
      <c r="P15" s="60">
        <v>5159412</v>
      </c>
      <c r="Q15" s="60">
        <v>7821071</v>
      </c>
      <c r="R15" s="60">
        <v>1583505</v>
      </c>
      <c r="S15" s="60">
        <v>881589</v>
      </c>
      <c r="T15" s="60">
        <v>7765771</v>
      </c>
      <c r="U15" s="60">
        <v>10230865</v>
      </c>
      <c r="V15" s="60">
        <v>40802917</v>
      </c>
      <c r="W15" s="60">
        <v>56612008</v>
      </c>
      <c r="X15" s="60">
        <v>-15809091</v>
      </c>
      <c r="Y15" s="61">
        <v>-27.93</v>
      </c>
      <c r="Z15" s="62">
        <v>56612008</v>
      </c>
    </row>
    <row r="16" spans="1:26" ht="13.5">
      <c r="A16" s="69" t="s">
        <v>42</v>
      </c>
      <c r="B16" s="19">
        <v>6924758</v>
      </c>
      <c r="C16" s="19">
        <v>0</v>
      </c>
      <c r="D16" s="59">
        <v>34695421</v>
      </c>
      <c r="E16" s="60">
        <v>39530753</v>
      </c>
      <c r="F16" s="60">
        <v>3040123</v>
      </c>
      <c r="G16" s="60">
        <v>2849391</v>
      </c>
      <c r="H16" s="60">
        <v>2849391</v>
      </c>
      <c r="I16" s="60">
        <v>8738905</v>
      </c>
      <c r="J16" s="60">
        <v>2353858</v>
      </c>
      <c r="K16" s="60">
        <v>4333858</v>
      </c>
      <c r="L16" s="60">
        <v>2353858</v>
      </c>
      <c r="M16" s="60">
        <v>9041574</v>
      </c>
      <c r="N16" s="60">
        <v>2171241</v>
      </c>
      <c r="O16" s="60">
        <v>2171241</v>
      </c>
      <c r="P16" s="60">
        <v>3372929</v>
      </c>
      <c r="Q16" s="60">
        <v>7715411</v>
      </c>
      <c r="R16" s="60">
        <v>3750188</v>
      </c>
      <c r="S16" s="60">
        <v>3079427</v>
      </c>
      <c r="T16" s="60">
        <v>2171241</v>
      </c>
      <c r="U16" s="60">
        <v>9000856</v>
      </c>
      <c r="V16" s="60">
        <v>34496746</v>
      </c>
      <c r="W16" s="60">
        <v>39530753</v>
      </c>
      <c r="X16" s="60">
        <v>-5034007</v>
      </c>
      <c r="Y16" s="61">
        <v>-12.73</v>
      </c>
      <c r="Z16" s="62">
        <v>39530753</v>
      </c>
    </row>
    <row r="17" spans="1:26" ht="13.5">
      <c r="A17" s="58" t="s">
        <v>43</v>
      </c>
      <c r="B17" s="19">
        <v>608607396</v>
      </c>
      <c r="C17" s="19">
        <v>0</v>
      </c>
      <c r="D17" s="59">
        <v>353746630</v>
      </c>
      <c r="E17" s="60">
        <v>389328120</v>
      </c>
      <c r="F17" s="60">
        <v>15210322</v>
      </c>
      <c r="G17" s="60">
        <v>22737234</v>
      </c>
      <c r="H17" s="60">
        <v>7888143</v>
      </c>
      <c r="I17" s="60">
        <v>45835699</v>
      </c>
      <c r="J17" s="60">
        <v>21992978</v>
      </c>
      <c r="K17" s="60">
        <v>19636347</v>
      </c>
      <c r="L17" s="60">
        <v>25401580</v>
      </c>
      <c r="M17" s="60">
        <v>67030905</v>
      </c>
      <c r="N17" s="60">
        <v>16278489</v>
      </c>
      <c r="O17" s="60">
        <v>21426179</v>
      </c>
      <c r="P17" s="60">
        <v>24246248</v>
      </c>
      <c r="Q17" s="60">
        <v>61950916</v>
      </c>
      <c r="R17" s="60">
        <v>20283471</v>
      </c>
      <c r="S17" s="60">
        <v>17477542</v>
      </c>
      <c r="T17" s="60">
        <v>35948404</v>
      </c>
      <c r="U17" s="60">
        <v>73709417</v>
      </c>
      <c r="V17" s="60">
        <v>248526937</v>
      </c>
      <c r="W17" s="60">
        <v>389328120</v>
      </c>
      <c r="X17" s="60">
        <v>-140801183</v>
      </c>
      <c r="Y17" s="61">
        <v>-36.17</v>
      </c>
      <c r="Z17" s="62">
        <v>389328120</v>
      </c>
    </row>
    <row r="18" spans="1:26" ht="13.5">
      <c r="A18" s="70" t="s">
        <v>44</v>
      </c>
      <c r="B18" s="71">
        <f>SUM(B11:B17)</f>
        <v>1218340113</v>
      </c>
      <c r="C18" s="71">
        <f>SUM(C11:C17)</f>
        <v>0</v>
      </c>
      <c r="D18" s="72">
        <f aca="true" t="shared" si="1" ref="D18:Z18">SUM(D11:D17)</f>
        <v>840466998</v>
      </c>
      <c r="E18" s="73">
        <f t="shared" si="1"/>
        <v>893107114</v>
      </c>
      <c r="F18" s="73">
        <f t="shared" si="1"/>
        <v>41850534</v>
      </c>
      <c r="G18" s="73">
        <f t="shared" si="1"/>
        <v>52944642</v>
      </c>
      <c r="H18" s="73">
        <f t="shared" si="1"/>
        <v>33317141</v>
      </c>
      <c r="I18" s="73">
        <f t="shared" si="1"/>
        <v>128112317</v>
      </c>
      <c r="J18" s="73">
        <f t="shared" si="1"/>
        <v>49345023</v>
      </c>
      <c r="K18" s="73">
        <f t="shared" si="1"/>
        <v>47098262</v>
      </c>
      <c r="L18" s="73">
        <f t="shared" si="1"/>
        <v>56735789</v>
      </c>
      <c r="M18" s="73">
        <f t="shared" si="1"/>
        <v>153179074</v>
      </c>
      <c r="N18" s="73">
        <f t="shared" si="1"/>
        <v>39712576</v>
      </c>
      <c r="O18" s="73">
        <f t="shared" si="1"/>
        <v>47564944</v>
      </c>
      <c r="P18" s="73">
        <f t="shared" si="1"/>
        <v>55490761</v>
      </c>
      <c r="Q18" s="73">
        <f t="shared" si="1"/>
        <v>142768281</v>
      </c>
      <c r="R18" s="73">
        <f t="shared" si="1"/>
        <v>46659197</v>
      </c>
      <c r="S18" s="73">
        <f t="shared" si="1"/>
        <v>42756663</v>
      </c>
      <c r="T18" s="73">
        <f t="shared" si="1"/>
        <v>66556341</v>
      </c>
      <c r="U18" s="73">
        <f t="shared" si="1"/>
        <v>155972201</v>
      </c>
      <c r="V18" s="73">
        <f t="shared" si="1"/>
        <v>580031873</v>
      </c>
      <c r="W18" s="73">
        <f t="shared" si="1"/>
        <v>893107114</v>
      </c>
      <c r="X18" s="73">
        <f t="shared" si="1"/>
        <v>-313075241</v>
      </c>
      <c r="Y18" s="67">
        <f>+IF(W18&lt;&gt;0,(X18/W18)*100,0)</f>
        <v>-35.05461283337174</v>
      </c>
      <c r="Z18" s="74">
        <f t="shared" si="1"/>
        <v>893107114</v>
      </c>
    </row>
    <row r="19" spans="1:26" ht="13.5">
      <c r="A19" s="70" t="s">
        <v>45</v>
      </c>
      <c r="B19" s="75">
        <f>+B10-B18</f>
        <v>-76816991</v>
      </c>
      <c r="C19" s="75">
        <f>+C10-C18</f>
        <v>0</v>
      </c>
      <c r="D19" s="76">
        <f aca="true" t="shared" si="2" ref="D19:Z19">+D10-D18</f>
        <v>-22</v>
      </c>
      <c r="E19" s="77">
        <f t="shared" si="2"/>
        <v>91193298</v>
      </c>
      <c r="F19" s="77">
        <f t="shared" si="2"/>
        <v>180935659</v>
      </c>
      <c r="G19" s="77">
        <f t="shared" si="2"/>
        <v>-31638099</v>
      </c>
      <c r="H19" s="77">
        <f t="shared" si="2"/>
        <v>-11329764</v>
      </c>
      <c r="I19" s="77">
        <f t="shared" si="2"/>
        <v>137967796</v>
      </c>
      <c r="J19" s="77">
        <f t="shared" si="2"/>
        <v>59968070</v>
      </c>
      <c r="K19" s="77">
        <f t="shared" si="2"/>
        <v>152136296</v>
      </c>
      <c r="L19" s="77">
        <f t="shared" si="2"/>
        <v>-27810796</v>
      </c>
      <c r="M19" s="77">
        <f t="shared" si="2"/>
        <v>184293570</v>
      </c>
      <c r="N19" s="77">
        <f t="shared" si="2"/>
        <v>-17670500</v>
      </c>
      <c r="O19" s="77">
        <f t="shared" si="2"/>
        <v>-13540822</v>
      </c>
      <c r="P19" s="77">
        <f t="shared" si="2"/>
        <v>83800218</v>
      </c>
      <c r="Q19" s="77">
        <f t="shared" si="2"/>
        <v>52588896</v>
      </c>
      <c r="R19" s="77">
        <f t="shared" si="2"/>
        <v>-21936467</v>
      </c>
      <c r="S19" s="77">
        <f t="shared" si="2"/>
        <v>-14490388</v>
      </c>
      <c r="T19" s="77">
        <f t="shared" si="2"/>
        <v>-46434310</v>
      </c>
      <c r="U19" s="77">
        <f t="shared" si="2"/>
        <v>-82861165</v>
      </c>
      <c r="V19" s="77">
        <f t="shared" si="2"/>
        <v>291989097</v>
      </c>
      <c r="W19" s="77">
        <f>IF(E10=E18,0,W10-W18)</f>
        <v>91193298</v>
      </c>
      <c r="X19" s="77">
        <f t="shared" si="2"/>
        <v>200795799</v>
      </c>
      <c r="Y19" s="78">
        <f>+IF(W19&lt;&gt;0,(X19/W19)*100,0)</f>
        <v>220.18701308510634</v>
      </c>
      <c r="Z19" s="79">
        <f t="shared" si="2"/>
        <v>91193298</v>
      </c>
    </row>
    <row r="20" spans="1:26" ht="13.5">
      <c r="A20" s="58" t="s">
        <v>46</v>
      </c>
      <c r="B20" s="19">
        <v>421925754</v>
      </c>
      <c r="C20" s="19">
        <v>0</v>
      </c>
      <c r="D20" s="59">
        <v>815563723</v>
      </c>
      <c r="E20" s="60">
        <v>850704275</v>
      </c>
      <c r="F20" s="60">
        <v>219924000</v>
      </c>
      <c r="G20" s="60">
        <v>5477000</v>
      </c>
      <c r="H20" s="60">
        <v>0</v>
      </c>
      <c r="I20" s="60">
        <v>225401000</v>
      </c>
      <c r="J20" s="60">
        <v>3500000</v>
      </c>
      <c r="K20" s="60">
        <v>382396331</v>
      </c>
      <c r="L20" s="60">
        <v>0</v>
      </c>
      <c r="M20" s="60">
        <v>385896331</v>
      </c>
      <c r="N20" s="60">
        <v>0</v>
      </c>
      <c r="O20" s="60">
        <v>0</v>
      </c>
      <c r="P20" s="60">
        <v>227481000</v>
      </c>
      <c r="Q20" s="60">
        <v>227481000</v>
      </c>
      <c r="R20" s="60">
        <v>0</v>
      </c>
      <c r="S20" s="60">
        <v>0</v>
      </c>
      <c r="T20" s="60">
        <v>0</v>
      </c>
      <c r="U20" s="60">
        <v>0</v>
      </c>
      <c r="V20" s="60">
        <v>838778331</v>
      </c>
      <c r="W20" s="60">
        <v>850704275</v>
      </c>
      <c r="X20" s="60">
        <v>-11925944</v>
      </c>
      <c r="Y20" s="61">
        <v>-1.4</v>
      </c>
      <c r="Z20" s="62">
        <v>850704275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345108763</v>
      </c>
      <c r="C22" s="86">
        <f>SUM(C19:C21)</f>
        <v>0</v>
      </c>
      <c r="D22" s="87">
        <f aca="true" t="shared" si="3" ref="D22:Z22">SUM(D19:D21)</f>
        <v>815563701</v>
      </c>
      <c r="E22" s="88">
        <f t="shared" si="3"/>
        <v>941897573</v>
      </c>
      <c r="F22" s="88">
        <f t="shared" si="3"/>
        <v>400859659</v>
      </c>
      <c r="G22" s="88">
        <f t="shared" si="3"/>
        <v>-26161099</v>
      </c>
      <c r="H22" s="88">
        <f t="shared" si="3"/>
        <v>-11329764</v>
      </c>
      <c r="I22" s="88">
        <f t="shared" si="3"/>
        <v>363368796</v>
      </c>
      <c r="J22" s="88">
        <f t="shared" si="3"/>
        <v>63468070</v>
      </c>
      <c r="K22" s="88">
        <f t="shared" si="3"/>
        <v>534532627</v>
      </c>
      <c r="L22" s="88">
        <f t="shared" si="3"/>
        <v>-27810796</v>
      </c>
      <c r="M22" s="88">
        <f t="shared" si="3"/>
        <v>570189901</v>
      </c>
      <c r="N22" s="88">
        <f t="shared" si="3"/>
        <v>-17670500</v>
      </c>
      <c r="O22" s="88">
        <f t="shared" si="3"/>
        <v>-13540822</v>
      </c>
      <c r="P22" s="88">
        <f t="shared" si="3"/>
        <v>311281218</v>
      </c>
      <c r="Q22" s="88">
        <f t="shared" si="3"/>
        <v>280069896</v>
      </c>
      <c r="R22" s="88">
        <f t="shared" si="3"/>
        <v>-21936467</v>
      </c>
      <c r="S22" s="88">
        <f t="shared" si="3"/>
        <v>-14490388</v>
      </c>
      <c r="T22" s="88">
        <f t="shared" si="3"/>
        <v>-46434310</v>
      </c>
      <c r="U22" s="88">
        <f t="shared" si="3"/>
        <v>-82861165</v>
      </c>
      <c r="V22" s="88">
        <f t="shared" si="3"/>
        <v>1130767428</v>
      </c>
      <c r="W22" s="88">
        <f t="shared" si="3"/>
        <v>941897573</v>
      </c>
      <c r="X22" s="88">
        <f t="shared" si="3"/>
        <v>188869855</v>
      </c>
      <c r="Y22" s="89">
        <f>+IF(W22&lt;&gt;0,(X22/W22)*100,0)</f>
        <v>20.05205878155501</v>
      </c>
      <c r="Z22" s="90">
        <f t="shared" si="3"/>
        <v>941897573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345108763</v>
      </c>
      <c r="C24" s="75">
        <f>SUM(C22:C23)</f>
        <v>0</v>
      </c>
      <c r="D24" s="76">
        <f aca="true" t="shared" si="4" ref="D24:Z24">SUM(D22:D23)</f>
        <v>815563701</v>
      </c>
      <c r="E24" s="77">
        <f t="shared" si="4"/>
        <v>941897573</v>
      </c>
      <c r="F24" s="77">
        <f t="shared" si="4"/>
        <v>400859659</v>
      </c>
      <c r="G24" s="77">
        <f t="shared" si="4"/>
        <v>-26161099</v>
      </c>
      <c r="H24" s="77">
        <f t="shared" si="4"/>
        <v>-11329764</v>
      </c>
      <c r="I24" s="77">
        <f t="shared" si="4"/>
        <v>363368796</v>
      </c>
      <c r="J24" s="77">
        <f t="shared" si="4"/>
        <v>63468070</v>
      </c>
      <c r="K24" s="77">
        <f t="shared" si="4"/>
        <v>534532627</v>
      </c>
      <c r="L24" s="77">
        <f t="shared" si="4"/>
        <v>-27810796</v>
      </c>
      <c r="M24" s="77">
        <f t="shared" si="4"/>
        <v>570189901</v>
      </c>
      <c r="N24" s="77">
        <f t="shared" si="4"/>
        <v>-17670500</v>
      </c>
      <c r="O24" s="77">
        <f t="shared" si="4"/>
        <v>-13540822</v>
      </c>
      <c r="P24" s="77">
        <f t="shared" si="4"/>
        <v>311281218</v>
      </c>
      <c r="Q24" s="77">
        <f t="shared" si="4"/>
        <v>280069896</v>
      </c>
      <c r="R24" s="77">
        <f t="shared" si="4"/>
        <v>-21936467</v>
      </c>
      <c r="S24" s="77">
        <f t="shared" si="4"/>
        <v>-14490388</v>
      </c>
      <c r="T24" s="77">
        <f t="shared" si="4"/>
        <v>-46434310</v>
      </c>
      <c r="U24" s="77">
        <f t="shared" si="4"/>
        <v>-82861165</v>
      </c>
      <c r="V24" s="77">
        <f t="shared" si="4"/>
        <v>1130767428</v>
      </c>
      <c r="W24" s="77">
        <f t="shared" si="4"/>
        <v>941897573</v>
      </c>
      <c r="X24" s="77">
        <f t="shared" si="4"/>
        <v>188869855</v>
      </c>
      <c r="Y24" s="78">
        <f>+IF(W24&lt;&gt;0,(X24/W24)*100,0)</f>
        <v>20.05205878155501</v>
      </c>
      <c r="Z24" s="79">
        <f t="shared" si="4"/>
        <v>941897573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421925755</v>
      </c>
      <c r="C27" s="22">
        <v>0</v>
      </c>
      <c r="D27" s="99">
        <v>815563723</v>
      </c>
      <c r="E27" s="100">
        <v>941897575</v>
      </c>
      <c r="F27" s="100">
        <v>33399709</v>
      </c>
      <c r="G27" s="100">
        <v>90162368</v>
      </c>
      <c r="H27" s="100">
        <v>44106200</v>
      </c>
      <c r="I27" s="100">
        <v>167668277</v>
      </c>
      <c r="J27" s="100">
        <v>106745172</v>
      </c>
      <c r="K27" s="100">
        <v>55768039</v>
      </c>
      <c r="L27" s="100">
        <v>77943779</v>
      </c>
      <c r="M27" s="100">
        <v>240456990</v>
      </c>
      <c r="N27" s="100">
        <v>15560499</v>
      </c>
      <c r="O27" s="100">
        <v>31264030</v>
      </c>
      <c r="P27" s="100">
        <v>0</v>
      </c>
      <c r="Q27" s="100">
        <v>46824529</v>
      </c>
      <c r="R27" s="100">
        <v>61350087</v>
      </c>
      <c r="S27" s="100">
        <v>95561658</v>
      </c>
      <c r="T27" s="100">
        <v>207138179</v>
      </c>
      <c r="U27" s="100">
        <v>364049924</v>
      </c>
      <c r="V27" s="100">
        <v>818999720</v>
      </c>
      <c r="W27" s="100">
        <v>941897575</v>
      </c>
      <c r="X27" s="100">
        <v>-122897855</v>
      </c>
      <c r="Y27" s="101">
        <v>-13.05</v>
      </c>
      <c r="Z27" s="102">
        <v>941897575</v>
      </c>
    </row>
    <row r="28" spans="1:26" ht="13.5">
      <c r="A28" s="103" t="s">
        <v>46</v>
      </c>
      <c r="B28" s="19">
        <v>410079021</v>
      </c>
      <c r="C28" s="19">
        <v>0</v>
      </c>
      <c r="D28" s="59">
        <v>694563723</v>
      </c>
      <c r="E28" s="60">
        <v>818297575</v>
      </c>
      <c r="F28" s="60">
        <v>24275811</v>
      </c>
      <c r="G28" s="60">
        <v>90104243</v>
      </c>
      <c r="H28" s="60">
        <v>43968812</v>
      </c>
      <c r="I28" s="60">
        <v>158348866</v>
      </c>
      <c r="J28" s="60">
        <v>106494729</v>
      </c>
      <c r="K28" s="60">
        <v>48176169</v>
      </c>
      <c r="L28" s="60">
        <v>61934481</v>
      </c>
      <c r="M28" s="60">
        <v>216605379</v>
      </c>
      <c r="N28" s="60">
        <v>12222758</v>
      </c>
      <c r="O28" s="60">
        <v>20915931</v>
      </c>
      <c r="P28" s="60">
        <v>0</v>
      </c>
      <c r="Q28" s="60">
        <v>33138689</v>
      </c>
      <c r="R28" s="60">
        <v>50498740</v>
      </c>
      <c r="S28" s="60">
        <v>89594075</v>
      </c>
      <c r="T28" s="60">
        <v>198834813</v>
      </c>
      <c r="U28" s="60">
        <v>338927628</v>
      </c>
      <c r="V28" s="60">
        <v>747020562</v>
      </c>
      <c r="W28" s="60">
        <v>818297575</v>
      </c>
      <c r="X28" s="60">
        <v>-71277013</v>
      </c>
      <c r="Y28" s="61">
        <v>-8.71</v>
      </c>
      <c r="Z28" s="62">
        <v>818297575</v>
      </c>
    </row>
    <row r="29" spans="1:26" ht="13.5">
      <c r="A29" s="58" t="s">
        <v>282</v>
      </c>
      <c r="B29" s="19">
        <v>11846734</v>
      </c>
      <c r="C29" s="19">
        <v>0</v>
      </c>
      <c r="D29" s="59">
        <v>121000000</v>
      </c>
      <c r="E29" s="60">
        <v>123600000</v>
      </c>
      <c r="F29" s="60">
        <v>9123898</v>
      </c>
      <c r="G29" s="60">
        <v>58125</v>
      </c>
      <c r="H29" s="60">
        <v>137388</v>
      </c>
      <c r="I29" s="60">
        <v>9319411</v>
      </c>
      <c r="J29" s="60">
        <v>250443</v>
      </c>
      <c r="K29" s="60">
        <v>7591870</v>
      </c>
      <c r="L29" s="60">
        <v>16009298</v>
      </c>
      <c r="M29" s="60">
        <v>23851611</v>
      </c>
      <c r="N29" s="60">
        <v>3337741</v>
      </c>
      <c r="O29" s="60">
        <v>10348099</v>
      </c>
      <c r="P29" s="60">
        <v>0</v>
      </c>
      <c r="Q29" s="60">
        <v>13685840</v>
      </c>
      <c r="R29" s="60">
        <v>10851347</v>
      </c>
      <c r="S29" s="60">
        <v>5967583</v>
      </c>
      <c r="T29" s="60">
        <v>8303366</v>
      </c>
      <c r="U29" s="60">
        <v>25122296</v>
      </c>
      <c r="V29" s="60">
        <v>71979158</v>
      </c>
      <c r="W29" s="60">
        <v>123600000</v>
      </c>
      <c r="X29" s="60">
        <v>-51620842</v>
      </c>
      <c r="Y29" s="61">
        <v>-41.76</v>
      </c>
      <c r="Z29" s="62">
        <v>123600000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421925755</v>
      </c>
      <c r="C32" s="22">
        <f>SUM(C28:C31)</f>
        <v>0</v>
      </c>
      <c r="D32" s="99">
        <f aca="true" t="shared" si="5" ref="D32:Z32">SUM(D28:D31)</f>
        <v>815563723</v>
      </c>
      <c r="E32" s="100">
        <f t="shared" si="5"/>
        <v>941897575</v>
      </c>
      <c r="F32" s="100">
        <f t="shared" si="5"/>
        <v>33399709</v>
      </c>
      <c r="G32" s="100">
        <f t="shared" si="5"/>
        <v>90162368</v>
      </c>
      <c r="H32" s="100">
        <f t="shared" si="5"/>
        <v>44106200</v>
      </c>
      <c r="I32" s="100">
        <f t="shared" si="5"/>
        <v>167668277</v>
      </c>
      <c r="J32" s="100">
        <f t="shared" si="5"/>
        <v>106745172</v>
      </c>
      <c r="K32" s="100">
        <f t="shared" si="5"/>
        <v>55768039</v>
      </c>
      <c r="L32" s="100">
        <f t="shared" si="5"/>
        <v>77943779</v>
      </c>
      <c r="M32" s="100">
        <f t="shared" si="5"/>
        <v>240456990</v>
      </c>
      <c r="N32" s="100">
        <f t="shared" si="5"/>
        <v>15560499</v>
      </c>
      <c r="O32" s="100">
        <f t="shared" si="5"/>
        <v>31264030</v>
      </c>
      <c r="P32" s="100">
        <f t="shared" si="5"/>
        <v>0</v>
      </c>
      <c r="Q32" s="100">
        <f t="shared" si="5"/>
        <v>46824529</v>
      </c>
      <c r="R32" s="100">
        <f t="shared" si="5"/>
        <v>61350087</v>
      </c>
      <c r="S32" s="100">
        <f t="shared" si="5"/>
        <v>95561658</v>
      </c>
      <c r="T32" s="100">
        <f t="shared" si="5"/>
        <v>207138179</v>
      </c>
      <c r="U32" s="100">
        <f t="shared" si="5"/>
        <v>364049924</v>
      </c>
      <c r="V32" s="100">
        <f t="shared" si="5"/>
        <v>818999720</v>
      </c>
      <c r="W32" s="100">
        <f t="shared" si="5"/>
        <v>941897575</v>
      </c>
      <c r="X32" s="100">
        <f t="shared" si="5"/>
        <v>-122897855</v>
      </c>
      <c r="Y32" s="101">
        <f>+IF(W32&lt;&gt;0,(X32/W32)*100,0)</f>
        <v>-13.047900139248156</v>
      </c>
      <c r="Z32" s="102">
        <f t="shared" si="5"/>
        <v>941897575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509204382</v>
      </c>
      <c r="C35" s="19">
        <v>0</v>
      </c>
      <c r="D35" s="59">
        <v>648867702</v>
      </c>
      <c r="E35" s="60">
        <v>648867702</v>
      </c>
      <c r="F35" s="60">
        <v>736572254</v>
      </c>
      <c r="G35" s="60">
        <v>618973968</v>
      </c>
      <c r="H35" s="60">
        <v>559790571</v>
      </c>
      <c r="I35" s="60">
        <v>559790571</v>
      </c>
      <c r="J35" s="60">
        <v>516513469</v>
      </c>
      <c r="K35" s="60">
        <v>823296842</v>
      </c>
      <c r="L35" s="60">
        <v>717542262</v>
      </c>
      <c r="M35" s="60">
        <v>717542262</v>
      </c>
      <c r="N35" s="60">
        <v>681834898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648867702</v>
      </c>
      <c r="X35" s="60">
        <v>-648867702</v>
      </c>
      <c r="Y35" s="61">
        <v>-100</v>
      </c>
      <c r="Z35" s="62">
        <v>648867702</v>
      </c>
    </row>
    <row r="36" spans="1:26" ht="13.5">
      <c r="A36" s="58" t="s">
        <v>57</v>
      </c>
      <c r="B36" s="19">
        <v>2369015413</v>
      </c>
      <c r="C36" s="19">
        <v>0</v>
      </c>
      <c r="D36" s="59">
        <v>5692482769</v>
      </c>
      <c r="E36" s="60">
        <v>5692482769</v>
      </c>
      <c r="F36" s="60">
        <v>2402415413</v>
      </c>
      <c r="G36" s="60">
        <v>2492577781</v>
      </c>
      <c r="H36" s="60">
        <v>2536683981</v>
      </c>
      <c r="I36" s="60">
        <v>2536683981</v>
      </c>
      <c r="J36" s="60">
        <v>2643429153</v>
      </c>
      <c r="K36" s="60">
        <v>2699198192</v>
      </c>
      <c r="L36" s="60">
        <v>2777141971</v>
      </c>
      <c r="M36" s="60">
        <v>2777141971</v>
      </c>
      <c r="N36" s="60">
        <v>2792702470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5692482769</v>
      </c>
      <c r="X36" s="60">
        <v>-5692482769</v>
      </c>
      <c r="Y36" s="61">
        <v>-100</v>
      </c>
      <c r="Z36" s="62">
        <v>5692482769</v>
      </c>
    </row>
    <row r="37" spans="1:26" ht="13.5">
      <c r="A37" s="58" t="s">
        <v>58</v>
      </c>
      <c r="B37" s="19">
        <v>453144386</v>
      </c>
      <c r="C37" s="19">
        <v>0</v>
      </c>
      <c r="D37" s="59">
        <v>436389104</v>
      </c>
      <c r="E37" s="60">
        <v>436389104</v>
      </c>
      <c r="F37" s="60">
        <v>514537539</v>
      </c>
      <c r="G37" s="60">
        <v>431289912</v>
      </c>
      <c r="H37" s="60">
        <v>383540262</v>
      </c>
      <c r="I37" s="60">
        <v>383540262</v>
      </c>
      <c r="J37" s="60">
        <v>284682569</v>
      </c>
      <c r="K37" s="60">
        <v>440600252</v>
      </c>
      <c r="L37" s="60">
        <v>363396199</v>
      </c>
      <c r="M37" s="60">
        <v>363396199</v>
      </c>
      <c r="N37" s="60">
        <v>348165740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436389104</v>
      </c>
      <c r="X37" s="60">
        <v>-436389104</v>
      </c>
      <c r="Y37" s="61">
        <v>-100</v>
      </c>
      <c r="Z37" s="62">
        <v>436389104</v>
      </c>
    </row>
    <row r="38" spans="1:26" ht="13.5">
      <c r="A38" s="58" t="s">
        <v>59</v>
      </c>
      <c r="B38" s="19">
        <v>677428</v>
      </c>
      <c r="C38" s="19">
        <v>0</v>
      </c>
      <c r="D38" s="59">
        <v>70000</v>
      </c>
      <c r="E38" s="60">
        <v>70000</v>
      </c>
      <c r="F38" s="60">
        <v>677428</v>
      </c>
      <c r="G38" s="60">
        <v>677428</v>
      </c>
      <c r="H38" s="60">
        <v>677428</v>
      </c>
      <c r="I38" s="60">
        <v>677428</v>
      </c>
      <c r="J38" s="60">
        <v>677428</v>
      </c>
      <c r="K38" s="60">
        <v>677428</v>
      </c>
      <c r="L38" s="60">
        <v>677428</v>
      </c>
      <c r="M38" s="60">
        <v>677428</v>
      </c>
      <c r="N38" s="60">
        <v>677428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70000</v>
      </c>
      <c r="X38" s="60">
        <v>-70000</v>
      </c>
      <c r="Y38" s="61">
        <v>-100</v>
      </c>
      <c r="Z38" s="62">
        <v>70000</v>
      </c>
    </row>
    <row r="39" spans="1:26" ht="13.5">
      <c r="A39" s="58" t="s">
        <v>60</v>
      </c>
      <c r="B39" s="19">
        <v>2424397981</v>
      </c>
      <c r="C39" s="19">
        <v>0</v>
      </c>
      <c r="D39" s="59">
        <v>5904891367</v>
      </c>
      <c r="E39" s="60">
        <v>5904891367</v>
      </c>
      <c r="F39" s="60">
        <v>2623772700</v>
      </c>
      <c r="G39" s="60">
        <v>2679584409</v>
      </c>
      <c r="H39" s="60">
        <v>2712256862</v>
      </c>
      <c r="I39" s="60">
        <v>2712256862</v>
      </c>
      <c r="J39" s="60">
        <v>2874582625</v>
      </c>
      <c r="K39" s="60">
        <v>3081217354</v>
      </c>
      <c r="L39" s="60">
        <v>3130610606</v>
      </c>
      <c r="M39" s="60">
        <v>3130610606</v>
      </c>
      <c r="N39" s="60">
        <v>3125694200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5904891367</v>
      </c>
      <c r="X39" s="60">
        <v>-5904891367</v>
      </c>
      <c r="Y39" s="61">
        <v>-100</v>
      </c>
      <c r="Z39" s="62">
        <v>5904891367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194830747</v>
      </c>
      <c r="C42" s="19">
        <v>0</v>
      </c>
      <c r="D42" s="59">
        <v>976054324</v>
      </c>
      <c r="E42" s="60">
        <v>976054324</v>
      </c>
      <c r="F42" s="60">
        <v>394247128</v>
      </c>
      <c r="G42" s="60">
        <v>-36949249</v>
      </c>
      <c r="H42" s="60">
        <v>-18802537</v>
      </c>
      <c r="I42" s="60">
        <v>338495342</v>
      </c>
      <c r="J42" s="60">
        <v>58404332</v>
      </c>
      <c r="K42" s="60">
        <v>529901687</v>
      </c>
      <c r="L42" s="60">
        <v>-39555495</v>
      </c>
      <c r="M42" s="60">
        <v>548750524</v>
      </c>
      <c r="N42" s="60">
        <v>-29191804</v>
      </c>
      <c r="O42" s="60">
        <v>-22166578</v>
      </c>
      <c r="P42" s="60">
        <v>331771949</v>
      </c>
      <c r="Q42" s="60">
        <v>280413567</v>
      </c>
      <c r="R42" s="60">
        <v>-32829239</v>
      </c>
      <c r="S42" s="60">
        <v>-20142491</v>
      </c>
      <c r="T42" s="60">
        <v>-40864481</v>
      </c>
      <c r="U42" s="60">
        <v>-93836211</v>
      </c>
      <c r="V42" s="60">
        <v>1073823222</v>
      </c>
      <c r="W42" s="60">
        <v>976054324</v>
      </c>
      <c r="X42" s="60">
        <v>97768898</v>
      </c>
      <c r="Y42" s="61">
        <v>10.02</v>
      </c>
      <c r="Z42" s="62">
        <v>976054324</v>
      </c>
    </row>
    <row r="43" spans="1:26" ht="13.5">
      <c r="A43" s="58" t="s">
        <v>63</v>
      </c>
      <c r="B43" s="19">
        <v>-421460964</v>
      </c>
      <c r="C43" s="19">
        <v>0</v>
      </c>
      <c r="D43" s="59">
        <v>-815563723</v>
      </c>
      <c r="E43" s="60">
        <v>-815563723</v>
      </c>
      <c r="F43" s="60">
        <v>-33399709</v>
      </c>
      <c r="G43" s="60">
        <v>-90162368</v>
      </c>
      <c r="H43" s="60">
        <v>-44106200</v>
      </c>
      <c r="I43" s="60">
        <v>-167668277</v>
      </c>
      <c r="J43" s="60">
        <v>-106745172</v>
      </c>
      <c r="K43" s="60">
        <v>-55768039</v>
      </c>
      <c r="L43" s="60">
        <v>-77943779</v>
      </c>
      <c r="M43" s="60">
        <v>-240456990</v>
      </c>
      <c r="N43" s="60">
        <v>-15560499</v>
      </c>
      <c r="O43" s="60">
        <v>-31264030</v>
      </c>
      <c r="P43" s="60">
        <v>-47045580</v>
      </c>
      <c r="Q43" s="60">
        <v>-93870109</v>
      </c>
      <c r="R43" s="60">
        <v>-61350087</v>
      </c>
      <c r="S43" s="60">
        <v>-95561658</v>
      </c>
      <c r="T43" s="60">
        <v>-207138179</v>
      </c>
      <c r="U43" s="60">
        <v>-364049924</v>
      </c>
      <c r="V43" s="60">
        <v>-866045300</v>
      </c>
      <c r="W43" s="60">
        <v>-815563723</v>
      </c>
      <c r="X43" s="60">
        <v>-50481577</v>
      </c>
      <c r="Y43" s="61">
        <v>6.19</v>
      </c>
      <c r="Z43" s="62">
        <v>-815563723</v>
      </c>
    </row>
    <row r="44" spans="1:26" ht="13.5">
      <c r="A44" s="58" t="s">
        <v>64</v>
      </c>
      <c r="B44" s="19">
        <v>-416797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227569289</v>
      </c>
      <c r="C45" s="22">
        <v>0</v>
      </c>
      <c r="D45" s="99">
        <v>615106906</v>
      </c>
      <c r="E45" s="100">
        <v>615106906</v>
      </c>
      <c r="F45" s="100">
        <v>942518958</v>
      </c>
      <c r="G45" s="100">
        <v>815407341</v>
      </c>
      <c r="H45" s="100">
        <v>752498604</v>
      </c>
      <c r="I45" s="100">
        <v>752498604</v>
      </c>
      <c r="J45" s="100">
        <v>704157764</v>
      </c>
      <c r="K45" s="100">
        <v>1178291412</v>
      </c>
      <c r="L45" s="100">
        <v>1060792138</v>
      </c>
      <c r="M45" s="100">
        <v>1060792138</v>
      </c>
      <c r="N45" s="100">
        <v>1016039835</v>
      </c>
      <c r="O45" s="100">
        <v>962609227</v>
      </c>
      <c r="P45" s="100">
        <v>1247335596</v>
      </c>
      <c r="Q45" s="100">
        <v>1016039835</v>
      </c>
      <c r="R45" s="100">
        <v>1153156270</v>
      </c>
      <c r="S45" s="100">
        <v>1037452121</v>
      </c>
      <c r="T45" s="100">
        <v>789449461</v>
      </c>
      <c r="U45" s="100">
        <v>789449461</v>
      </c>
      <c r="V45" s="100">
        <v>789449461</v>
      </c>
      <c r="W45" s="100">
        <v>615106906</v>
      </c>
      <c r="X45" s="100">
        <v>174342555</v>
      </c>
      <c r="Y45" s="101">
        <v>28.34</v>
      </c>
      <c r="Z45" s="102">
        <v>615106906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67.06655576127174</v>
      </c>
      <c r="C58" s="5">
        <f>IF(C67=0,0,+(C76/C67)*100)</f>
        <v>0</v>
      </c>
      <c r="D58" s="6">
        <f aca="true" t="shared" si="6" ref="D58:Z58">IF(D67=0,0,+(D76/D67)*100)</f>
        <v>57.388363854063954</v>
      </c>
      <c r="E58" s="7">
        <f t="shared" si="6"/>
        <v>57.388363854063954</v>
      </c>
      <c r="F58" s="7">
        <f t="shared" si="6"/>
        <v>56.45078563402288</v>
      </c>
      <c r="G58" s="7">
        <f t="shared" si="6"/>
        <v>39.380322445224884</v>
      </c>
      <c r="H58" s="7">
        <f t="shared" si="6"/>
        <v>60.17355010637231</v>
      </c>
      <c r="I58" s="7">
        <f t="shared" si="6"/>
        <v>51.92962608703534</v>
      </c>
      <c r="J58" s="7">
        <f t="shared" si="6"/>
        <v>72.22532613070547</v>
      </c>
      <c r="K58" s="7">
        <f t="shared" si="6"/>
        <v>71.34474463789863</v>
      </c>
      <c r="L58" s="7">
        <f t="shared" si="6"/>
        <v>37.25104334501276</v>
      </c>
      <c r="M58" s="7">
        <f t="shared" si="6"/>
        <v>59.63161991945219</v>
      </c>
      <c r="N58" s="7">
        <f t="shared" si="6"/>
        <v>40.86758275612615</v>
      </c>
      <c r="O58" s="7">
        <f t="shared" si="6"/>
        <v>49.000323700943625</v>
      </c>
      <c r="P58" s="7">
        <f t="shared" si="6"/>
        <v>238.84771754082834</v>
      </c>
      <c r="Q58" s="7">
        <f t="shared" si="6"/>
        <v>99.1393008497182</v>
      </c>
      <c r="R58" s="7">
        <f t="shared" si="6"/>
        <v>41.95626662437852</v>
      </c>
      <c r="S58" s="7">
        <f t="shared" si="6"/>
        <v>70.24108964066033</v>
      </c>
      <c r="T58" s="7">
        <f t="shared" si="6"/>
        <v>130.75554559666182</v>
      </c>
      <c r="U58" s="7">
        <f t="shared" si="6"/>
        <v>80.3559142599302</v>
      </c>
      <c r="V58" s="7">
        <f t="shared" si="6"/>
        <v>72.9472878777196</v>
      </c>
      <c r="W58" s="7">
        <f t="shared" si="6"/>
        <v>57.388363854063954</v>
      </c>
      <c r="X58" s="7">
        <f t="shared" si="6"/>
        <v>0</v>
      </c>
      <c r="Y58" s="7">
        <f t="shared" si="6"/>
        <v>0</v>
      </c>
      <c r="Z58" s="8">
        <f t="shared" si="6"/>
        <v>57.388363854063954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60.76377852433873</v>
      </c>
      <c r="C60" s="12">
        <f t="shared" si="7"/>
        <v>0</v>
      </c>
      <c r="D60" s="3">
        <f t="shared" si="7"/>
        <v>54.332729846014495</v>
      </c>
      <c r="E60" s="13">
        <f t="shared" si="7"/>
        <v>54.332729846014495</v>
      </c>
      <c r="F60" s="13">
        <f t="shared" si="7"/>
        <v>56.45078563402288</v>
      </c>
      <c r="G60" s="13">
        <f t="shared" si="7"/>
        <v>34.330016298566605</v>
      </c>
      <c r="H60" s="13">
        <f t="shared" si="7"/>
        <v>55.06303393207812</v>
      </c>
      <c r="I60" s="13">
        <f t="shared" si="7"/>
        <v>48.4395276638661</v>
      </c>
      <c r="J60" s="13">
        <f t="shared" si="7"/>
        <v>68.45525999935586</v>
      </c>
      <c r="K60" s="13">
        <f t="shared" si="7"/>
        <v>66.63391738303923</v>
      </c>
      <c r="L60" s="13">
        <f t="shared" si="7"/>
        <v>28.254503710641437</v>
      </c>
      <c r="M60" s="13">
        <f t="shared" si="7"/>
        <v>53.69633924153393</v>
      </c>
      <c r="N60" s="13">
        <f t="shared" si="7"/>
        <v>46.81806422327979</v>
      </c>
      <c r="O60" s="13">
        <f t="shared" si="7"/>
        <v>56.619961131669285</v>
      </c>
      <c r="P60" s="13">
        <f t="shared" si="7"/>
        <v>288.77735078702085</v>
      </c>
      <c r="Q60" s="13">
        <f t="shared" si="7"/>
        <v>115.6197581414701</v>
      </c>
      <c r="R60" s="13">
        <f t="shared" si="7"/>
        <v>48.534661975513835</v>
      </c>
      <c r="S60" s="13">
        <f t="shared" si="7"/>
        <v>95.8983222343449</v>
      </c>
      <c r="T60" s="13">
        <f t="shared" si="7"/>
        <v>182.0165846907106</v>
      </c>
      <c r="U60" s="13">
        <f t="shared" si="7"/>
        <v>104.05700297364191</v>
      </c>
      <c r="V60" s="13">
        <f t="shared" si="7"/>
        <v>79.49505811397958</v>
      </c>
      <c r="W60" s="13">
        <f t="shared" si="7"/>
        <v>54.332729846014495</v>
      </c>
      <c r="X60" s="13">
        <f t="shared" si="7"/>
        <v>0</v>
      </c>
      <c r="Y60" s="13">
        <f t="shared" si="7"/>
        <v>0</v>
      </c>
      <c r="Z60" s="14">
        <f t="shared" si="7"/>
        <v>54.332729846014495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46.15193425422705</v>
      </c>
      <c r="E62" s="13">
        <f t="shared" si="7"/>
        <v>46.15193425422705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46.15193425422705</v>
      </c>
      <c r="X62" s="13">
        <f t="shared" si="7"/>
        <v>0</v>
      </c>
      <c r="Y62" s="13">
        <f t="shared" si="7"/>
        <v>0</v>
      </c>
      <c r="Z62" s="14">
        <f t="shared" si="7"/>
        <v>46.15193425422705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100.00000408630605</v>
      </c>
      <c r="C66" s="15">
        <f t="shared" si="7"/>
        <v>0</v>
      </c>
      <c r="D66" s="4">
        <f t="shared" si="7"/>
        <v>99.99998421052632</v>
      </c>
      <c r="E66" s="16">
        <f t="shared" si="7"/>
        <v>99.99998421052632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33.74838539612831</v>
      </c>
      <c r="W66" s="16">
        <f t="shared" si="7"/>
        <v>99.99998421052632</v>
      </c>
      <c r="X66" s="16">
        <f t="shared" si="7"/>
        <v>0</v>
      </c>
      <c r="Y66" s="16">
        <f t="shared" si="7"/>
        <v>0</v>
      </c>
      <c r="Z66" s="17">
        <f t="shared" si="7"/>
        <v>99.99998421052632</v>
      </c>
    </row>
    <row r="67" spans="1:26" ht="13.5" hidden="1">
      <c r="A67" s="41" t="s">
        <v>285</v>
      </c>
      <c r="B67" s="24">
        <v>152343656</v>
      </c>
      <c r="C67" s="24"/>
      <c r="D67" s="25">
        <v>283960000</v>
      </c>
      <c r="E67" s="26">
        <v>283960000</v>
      </c>
      <c r="F67" s="26">
        <v>15184042</v>
      </c>
      <c r="G67" s="26">
        <v>17796449</v>
      </c>
      <c r="H67" s="26">
        <v>18763342</v>
      </c>
      <c r="I67" s="26">
        <v>51743833</v>
      </c>
      <c r="J67" s="26">
        <v>18231494</v>
      </c>
      <c r="K67" s="26">
        <v>16160875</v>
      </c>
      <c r="L67" s="26">
        <v>18716963</v>
      </c>
      <c r="M67" s="26">
        <v>53109332</v>
      </c>
      <c r="N67" s="26">
        <v>19483905</v>
      </c>
      <c r="O67" s="26">
        <v>18476931</v>
      </c>
      <c r="P67" s="26">
        <v>14757701</v>
      </c>
      <c r="Q67" s="26">
        <v>52718537</v>
      </c>
      <c r="R67" s="26">
        <v>18766491</v>
      </c>
      <c r="S67" s="26">
        <v>18992977</v>
      </c>
      <c r="T67" s="26">
        <v>18109999</v>
      </c>
      <c r="U67" s="26">
        <v>55869467</v>
      </c>
      <c r="V67" s="26">
        <v>213441169</v>
      </c>
      <c r="W67" s="26">
        <v>283960000</v>
      </c>
      <c r="X67" s="26"/>
      <c r="Y67" s="25"/>
      <c r="Z67" s="27">
        <v>283960000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127871676</v>
      </c>
      <c r="C69" s="19"/>
      <c r="D69" s="20">
        <v>264960000</v>
      </c>
      <c r="E69" s="21">
        <v>264960000</v>
      </c>
      <c r="F69" s="21">
        <v>15184042</v>
      </c>
      <c r="G69" s="21">
        <v>16427825</v>
      </c>
      <c r="H69" s="21">
        <v>16629456</v>
      </c>
      <c r="I69" s="21">
        <v>48241323</v>
      </c>
      <c r="J69" s="21">
        <v>16052559</v>
      </c>
      <c r="K69" s="21">
        <v>13879184</v>
      </c>
      <c r="L69" s="21">
        <v>16369946</v>
      </c>
      <c r="M69" s="21">
        <v>46301689</v>
      </c>
      <c r="N69" s="21">
        <v>17007540</v>
      </c>
      <c r="O69" s="21">
        <v>15990396</v>
      </c>
      <c r="P69" s="21">
        <v>12206093</v>
      </c>
      <c r="Q69" s="21">
        <v>45204029</v>
      </c>
      <c r="R69" s="21">
        <v>16222878</v>
      </c>
      <c r="S69" s="21">
        <v>13911478</v>
      </c>
      <c r="T69" s="21">
        <v>13009709</v>
      </c>
      <c r="U69" s="21">
        <v>43144065</v>
      </c>
      <c r="V69" s="21">
        <v>182891106</v>
      </c>
      <c r="W69" s="21">
        <v>264960000</v>
      </c>
      <c r="X69" s="21"/>
      <c r="Y69" s="20"/>
      <c r="Z69" s="23">
        <v>264960000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264960000</v>
      </c>
      <c r="E71" s="21">
        <v>264960000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264960000</v>
      </c>
      <c r="X71" s="21"/>
      <c r="Y71" s="20"/>
      <c r="Z71" s="23">
        <v>264960000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127871676</v>
      </c>
      <c r="C74" s="19"/>
      <c r="D74" s="20"/>
      <c r="E74" s="21"/>
      <c r="F74" s="21">
        <v>15184042</v>
      </c>
      <c r="G74" s="21">
        <v>16427825</v>
      </c>
      <c r="H74" s="21">
        <v>16629456</v>
      </c>
      <c r="I74" s="21">
        <v>48241323</v>
      </c>
      <c r="J74" s="21">
        <v>16052559</v>
      </c>
      <c r="K74" s="21">
        <v>13879184</v>
      </c>
      <c r="L74" s="21">
        <v>16369946</v>
      </c>
      <c r="M74" s="21">
        <v>46301689</v>
      </c>
      <c r="N74" s="21">
        <v>17007540</v>
      </c>
      <c r="O74" s="21">
        <v>15990396</v>
      </c>
      <c r="P74" s="21">
        <v>12206093</v>
      </c>
      <c r="Q74" s="21">
        <v>45204029</v>
      </c>
      <c r="R74" s="21">
        <v>16222878</v>
      </c>
      <c r="S74" s="21">
        <v>13911478</v>
      </c>
      <c r="T74" s="21">
        <v>13009709</v>
      </c>
      <c r="U74" s="21">
        <v>43144065</v>
      </c>
      <c r="V74" s="21">
        <v>182891106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24471980</v>
      </c>
      <c r="C75" s="28"/>
      <c r="D75" s="29">
        <v>19000000</v>
      </c>
      <c r="E75" s="30">
        <v>19000000</v>
      </c>
      <c r="F75" s="30"/>
      <c r="G75" s="30">
        <v>1368624</v>
      </c>
      <c r="H75" s="30">
        <v>2133886</v>
      </c>
      <c r="I75" s="30">
        <v>3502510</v>
      </c>
      <c r="J75" s="30">
        <v>2178935</v>
      </c>
      <c r="K75" s="30">
        <v>2281691</v>
      </c>
      <c r="L75" s="30">
        <v>2347017</v>
      </c>
      <c r="M75" s="30">
        <v>6807643</v>
      </c>
      <c r="N75" s="30">
        <v>2476365</v>
      </c>
      <c r="O75" s="30">
        <v>2486535</v>
      </c>
      <c r="P75" s="30">
        <v>2551608</v>
      </c>
      <c r="Q75" s="30">
        <v>7514508</v>
      </c>
      <c r="R75" s="30">
        <v>2543613</v>
      </c>
      <c r="S75" s="30">
        <v>5081499</v>
      </c>
      <c r="T75" s="30">
        <v>5100290</v>
      </c>
      <c r="U75" s="30">
        <v>12725402</v>
      </c>
      <c r="V75" s="30">
        <v>30550063</v>
      </c>
      <c r="W75" s="30">
        <v>19000000</v>
      </c>
      <c r="X75" s="30"/>
      <c r="Y75" s="29"/>
      <c r="Z75" s="31">
        <v>19000000</v>
      </c>
    </row>
    <row r="76" spans="1:26" ht="13.5" hidden="1">
      <c r="A76" s="42" t="s">
        <v>286</v>
      </c>
      <c r="B76" s="32">
        <v>102171643</v>
      </c>
      <c r="C76" s="32"/>
      <c r="D76" s="33">
        <v>162959998</v>
      </c>
      <c r="E76" s="34">
        <v>162959998</v>
      </c>
      <c r="F76" s="34">
        <v>8571511</v>
      </c>
      <c r="G76" s="34">
        <v>7008299</v>
      </c>
      <c r="H76" s="34">
        <v>11290569</v>
      </c>
      <c r="I76" s="34">
        <v>26870379</v>
      </c>
      <c r="J76" s="34">
        <v>13167756</v>
      </c>
      <c r="K76" s="34">
        <v>11529935</v>
      </c>
      <c r="L76" s="34">
        <v>6972264</v>
      </c>
      <c r="M76" s="34">
        <v>31669955</v>
      </c>
      <c r="N76" s="34">
        <v>7962601</v>
      </c>
      <c r="O76" s="34">
        <v>9053756</v>
      </c>
      <c r="P76" s="34">
        <v>35248432</v>
      </c>
      <c r="Q76" s="34">
        <v>52264789</v>
      </c>
      <c r="R76" s="34">
        <v>7873719</v>
      </c>
      <c r="S76" s="34">
        <v>13340874</v>
      </c>
      <c r="T76" s="34">
        <v>23679828</v>
      </c>
      <c r="U76" s="34">
        <v>44894421</v>
      </c>
      <c r="V76" s="34">
        <v>155699544</v>
      </c>
      <c r="W76" s="34">
        <v>162959998</v>
      </c>
      <c r="X76" s="34"/>
      <c r="Y76" s="33"/>
      <c r="Z76" s="35">
        <v>162959998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77699662</v>
      </c>
      <c r="C78" s="19"/>
      <c r="D78" s="20">
        <v>143960001</v>
      </c>
      <c r="E78" s="21">
        <v>143960001</v>
      </c>
      <c r="F78" s="21">
        <v>8571511</v>
      </c>
      <c r="G78" s="21">
        <v>5639675</v>
      </c>
      <c r="H78" s="21">
        <v>9156683</v>
      </c>
      <c r="I78" s="21">
        <v>23367869</v>
      </c>
      <c r="J78" s="21">
        <v>10988821</v>
      </c>
      <c r="K78" s="21">
        <v>9248244</v>
      </c>
      <c r="L78" s="21">
        <v>4625247</v>
      </c>
      <c r="M78" s="21">
        <v>24862312</v>
      </c>
      <c r="N78" s="21">
        <v>7962601</v>
      </c>
      <c r="O78" s="21">
        <v>9053756</v>
      </c>
      <c r="P78" s="21">
        <v>35248432</v>
      </c>
      <c r="Q78" s="21">
        <v>52264789</v>
      </c>
      <c r="R78" s="21">
        <v>7873719</v>
      </c>
      <c r="S78" s="21">
        <v>13340874</v>
      </c>
      <c r="T78" s="21">
        <v>23679828</v>
      </c>
      <c r="U78" s="21">
        <v>44894421</v>
      </c>
      <c r="V78" s="21">
        <v>145389391</v>
      </c>
      <c r="W78" s="21">
        <v>143960001</v>
      </c>
      <c r="X78" s="21"/>
      <c r="Y78" s="20"/>
      <c r="Z78" s="23">
        <v>143960001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77699662</v>
      </c>
      <c r="C80" s="19"/>
      <c r="D80" s="20">
        <v>122284165</v>
      </c>
      <c r="E80" s="21">
        <v>122284165</v>
      </c>
      <c r="F80" s="21">
        <v>8571511</v>
      </c>
      <c r="G80" s="21">
        <v>5639675</v>
      </c>
      <c r="H80" s="21">
        <v>9156683</v>
      </c>
      <c r="I80" s="21">
        <v>23367869</v>
      </c>
      <c r="J80" s="21">
        <v>10988821</v>
      </c>
      <c r="K80" s="21">
        <v>9248244</v>
      </c>
      <c r="L80" s="21">
        <v>4625247</v>
      </c>
      <c r="M80" s="21">
        <v>24862312</v>
      </c>
      <c r="N80" s="21">
        <v>7962601</v>
      </c>
      <c r="O80" s="21">
        <v>9053756</v>
      </c>
      <c r="P80" s="21">
        <v>35248432</v>
      </c>
      <c r="Q80" s="21">
        <v>52264789</v>
      </c>
      <c r="R80" s="21">
        <v>7873719</v>
      </c>
      <c r="S80" s="21">
        <v>13340874</v>
      </c>
      <c r="T80" s="21">
        <v>23679828</v>
      </c>
      <c r="U80" s="21">
        <v>44894421</v>
      </c>
      <c r="V80" s="21">
        <v>145389391</v>
      </c>
      <c r="W80" s="21">
        <v>122284165</v>
      </c>
      <c r="X80" s="21"/>
      <c r="Y80" s="20"/>
      <c r="Z80" s="23">
        <v>122284165</v>
      </c>
    </row>
    <row r="81" spans="1:26" ht="13.5" hidden="1">
      <c r="A81" s="39" t="s">
        <v>105</v>
      </c>
      <c r="B81" s="19"/>
      <c r="C81" s="19"/>
      <c r="D81" s="20">
        <v>21675836</v>
      </c>
      <c r="E81" s="21">
        <v>21675836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21675836</v>
      </c>
      <c r="X81" s="21"/>
      <c r="Y81" s="20"/>
      <c r="Z81" s="23">
        <v>21675836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24471981</v>
      </c>
      <c r="C84" s="28"/>
      <c r="D84" s="29">
        <v>18999997</v>
      </c>
      <c r="E84" s="30">
        <v>18999997</v>
      </c>
      <c r="F84" s="30"/>
      <c r="G84" s="30">
        <v>1368624</v>
      </c>
      <c r="H84" s="30">
        <v>2133886</v>
      </c>
      <c r="I84" s="30">
        <v>3502510</v>
      </c>
      <c r="J84" s="30">
        <v>2178935</v>
      </c>
      <c r="K84" s="30">
        <v>2281691</v>
      </c>
      <c r="L84" s="30">
        <v>2347017</v>
      </c>
      <c r="M84" s="30">
        <v>6807643</v>
      </c>
      <c r="N84" s="30"/>
      <c r="O84" s="30"/>
      <c r="P84" s="30"/>
      <c r="Q84" s="30"/>
      <c r="R84" s="30"/>
      <c r="S84" s="30"/>
      <c r="T84" s="30"/>
      <c r="U84" s="30"/>
      <c r="V84" s="30">
        <v>10310153</v>
      </c>
      <c r="W84" s="30">
        <v>18999997</v>
      </c>
      <c r="X84" s="30"/>
      <c r="Y84" s="29"/>
      <c r="Z84" s="31">
        <v>18999997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718739687</v>
      </c>
      <c r="D5" s="153">
        <f>SUM(D6:D8)</f>
        <v>0</v>
      </c>
      <c r="E5" s="154">
        <f t="shared" si="0"/>
        <v>222354313</v>
      </c>
      <c r="F5" s="100">
        <f t="shared" si="0"/>
        <v>251591711</v>
      </c>
      <c r="G5" s="100">
        <f t="shared" si="0"/>
        <v>222786193</v>
      </c>
      <c r="H5" s="100">
        <f t="shared" si="0"/>
        <v>18958543</v>
      </c>
      <c r="I5" s="100">
        <f t="shared" si="0"/>
        <v>21987377</v>
      </c>
      <c r="J5" s="100">
        <f t="shared" si="0"/>
        <v>263732113</v>
      </c>
      <c r="K5" s="100">
        <f t="shared" si="0"/>
        <v>109313093</v>
      </c>
      <c r="L5" s="100">
        <f t="shared" si="0"/>
        <v>197473558</v>
      </c>
      <c r="M5" s="100">
        <f t="shared" si="0"/>
        <v>27897993</v>
      </c>
      <c r="N5" s="100">
        <f t="shared" si="0"/>
        <v>334684644</v>
      </c>
      <c r="O5" s="100">
        <f t="shared" si="0"/>
        <v>22042076</v>
      </c>
      <c r="P5" s="100">
        <f t="shared" si="0"/>
        <v>32263122</v>
      </c>
      <c r="Q5" s="100">
        <f t="shared" si="0"/>
        <v>139290979</v>
      </c>
      <c r="R5" s="100">
        <f t="shared" si="0"/>
        <v>193596177</v>
      </c>
      <c r="S5" s="100">
        <f t="shared" si="0"/>
        <v>24722730</v>
      </c>
      <c r="T5" s="100">
        <f t="shared" si="0"/>
        <v>28266275</v>
      </c>
      <c r="U5" s="100">
        <f t="shared" si="0"/>
        <v>20122031</v>
      </c>
      <c r="V5" s="100">
        <f t="shared" si="0"/>
        <v>73111036</v>
      </c>
      <c r="W5" s="100">
        <f t="shared" si="0"/>
        <v>865123970</v>
      </c>
      <c r="X5" s="100">
        <f t="shared" si="0"/>
        <v>251591711</v>
      </c>
      <c r="Y5" s="100">
        <f t="shared" si="0"/>
        <v>613532259</v>
      </c>
      <c r="Z5" s="137">
        <f>+IF(X5&lt;&gt;0,+(Y5/X5)*100,0)</f>
        <v>243.86028321894915</v>
      </c>
      <c r="AA5" s="153">
        <f>SUM(AA6:AA8)</f>
        <v>251591711</v>
      </c>
    </row>
    <row r="6" spans="1:27" ht="13.5">
      <c r="A6" s="138" t="s">
        <v>75</v>
      </c>
      <c r="B6" s="136"/>
      <c r="C6" s="155">
        <v>3255842</v>
      </c>
      <c r="D6" s="155"/>
      <c r="E6" s="156">
        <v>85236662</v>
      </c>
      <c r="F6" s="60">
        <v>108561644</v>
      </c>
      <c r="G6" s="60"/>
      <c r="H6" s="60">
        <v>890000</v>
      </c>
      <c r="I6" s="60"/>
      <c r="J6" s="60">
        <v>890000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890000</v>
      </c>
      <c r="X6" s="60">
        <v>108561644</v>
      </c>
      <c r="Y6" s="60">
        <v>-107671644</v>
      </c>
      <c r="Z6" s="140">
        <v>-99.18</v>
      </c>
      <c r="AA6" s="155">
        <v>108561644</v>
      </c>
    </row>
    <row r="7" spans="1:27" ht="13.5">
      <c r="A7" s="138" t="s">
        <v>76</v>
      </c>
      <c r="B7" s="136"/>
      <c r="C7" s="157">
        <v>715483845</v>
      </c>
      <c r="D7" s="157"/>
      <c r="E7" s="158">
        <v>70382537</v>
      </c>
      <c r="F7" s="159">
        <v>73717869</v>
      </c>
      <c r="G7" s="159">
        <v>222786193</v>
      </c>
      <c r="H7" s="159">
        <v>18068543</v>
      </c>
      <c r="I7" s="159">
        <v>21987377</v>
      </c>
      <c r="J7" s="159">
        <v>262842113</v>
      </c>
      <c r="K7" s="159">
        <v>109313093</v>
      </c>
      <c r="L7" s="159">
        <v>197473558</v>
      </c>
      <c r="M7" s="159">
        <v>27897993</v>
      </c>
      <c r="N7" s="159">
        <v>334684644</v>
      </c>
      <c r="O7" s="159">
        <v>22042076</v>
      </c>
      <c r="P7" s="159">
        <v>32263122</v>
      </c>
      <c r="Q7" s="159">
        <v>139290979</v>
      </c>
      <c r="R7" s="159">
        <v>193596177</v>
      </c>
      <c r="S7" s="159">
        <v>24722730</v>
      </c>
      <c r="T7" s="159">
        <v>28266275</v>
      </c>
      <c r="U7" s="159">
        <v>20122031</v>
      </c>
      <c r="V7" s="159">
        <v>73111036</v>
      </c>
      <c r="W7" s="159">
        <v>864233970</v>
      </c>
      <c r="X7" s="159">
        <v>73717869</v>
      </c>
      <c r="Y7" s="159">
        <v>790516101</v>
      </c>
      <c r="Z7" s="141">
        <v>1072.35</v>
      </c>
      <c r="AA7" s="157">
        <v>73717869</v>
      </c>
    </row>
    <row r="8" spans="1:27" ht="13.5">
      <c r="A8" s="138" t="s">
        <v>77</v>
      </c>
      <c r="B8" s="136"/>
      <c r="C8" s="155"/>
      <c r="D8" s="155"/>
      <c r="E8" s="156">
        <v>66735114</v>
      </c>
      <c r="F8" s="60">
        <v>69312198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69312198</v>
      </c>
      <c r="Y8" s="60">
        <v>-69312198</v>
      </c>
      <c r="Z8" s="140">
        <v>-100</v>
      </c>
      <c r="AA8" s="155">
        <v>69312198</v>
      </c>
    </row>
    <row r="9" spans="1:27" ht="13.5">
      <c r="A9" s="135" t="s">
        <v>78</v>
      </c>
      <c r="B9" s="136"/>
      <c r="C9" s="153">
        <f aca="true" t="shared" si="1" ref="C9:Y9">SUM(C10:C14)</f>
        <v>1024654</v>
      </c>
      <c r="D9" s="153">
        <f>SUM(D10:D14)</f>
        <v>0</v>
      </c>
      <c r="E9" s="154">
        <f t="shared" si="1"/>
        <v>51344088</v>
      </c>
      <c r="F9" s="100">
        <f t="shared" si="1"/>
        <v>45600139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1027000</v>
      </c>
      <c r="N9" s="100">
        <f t="shared" si="1"/>
        <v>1027000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1027000</v>
      </c>
      <c r="X9" s="100">
        <f t="shared" si="1"/>
        <v>45600139</v>
      </c>
      <c r="Y9" s="100">
        <f t="shared" si="1"/>
        <v>-44573139</v>
      </c>
      <c r="Z9" s="137">
        <f>+IF(X9&lt;&gt;0,+(Y9/X9)*100,0)</f>
        <v>-97.74781388276031</v>
      </c>
      <c r="AA9" s="153">
        <f>SUM(AA10:AA14)</f>
        <v>45600139</v>
      </c>
    </row>
    <row r="10" spans="1:27" ht="13.5">
      <c r="A10" s="138" t="s">
        <v>79</v>
      </c>
      <c r="B10" s="136"/>
      <c r="C10" s="155">
        <v>1024654</v>
      </c>
      <c r="D10" s="155"/>
      <c r="E10" s="156">
        <v>6989355</v>
      </c>
      <c r="F10" s="60">
        <v>7729866</v>
      </c>
      <c r="G10" s="60"/>
      <c r="H10" s="60"/>
      <c r="I10" s="60"/>
      <c r="J10" s="60"/>
      <c r="K10" s="60"/>
      <c r="L10" s="60"/>
      <c r="M10" s="60">
        <v>1027000</v>
      </c>
      <c r="N10" s="60">
        <v>1027000</v>
      </c>
      <c r="O10" s="60"/>
      <c r="P10" s="60"/>
      <c r="Q10" s="60"/>
      <c r="R10" s="60"/>
      <c r="S10" s="60"/>
      <c r="T10" s="60"/>
      <c r="U10" s="60"/>
      <c r="V10" s="60"/>
      <c r="W10" s="60">
        <v>1027000</v>
      </c>
      <c r="X10" s="60">
        <v>7729866</v>
      </c>
      <c r="Y10" s="60">
        <v>-6702866</v>
      </c>
      <c r="Z10" s="140">
        <v>-86.71</v>
      </c>
      <c r="AA10" s="155">
        <v>7729866</v>
      </c>
    </row>
    <row r="11" spans="1:27" ht="13.5">
      <c r="A11" s="138" t="s">
        <v>80</v>
      </c>
      <c r="B11" s="136"/>
      <c r="C11" s="155"/>
      <c r="D11" s="155"/>
      <c r="E11" s="156">
        <v>3118197</v>
      </c>
      <c r="F11" s="60">
        <v>3384982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3384982</v>
      </c>
      <c r="Y11" s="60">
        <v>-3384982</v>
      </c>
      <c r="Z11" s="140">
        <v>-100</v>
      </c>
      <c r="AA11" s="155">
        <v>3384982</v>
      </c>
    </row>
    <row r="12" spans="1:27" ht="13.5">
      <c r="A12" s="138" t="s">
        <v>81</v>
      </c>
      <c r="B12" s="136"/>
      <c r="C12" s="155"/>
      <c r="D12" s="155"/>
      <c r="E12" s="156">
        <v>29042262</v>
      </c>
      <c r="F12" s="60">
        <v>23383740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23383740</v>
      </c>
      <c r="Y12" s="60">
        <v>-23383740</v>
      </c>
      <c r="Z12" s="140">
        <v>-100</v>
      </c>
      <c r="AA12" s="155">
        <v>23383740</v>
      </c>
    </row>
    <row r="13" spans="1:27" ht="13.5">
      <c r="A13" s="138" t="s">
        <v>82</v>
      </c>
      <c r="B13" s="136"/>
      <c r="C13" s="155"/>
      <c r="D13" s="155"/>
      <c r="E13" s="156">
        <v>7126721</v>
      </c>
      <c r="F13" s="60">
        <v>6243576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6243576</v>
      </c>
      <c r="Y13" s="60">
        <v>-6243576</v>
      </c>
      <c r="Z13" s="140">
        <v>-100</v>
      </c>
      <c r="AA13" s="155">
        <v>6243576</v>
      </c>
    </row>
    <row r="14" spans="1:27" ht="13.5">
      <c r="A14" s="138" t="s">
        <v>83</v>
      </c>
      <c r="B14" s="136"/>
      <c r="C14" s="157"/>
      <c r="D14" s="157"/>
      <c r="E14" s="158">
        <v>5067553</v>
      </c>
      <c r="F14" s="159">
        <v>4857975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4857975</v>
      </c>
      <c r="Y14" s="159">
        <v>-4857975</v>
      </c>
      <c r="Z14" s="141">
        <v>-100</v>
      </c>
      <c r="AA14" s="157">
        <v>4857975</v>
      </c>
    </row>
    <row r="15" spans="1:27" ht="13.5">
      <c r="A15" s="135" t="s">
        <v>84</v>
      </c>
      <c r="B15" s="142"/>
      <c r="C15" s="153">
        <f aca="true" t="shared" si="2" ref="C15:Y15">SUM(C16:C18)</f>
        <v>37486629</v>
      </c>
      <c r="D15" s="153">
        <f>SUM(D16:D18)</f>
        <v>0</v>
      </c>
      <c r="E15" s="154">
        <f t="shared" si="2"/>
        <v>69762259</v>
      </c>
      <c r="F15" s="100">
        <f t="shared" si="2"/>
        <v>77988415</v>
      </c>
      <c r="G15" s="100">
        <f t="shared" si="2"/>
        <v>0</v>
      </c>
      <c r="H15" s="100">
        <f t="shared" si="2"/>
        <v>2348000</v>
      </c>
      <c r="I15" s="100">
        <f t="shared" si="2"/>
        <v>0</v>
      </c>
      <c r="J15" s="100">
        <f t="shared" si="2"/>
        <v>2348000</v>
      </c>
      <c r="K15" s="100">
        <f t="shared" si="2"/>
        <v>0</v>
      </c>
      <c r="L15" s="100">
        <f t="shared" si="2"/>
        <v>1761000</v>
      </c>
      <c r="M15" s="100">
        <f t="shared" si="2"/>
        <v>0</v>
      </c>
      <c r="N15" s="100">
        <f t="shared" si="2"/>
        <v>1761000</v>
      </c>
      <c r="O15" s="100">
        <f t="shared" si="2"/>
        <v>0</v>
      </c>
      <c r="P15" s="100">
        <f t="shared" si="2"/>
        <v>1761000</v>
      </c>
      <c r="Q15" s="100">
        <f t="shared" si="2"/>
        <v>0</v>
      </c>
      <c r="R15" s="100">
        <f t="shared" si="2"/>
        <v>1761000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5870000</v>
      </c>
      <c r="X15" s="100">
        <f t="shared" si="2"/>
        <v>77988415</v>
      </c>
      <c r="Y15" s="100">
        <f t="shared" si="2"/>
        <v>-72118415</v>
      </c>
      <c r="Z15" s="137">
        <f>+IF(X15&lt;&gt;0,+(Y15/X15)*100,0)</f>
        <v>-92.47324105766222</v>
      </c>
      <c r="AA15" s="153">
        <f>SUM(AA16:AA18)</f>
        <v>77988415</v>
      </c>
    </row>
    <row r="16" spans="1:27" ht="13.5">
      <c r="A16" s="138" t="s">
        <v>85</v>
      </c>
      <c r="B16" s="136"/>
      <c r="C16" s="155">
        <v>35870673</v>
      </c>
      <c r="D16" s="155"/>
      <c r="E16" s="156">
        <v>58597234</v>
      </c>
      <c r="F16" s="60">
        <v>60899161</v>
      </c>
      <c r="G16" s="60"/>
      <c r="H16" s="60">
        <v>2348000</v>
      </c>
      <c r="I16" s="60"/>
      <c r="J16" s="60">
        <v>2348000</v>
      </c>
      <c r="K16" s="60"/>
      <c r="L16" s="60">
        <v>1761000</v>
      </c>
      <c r="M16" s="60"/>
      <c r="N16" s="60">
        <v>1761000</v>
      </c>
      <c r="O16" s="60"/>
      <c r="P16" s="60">
        <v>1761000</v>
      </c>
      <c r="Q16" s="60"/>
      <c r="R16" s="60">
        <v>1761000</v>
      </c>
      <c r="S16" s="60"/>
      <c r="T16" s="60"/>
      <c r="U16" s="60"/>
      <c r="V16" s="60"/>
      <c r="W16" s="60">
        <v>5870000</v>
      </c>
      <c r="X16" s="60">
        <v>60899161</v>
      </c>
      <c r="Y16" s="60">
        <v>-55029161</v>
      </c>
      <c r="Z16" s="140">
        <v>-90.36</v>
      </c>
      <c r="AA16" s="155">
        <v>60899161</v>
      </c>
    </row>
    <row r="17" spans="1:27" ht="13.5">
      <c r="A17" s="138" t="s">
        <v>86</v>
      </c>
      <c r="B17" s="136"/>
      <c r="C17" s="155">
        <v>1615956</v>
      </c>
      <c r="D17" s="155"/>
      <c r="E17" s="156">
        <v>2788423</v>
      </c>
      <c r="F17" s="60">
        <v>2790495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2790495</v>
      </c>
      <c r="Y17" s="60">
        <v>-2790495</v>
      </c>
      <c r="Z17" s="140">
        <v>-100</v>
      </c>
      <c r="AA17" s="155">
        <v>2790495</v>
      </c>
    </row>
    <row r="18" spans="1:27" ht="13.5">
      <c r="A18" s="138" t="s">
        <v>87</v>
      </c>
      <c r="B18" s="136"/>
      <c r="C18" s="155"/>
      <c r="D18" s="155"/>
      <c r="E18" s="156">
        <v>8376602</v>
      </c>
      <c r="F18" s="60">
        <v>14298759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14298759</v>
      </c>
      <c r="Y18" s="60">
        <v>-14298759</v>
      </c>
      <c r="Z18" s="140">
        <v>-100</v>
      </c>
      <c r="AA18" s="155">
        <v>14298759</v>
      </c>
    </row>
    <row r="19" spans="1:27" ht="13.5">
      <c r="A19" s="135" t="s">
        <v>88</v>
      </c>
      <c r="B19" s="142"/>
      <c r="C19" s="153">
        <f aca="true" t="shared" si="3" ref="C19:Y19">SUM(C20:C23)</f>
        <v>806197906</v>
      </c>
      <c r="D19" s="153">
        <f>SUM(D20:D23)</f>
        <v>0</v>
      </c>
      <c r="E19" s="154">
        <f t="shared" si="3"/>
        <v>1310681058</v>
      </c>
      <c r="F19" s="100">
        <f t="shared" si="3"/>
        <v>1457568446</v>
      </c>
      <c r="G19" s="100">
        <f t="shared" si="3"/>
        <v>219924000</v>
      </c>
      <c r="H19" s="100">
        <f t="shared" si="3"/>
        <v>5477000</v>
      </c>
      <c r="I19" s="100">
        <f t="shared" si="3"/>
        <v>0</v>
      </c>
      <c r="J19" s="100">
        <f t="shared" si="3"/>
        <v>225401000</v>
      </c>
      <c r="K19" s="100">
        <f t="shared" si="3"/>
        <v>3500000</v>
      </c>
      <c r="L19" s="100">
        <f t="shared" si="3"/>
        <v>382396331</v>
      </c>
      <c r="M19" s="100">
        <f t="shared" si="3"/>
        <v>0</v>
      </c>
      <c r="N19" s="100">
        <f t="shared" si="3"/>
        <v>385896331</v>
      </c>
      <c r="O19" s="100">
        <f t="shared" si="3"/>
        <v>0</v>
      </c>
      <c r="P19" s="100">
        <f t="shared" si="3"/>
        <v>0</v>
      </c>
      <c r="Q19" s="100">
        <f t="shared" si="3"/>
        <v>227481000</v>
      </c>
      <c r="R19" s="100">
        <f t="shared" si="3"/>
        <v>227481000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838778331</v>
      </c>
      <c r="X19" s="100">
        <f t="shared" si="3"/>
        <v>1457568446</v>
      </c>
      <c r="Y19" s="100">
        <f t="shared" si="3"/>
        <v>-618790115</v>
      </c>
      <c r="Z19" s="137">
        <f>+IF(X19&lt;&gt;0,+(Y19/X19)*100,0)</f>
        <v>-42.453588831326826</v>
      </c>
      <c r="AA19" s="153">
        <f>SUM(AA20:AA23)</f>
        <v>1457568446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806197906</v>
      </c>
      <c r="D21" s="155"/>
      <c r="E21" s="156">
        <v>1310681058</v>
      </c>
      <c r="F21" s="60">
        <v>1457568446</v>
      </c>
      <c r="G21" s="60">
        <v>219924000</v>
      </c>
      <c r="H21" s="60">
        <v>5477000</v>
      </c>
      <c r="I21" s="60"/>
      <c r="J21" s="60">
        <v>225401000</v>
      </c>
      <c r="K21" s="60">
        <v>3500000</v>
      </c>
      <c r="L21" s="60">
        <v>382396331</v>
      </c>
      <c r="M21" s="60"/>
      <c r="N21" s="60">
        <v>385896331</v>
      </c>
      <c r="O21" s="60"/>
      <c r="P21" s="60"/>
      <c r="Q21" s="60">
        <v>227481000</v>
      </c>
      <c r="R21" s="60">
        <v>227481000</v>
      </c>
      <c r="S21" s="60"/>
      <c r="T21" s="60"/>
      <c r="U21" s="60"/>
      <c r="V21" s="60"/>
      <c r="W21" s="60">
        <v>838778331</v>
      </c>
      <c r="X21" s="60">
        <v>1457568446</v>
      </c>
      <c r="Y21" s="60">
        <v>-618790115</v>
      </c>
      <c r="Z21" s="140">
        <v>-42.45</v>
      </c>
      <c r="AA21" s="155">
        <v>1457568446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1888981</v>
      </c>
      <c r="F24" s="100">
        <v>2255976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2255976</v>
      </c>
      <c r="Y24" s="100">
        <v>-2255976</v>
      </c>
      <c r="Z24" s="137">
        <v>-100</v>
      </c>
      <c r="AA24" s="153">
        <v>2255976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1563448876</v>
      </c>
      <c r="D25" s="168">
        <f>+D5+D9+D15+D19+D24</f>
        <v>0</v>
      </c>
      <c r="E25" s="169">
        <f t="shared" si="4"/>
        <v>1656030699</v>
      </c>
      <c r="F25" s="73">
        <f t="shared" si="4"/>
        <v>1835004687</v>
      </c>
      <c r="G25" s="73">
        <f t="shared" si="4"/>
        <v>442710193</v>
      </c>
      <c r="H25" s="73">
        <f t="shared" si="4"/>
        <v>26783543</v>
      </c>
      <c r="I25" s="73">
        <f t="shared" si="4"/>
        <v>21987377</v>
      </c>
      <c r="J25" s="73">
        <f t="shared" si="4"/>
        <v>491481113</v>
      </c>
      <c r="K25" s="73">
        <f t="shared" si="4"/>
        <v>112813093</v>
      </c>
      <c r="L25" s="73">
        <f t="shared" si="4"/>
        <v>581630889</v>
      </c>
      <c r="M25" s="73">
        <f t="shared" si="4"/>
        <v>28924993</v>
      </c>
      <c r="N25" s="73">
        <f t="shared" si="4"/>
        <v>723368975</v>
      </c>
      <c r="O25" s="73">
        <f t="shared" si="4"/>
        <v>22042076</v>
      </c>
      <c r="P25" s="73">
        <f t="shared" si="4"/>
        <v>34024122</v>
      </c>
      <c r="Q25" s="73">
        <f t="shared" si="4"/>
        <v>366771979</v>
      </c>
      <c r="R25" s="73">
        <f t="shared" si="4"/>
        <v>422838177</v>
      </c>
      <c r="S25" s="73">
        <f t="shared" si="4"/>
        <v>24722730</v>
      </c>
      <c r="T25" s="73">
        <f t="shared" si="4"/>
        <v>28266275</v>
      </c>
      <c r="U25" s="73">
        <f t="shared" si="4"/>
        <v>20122031</v>
      </c>
      <c r="V25" s="73">
        <f t="shared" si="4"/>
        <v>73111036</v>
      </c>
      <c r="W25" s="73">
        <f t="shared" si="4"/>
        <v>1710799301</v>
      </c>
      <c r="X25" s="73">
        <f t="shared" si="4"/>
        <v>1835004687</v>
      </c>
      <c r="Y25" s="73">
        <f t="shared" si="4"/>
        <v>-124205386</v>
      </c>
      <c r="Z25" s="170">
        <f>+IF(X25&lt;&gt;0,+(Y25/X25)*100,0)</f>
        <v>-6.7686685968666405</v>
      </c>
      <c r="AA25" s="168">
        <f>+AA5+AA9+AA15+AA19+AA24</f>
        <v>1835004687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201684231</v>
      </c>
      <c r="D28" s="153">
        <f>SUM(D29:D31)</f>
        <v>0</v>
      </c>
      <c r="E28" s="154">
        <f t="shared" si="5"/>
        <v>207419763</v>
      </c>
      <c r="F28" s="100">
        <f t="shared" si="5"/>
        <v>239296712</v>
      </c>
      <c r="G28" s="100">
        <f t="shared" si="5"/>
        <v>10427925</v>
      </c>
      <c r="H28" s="100">
        <f t="shared" si="5"/>
        <v>15798025</v>
      </c>
      <c r="I28" s="100">
        <f t="shared" si="5"/>
        <v>11693444</v>
      </c>
      <c r="J28" s="100">
        <f t="shared" si="5"/>
        <v>37919394</v>
      </c>
      <c r="K28" s="100">
        <f t="shared" si="5"/>
        <v>14899569</v>
      </c>
      <c r="L28" s="100">
        <f t="shared" si="5"/>
        <v>16792800</v>
      </c>
      <c r="M28" s="100">
        <f t="shared" si="5"/>
        <v>19975931</v>
      </c>
      <c r="N28" s="100">
        <f t="shared" si="5"/>
        <v>51668300</v>
      </c>
      <c r="O28" s="100">
        <f t="shared" si="5"/>
        <v>13727918</v>
      </c>
      <c r="P28" s="100">
        <f t="shared" si="5"/>
        <v>17344078</v>
      </c>
      <c r="Q28" s="100">
        <f t="shared" si="5"/>
        <v>18239159</v>
      </c>
      <c r="R28" s="100">
        <f t="shared" si="5"/>
        <v>49311155</v>
      </c>
      <c r="S28" s="100">
        <f t="shared" si="5"/>
        <v>18172795</v>
      </c>
      <c r="T28" s="100">
        <f t="shared" si="5"/>
        <v>15875299</v>
      </c>
      <c r="U28" s="100">
        <f t="shared" si="5"/>
        <v>27491518</v>
      </c>
      <c r="V28" s="100">
        <f t="shared" si="5"/>
        <v>61539612</v>
      </c>
      <c r="W28" s="100">
        <f t="shared" si="5"/>
        <v>200438461</v>
      </c>
      <c r="X28" s="100">
        <f t="shared" si="5"/>
        <v>239296712</v>
      </c>
      <c r="Y28" s="100">
        <f t="shared" si="5"/>
        <v>-38858251</v>
      </c>
      <c r="Z28" s="137">
        <f>+IF(X28&lt;&gt;0,+(Y28/X28)*100,0)</f>
        <v>-16.238522742426984</v>
      </c>
      <c r="AA28" s="153">
        <f>SUM(AA29:AA31)</f>
        <v>239296712</v>
      </c>
    </row>
    <row r="29" spans="1:27" ht="13.5">
      <c r="A29" s="138" t="s">
        <v>75</v>
      </c>
      <c r="B29" s="136"/>
      <c r="C29" s="155">
        <v>92019959</v>
      </c>
      <c r="D29" s="155"/>
      <c r="E29" s="156">
        <v>79886662</v>
      </c>
      <c r="F29" s="60">
        <v>103661645</v>
      </c>
      <c r="G29" s="60">
        <v>5210107</v>
      </c>
      <c r="H29" s="60">
        <v>7241762</v>
      </c>
      <c r="I29" s="60">
        <v>4754333</v>
      </c>
      <c r="J29" s="60">
        <v>17206202</v>
      </c>
      <c r="K29" s="60">
        <v>6079055</v>
      </c>
      <c r="L29" s="60">
        <v>6814343</v>
      </c>
      <c r="M29" s="60">
        <v>7072761</v>
      </c>
      <c r="N29" s="60">
        <v>19966159</v>
      </c>
      <c r="O29" s="60">
        <v>6443058</v>
      </c>
      <c r="P29" s="60">
        <v>6676733</v>
      </c>
      <c r="Q29" s="60">
        <v>7764381</v>
      </c>
      <c r="R29" s="60">
        <v>20884172</v>
      </c>
      <c r="S29" s="60">
        <v>8088526</v>
      </c>
      <c r="T29" s="60">
        <v>8573896</v>
      </c>
      <c r="U29" s="60">
        <v>13550539</v>
      </c>
      <c r="V29" s="60">
        <v>30212961</v>
      </c>
      <c r="W29" s="60">
        <v>88269494</v>
      </c>
      <c r="X29" s="60">
        <v>103661645</v>
      </c>
      <c r="Y29" s="60">
        <v>-15392151</v>
      </c>
      <c r="Z29" s="140">
        <v>-14.85</v>
      </c>
      <c r="AA29" s="155">
        <v>103661645</v>
      </c>
    </row>
    <row r="30" spans="1:27" ht="13.5">
      <c r="A30" s="138" t="s">
        <v>76</v>
      </c>
      <c r="B30" s="136"/>
      <c r="C30" s="157">
        <v>42121255</v>
      </c>
      <c r="D30" s="157"/>
      <c r="E30" s="158">
        <v>64537538</v>
      </c>
      <c r="F30" s="159">
        <v>69472869</v>
      </c>
      <c r="G30" s="159">
        <v>1738664</v>
      </c>
      <c r="H30" s="159">
        <v>3452963</v>
      </c>
      <c r="I30" s="159">
        <v>3026941</v>
      </c>
      <c r="J30" s="159">
        <v>8218568</v>
      </c>
      <c r="K30" s="159">
        <v>3506590</v>
      </c>
      <c r="L30" s="159">
        <v>4626529</v>
      </c>
      <c r="M30" s="159">
        <v>6122155</v>
      </c>
      <c r="N30" s="159">
        <v>14255274</v>
      </c>
      <c r="O30" s="159">
        <v>3952324</v>
      </c>
      <c r="P30" s="159">
        <v>1641255</v>
      </c>
      <c r="Q30" s="159">
        <v>3612215</v>
      </c>
      <c r="R30" s="159">
        <v>9205794</v>
      </c>
      <c r="S30" s="159">
        <v>3215025</v>
      </c>
      <c r="T30" s="159">
        <v>2901919</v>
      </c>
      <c r="U30" s="159">
        <v>8621733</v>
      </c>
      <c r="V30" s="159">
        <v>14738677</v>
      </c>
      <c r="W30" s="159">
        <v>46418313</v>
      </c>
      <c r="X30" s="159">
        <v>69472869</v>
      </c>
      <c r="Y30" s="159">
        <v>-23054556</v>
      </c>
      <c r="Z30" s="141">
        <v>-33.18</v>
      </c>
      <c r="AA30" s="157">
        <v>69472869</v>
      </c>
    </row>
    <row r="31" spans="1:27" ht="13.5">
      <c r="A31" s="138" t="s">
        <v>77</v>
      </c>
      <c r="B31" s="136"/>
      <c r="C31" s="155">
        <v>67543017</v>
      </c>
      <c r="D31" s="155"/>
      <c r="E31" s="156">
        <v>62995563</v>
      </c>
      <c r="F31" s="60">
        <v>66162198</v>
      </c>
      <c r="G31" s="60">
        <v>3479154</v>
      </c>
      <c r="H31" s="60">
        <v>5103300</v>
      </c>
      <c r="I31" s="60">
        <v>3912170</v>
      </c>
      <c r="J31" s="60">
        <v>12494624</v>
      </c>
      <c r="K31" s="60">
        <v>5313924</v>
      </c>
      <c r="L31" s="60">
        <v>5351928</v>
      </c>
      <c r="M31" s="60">
        <v>6781015</v>
      </c>
      <c r="N31" s="60">
        <v>17446867</v>
      </c>
      <c r="O31" s="60">
        <v>3332536</v>
      </c>
      <c r="P31" s="60">
        <v>9026090</v>
      </c>
      <c r="Q31" s="60">
        <v>6862563</v>
      </c>
      <c r="R31" s="60">
        <v>19221189</v>
      </c>
      <c r="S31" s="60">
        <v>6869244</v>
      </c>
      <c r="T31" s="60">
        <v>4399484</v>
      </c>
      <c r="U31" s="60">
        <v>5319246</v>
      </c>
      <c r="V31" s="60">
        <v>16587974</v>
      </c>
      <c r="W31" s="60">
        <v>65750654</v>
      </c>
      <c r="X31" s="60">
        <v>66162198</v>
      </c>
      <c r="Y31" s="60">
        <v>-411544</v>
      </c>
      <c r="Z31" s="140">
        <v>-0.62</v>
      </c>
      <c r="AA31" s="155">
        <v>66162198</v>
      </c>
    </row>
    <row r="32" spans="1:27" ht="13.5">
      <c r="A32" s="135" t="s">
        <v>78</v>
      </c>
      <c r="B32" s="136"/>
      <c r="C32" s="153">
        <f aca="true" t="shared" si="6" ref="C32:Y32">SUM(C33:C37)</f>
        <v>41368038</v>
      </c>
      <c r="D32" s="153">
        <f>SUM(D33:D37)</f>
        <v>0</v>
      </c>
      <c r="E32" s="154">
        <f t="shared" si="6"/>
        <v>35597088</v>
      </c>
      <c r="F32" s="100">
        <f t="shared" si="6"/>
        <v>38811250</v>
      </c>
      <c r="G32" s="100">
        <f t="shared" si="6"/>
        <v>2851702</v>
      </c>
      <c r="H32" s="100">
        <f t="shared" si="6"/>
        <v>2926191</v>
      </c>
      <c r="I32" s="100">
        <f t="shared" si="6"/>
        <v>2587274</v>
      </c>
      <c r="J32" s="100">
        <f t="shared" si="6"/>
        <v>8365167</v>
      </c>
      <c r="K32" s="100">
        <f t="shared" si="6"/>
        <v>3233475</v>
      </c>
      <c r="L32" s="100">
        <f t="shared" si="6"/>
        <v>3386637</v>
      </c>
      <c r="M32" s="100">
        <f t="shared" si="6"/>
        <v>3246068</v>
      </c>
      <c r="N32" s="100">
        <f t="shared" si="6"/>
        <v>9866180</v>
      </c>
      <c r="O32" s="100">
        <f t="shared" si="6"/>
        <v>2615314</v>
      </c>
      <c r="P32" s="100">
        <f t="shared" si="6"/>
        <v>4245403</v>
      </c>
      <c r="Q32" s="100">
        <f t="shared" si="6"/>
        <v>3092941</v>
      </c>
      <c r="R32" s="100">
        <f t="shared" si="6"/>
        <v>9953658</v>
      </c>
      <c r="S32" s="100">
        <f t="shared" si="6"/>
        <v>3231390</v>
      </c>
      <c r="T32" s="100">
        <f t="shared" si="6"/>
        <v>2823518</v>
      </c>
      <c r="U32" s="100">
        <f t="shared" si="6"/>
        <v>4063845</v>
      </c>
      <c r="V32" s="100">
        <f t="shared" si="6"/>
        <v>10118753</v>
      </c>
      <c r="W32" s="100">
        <f t="shared" si="6"/>
        <v>38303758</v>
      </c>
      <c r="X32" s="100">
        <f t="shared" si="6"/>
        <v>38811250</v>
      </c>
      <c r="Y32" s="100">
        <f t="shared" si="6"/>
        <v>-507492</v>
      </c>
      <c r="Z32" s="137">
        <f>+IF(X32&lt;&gt;0,+(Y32/X32)*100,0)</f>
        <v>-1.3075899384843312</v>
      </c>
      <c r="AA32" s="153">
        <f>SUM(AA33:AA37)</f>
        <v>38811250</v>
      </c>
    </row>
    <row r="33" spans="1:27" ht="13.5">
      <c r="A33" s="138" t="s">
        <v>79</v>
      </c>
      <c r="B33" s="136"/>
      <c r="C33" s="155">
        <v>5002562</v>
      </c>
      <c r="D33" s="155"/>
      <c r="E33" s="156">
        <v>5962355</v>
      </c>
      <c r="F33" s="60">
        <v>6702866</v>
      </c>
      <c r="G33" s="60">
        <v>445802</v>
      </c>
      <c r="H33" s="60">
        <v>519123</v>
      </c>
      <c r="I33" s="60">
        <v>416982</v>
      </c>
      <c r="J33" s="60">
        <v>1381907</v>
      </c>
      <c r="K33" s="60">
        <v>510156</v>
      </c>
      <c r="L33" s="60">
        <v>497498</v>
      </c>
      <c r="M33" s="60">
        <v>499653</v>
      </c>
      <c r="N33" s="60">
        <v>1507307</v>
      </c>
      <c r="O33" s="60">
        <v>326285</v>
      </c>
      <c r="P33" s="60">
        <v>698110</v>
      </c>
      <c r="Q33" s="60">
        <v>615381</v>
      </c>
      <c r="R33" s="60">
        <v>1639776</v>
      </c>
      <c r="S33" s="60">
        <v>855022</v>
      </c>
      <c r="T33" s="60">
        <v>583431</v>
      </c>
      <c r="U33" s="60">
        <v>494435</v>
      </c>
      <c r="V33" s="60">
        <v>1932888</v>
      </c>
      <c r="W33" s="60">
        <v>6461878</v>
      </c>
      <c r="X33" s="60">
        <v>6702866</v>
      </c>
      <c r="Y33" s="60">
        <v>-240988</v>
      </c>
      <c r="Z33" s="140">
        <v>-3.6</v>
      </c>
      <c r="AA33" s="155">
        <v>6702866</v>
      </c>
    </row>
    <row r="34" spans="1:27" ht="13.5">
      <c r="A34" s="138" t="s">
        <v>80</v>
      </c>
      <c r="B34" s="136"/>
      <c r="C34" s="155">
        <v>3887565</v>
      </c>
      <c r="D34" s="155"/>
      <c r="E34" s="156">
        <v>3118197</v>
      </c>
      <c r="F34" s="60">
        <v>3384982</v>
      </c>
      <c r="G34" s="60">
        <v>512476</v>
      </c>
      <c r="H34" s="60">
        <v>236141</v>
      </c>
      <c r="I34" s="60">
        <v>82557</v>
      </c>
      <c r="J34" s="60">
        <v>831174</v>
      </c>
      <c r="K34" s="60">
        <v>310996</v>
      </c>
      <c r="L34" s="60">
        <v>218686</v>
      </c>
      <c r="M34" s="60">
        <v>271419</v>
      </c>
      <c r="N34" s="60">
        <v>801101</v>
      </c>
      <c r="O34" s="60">
        <v>134417</v>
      </c>
      <c r="P34" s="60">
        <v>131680</v>
      </c>
      <c r="Q34" s="60">
        <v>177782</v>
      </c>
      <c r="R34" s="60">
        <v>443879</v>
      </c>
      <c r="S34" s="60">
        <v>119308</v>
      </c>
      <c r="T34" s="60">
        <v>172087</v>
      </c>
      <c r="U34" s="60">
        <v>722816</v>
      </c>
      <c r="V34" s="60">
        <v>1014211</v>
      </c>
      <c r="W34" s="60">
        <v>3090365</v>
      </c>
      <c r="X34" s="60">
        <v>3384982</v>
      </c>
      <c r="Y34" s="60">
        <v>-294617</v>
      </c>
      <c r="Z34" s="140">
        <v>-8.7</v>
      </c>
      <c r="AA34" s="155">
        <v>3384982</v>
      </c>
    </row>
    <row r="35" spans="1:27" ht="13.5">
      <c r="A35" s="138" t="s">
        <v>81</v>
      </c>
      <c r="B35" s="136"/>
      <c r="C35" s="155">
        <v>21336996</v>
      </c>
      <c r="D35" s="155"/>
      <c r="E35" s="156">
        <v>16642262</v>
      </c>
      <c r="F35" s="60">
        <v>18121851</v>
      </c>
      <c r="G35" s="60">
        <v>1231931</v>
      </c>
      <c r="H35" s="60">
        <v>1482464</v>
      </c>
      <c r="I35" s="60">
        <v>1398113</v>
      </c>
      <c r="J35" s="60">
        <v>4112508</v>
      </c>
      <c r="K35" s="60">
        <v>1582669</v>
      </c>
      <c r="L35" s="60">
        <v>1730797</v>
      </c>
      <c r="M35" s="60">
        <v>1287543</v>
      </c>
      <c r="N35" s="60">
        <v>4601009</v>
      </c>
      <c r="O35" s="60">
        <v>1627453</v>
      </c>
      <c r="P35" s="60">
        <v>2599154</v>
      </c>
      <c r="Q35" s="60">
        <v>1605887</v>
      </c>
      <c r="R35" s="60">
        <v>5832494</v>
      </c>
      <c r="S35" s="60">
        <v>1677955</v>
      </c>
      <c r="T35" s="60">
        <v>1491021</v>
      </c>
      <c r="U35" s="60">
        <v>1937644</v>
      </c>
      <c r="V35" s="60">
        <v>5106620</v>
      </c>
      <c r="W35" s="60">
        <v>19652631</v>
      </c>
      <c r="X35" s="60">
        <v>18121851</v>
      </c>
      <c r="Y35" s="60">
        <v>1530780</v>
      </c>
      <c r="Z35" s="140">
        <v>8.45</v>
      </c>
      <c r="AA35" s="155">
        <v>18121851</v>
      </c>
    </row>
    <row r="36" spans="1:27" ht="13.5">
      <c r="A36" s="138" t="s">
        <v>82</v>
      </c>
      <c r="B36" s="136"/>
      <c r="C36" s="155">
        <v>7174539</v>
      </c>
      <c r="D36" s="155"/>
      <c r="E36" s="156">
        <v>6806721</v>
      </c>
      <c r="F36" s="60">
        <v>5923576</v>
      </c>
      <c r="G36" s="60">
        <v>579416</v>
      </c>
      <c r="H36" s="60">
        <v>521671</v>
      </c>
      <c r="I36" s="60">
        <v>607547</v>
      </c>
      <c r="J36" s="60">
        <v>1708634</v>
      </c>
      <c r="K36" s="60">
        <v>515552</v>
      </c>
      <c r="L36" s="60">
        <v>484167</v>
      </c>
      <c r="M36" s="60">
        <v>495315</v>
      </c>
      <c r="N36" s="60">
        <v>1495034</v>
      </c>
      <c r="O36" s="60">
        <v>409655</v>
      </c>
      <c r="P36" s="60">
        <v>566912</v>
      </c>
      <c r="Q36" s="60">
        <v>402907</v>
      </c>
      <c r="R36" s="60">
        <v>1379474</v>
      </c>
      <c r="S36" s="60">
        <v>446519</v>
      </c>
      <c r="T36" s="60">
        <v>476712</v>
      </c>
      <c r="U36" s="60">
        <v>491123</v>
      </c>
      <c r="V36" s="60">
        <v>1414354</v>
      </c>
      <c r="W36" s="60">
        <v>5997496</v>
      </c>
      <c r="X36" s="60">
        <v>5923576</v>
      </c>
      <c r="Y36" s="60">
        <v>73920</v>
      </c>
      <c r="Z36" s="140">
        <v>1.25</v>
      </c>
      <c r="AA36" s="155">
        <v>5923576</v>
      </c>
    </row>
    <row r="37" spans="1:27" ht="13.5">
      <c r="A37" s="138" t="s">
        <v>83</v>
      </c>
      <c r="B37" s="136"/>
      <c r="C37" s="157">
        <v>3966376</v>
      </c>
      <c r="D37" s="157"/>
      <c r="E37" s="158">
        <v>3067553</v>
      </c>
      <c r="F37" s="159">
        <v>4677975</v>
      </c>
      <c r="G37" s="159">
        <v>82077</v>
      </c>
      <c r="H37" s="159">
        <v>166792</v>
      </c>
      <c r="I37" s="159">
        <v>82075</v>
      </c>
      <c r="J37" s="159">
        <v>330944</v>
      </c>
      <c r="K37" s="159">
        <v>314102</v>
      </c>
      <c r="L37" s="159">
        <v>455489</v>
      </c>
      <c r="M37" s="159">
        <v>692138</v>
      </c>
      <c r="N37" s="159">
        <v>1461729</v>
      </c>
      <c r="O37" s="159">
        <v>117504</v>
      </c>
      <c r="P37" s="159">
        <v>249547</v>
      </c>
      <c r="Q37" s="159">
        <v>290984</v>
      </c>
      <c r="R37" s="159">
        <v>658035</v>
      </c>
      <c r="S37" s="159">
        <v>132586</v>
      </c>
      <c r="T37" s="159">
        <v>100267</v>
      </c>
      <c r="U37" s="159">
        <v>417827</v>
      </c>
      <c r="V37" s="159">
        <v>650680</v>
      </c>
      <c r="W37" s="159">
        <v>3101388</v>
      </c>
      <c r="X37" s="159">
        <v>4677975</v>
      </c>
      <c r="Y37" s="159">
        <v>-1576587</v>
      </c>
      <c r="Z37" s="141">
        <v>-33.7</v>
      </c>
      <c r="AA37" s="157">
        <v>4677975</v>
      </c>
    </row>
    <row r="38" spans="1:27" ht="13.5">
      <c r="A38" s="135" t="s">
        <v>84</v>
      </c>
      <c r="B38" s="142"/>
      <c r="C38" s="153">
        <f aca="true" t="shared" si="7" ref="C38:Y38">SUM(C39:C41)</f>
        <v>106664591</v>
      </c>
      <c r="D38" s="153">
        <f>SUM(D39:D41)</f>
        <v>0</v>
      </c>
      <c r="E38" s="154">
        <f t="shared" si="7"/>
        <v>61772279</v>
      </c>
      <c r="F38" s="100">
        <f t="shared" si="7"/>
        <v>72318415</v>
      </c>
      <c r="G38" s="100">
        <f t="shared" si="7"/>
        <v>6053918</v>
      </c>
      <c r="H38" s="100">
        <f t="shared" si="7"/>
        <v>5761016</v>
      </c>
      <c r="I38" s="100">
        <f t="shared" si="7"/>
        <v>5062891</v>
      </c>
      <c r="J38" s="100">
        <f t="shared" si="7"/>
        <v>16877825</v>
      </c>
      <c r="K38" s="100">
        <f t="shared" si="7"/>
        <v>5706093</v>
      </c>
      <c r="L38" s="100">
        <f t="shared" si="7"/>
        <v>6876245</v>
      </c>
      <c r="M38" s="100">
        <f t="shared" si="7"/>
        <v>5010041</v>
      </c>
      <c r="N38" s="100">
        <f t="shared" si="7"/>
        <v>17592379</v>
      </c>
      <c r="O38" s="100">
        <f t="shared" si="7"/>
        <v>4439778</v>
      </c>
      <c r="P38" s="100">
        <f t="shared" si="7"/>
        <v>4717754</v>
      </c>
      <c r="Q38" s="100">
        <f t="shared" si="7"/>
        <v>6790659</v>
      </c>
      <c r="R38" s="100">
        <f t="shared" si="7"/>
        <v>15948191</v>
      </c>
      <c r="S38" s="100">
        <f t="shared" si="7"/>
        <v>6871332</v>
      </c>
      <c r="T38" s="100">
        <f t="shared" si="7"/>
        <v>5377941</v>
      </c>
      <c r="U38" s="100">
        <f t="shared" si="7"/>
        <v>4490116</v>
      </c>
      <c r="V38" s="100">
        <f t="shared" si="7"/>
        <v>16739389</v>
      </c>
      <c r="W38" s="100">
        <f t="shared" si="7"/>
        <v>67157784</v>
      </c>
      <c r="X38" s="100">
        <f t="shared" si="7"/>
        <v>72318415</v>
      </c>
      <c r="Y38" s="100">
        <f t="shared" si="7"/>
        <v>-5160631</v>
      </c>
      <c r="Z38" s="137">
        <f>+IF(X38&lt;&gt;0,+(Y38/X38)*100,0)</f>
        <v>-7.135984658955814</v>
      </c>
      <c r="AA38" s="153">
        <f>SUM(AA39:AA41)</f>
        <v>72318415</v>
      </c>
    </row>
    <row r="39" spans="1:27" ht="13.5">
      <c r="A39" s="138" t="s">
        <v>85</v>
      </c>
      <c r="B39" s="136"/>
      <c r="C39" s="155">
        <v>95176519</v>
      </c>
      <c r="D39" s="155"/>
      <c r="E39" s="156">
        <v>52897254</v>
      </c>
      <c r="F39" s="60">
        <v>57519161</v>
      </c>
      <c r="G39" s="60">
        <v>4369442</v>
      </c>
      <c r="H39" s="60">
        <v>4473716</v>
      </c>
      <c r="I39" s="60">
        <v>3792023</v>
      </c>
      <c r="J39" s="60">
        <v>12635181</v>
      </c>
      <c r="K39" s="60">
        <v>4399664</v>
      </c>
      <c r="L39" s="60">
        <v>5577901</v>
      </c>
      <c r="M39" s="60">
        <v>3689868</v>
      </c>
      <c r="N39" s="60">
        <v>13667433</v>
      </c>
      <c r="O39" s="60">
        <v>3202100</v>
      </c>
      <c r="P39" s="60">
        <v>3025898</v>
      </c>
      <c r="Q39" s="60">
        <v>5298944</v>
      </c>
      <c r="R39" s="60">
        <v>11526942</v>
      </c>
      <c r="S39" s="60">
        <v>5453124</v>
      </c>
      <c r="T39" s="60">
        <v>4071037</v>
      </c>
      <c r="U39" s="60">
        <v>2832337</v>
      </c>
      <c r="V39" s="60">
        <v>12356498</v>
      </c>
      <c r="W39" s="60">
        <v>50186054</v>
      </c>
      <c r="X39" s="60">
        <v>57519161</v>
      </c>
      <c r="Y39" s="60">
        <v>-7333107</v>
      </c>
      <c r="Z39" s="140">
        <v>-12.75</v>
      </c>
      <c r="AA39" s="155">
        <v>57519161</v>
      </c>
    </row>
    <row r="40" spans="1:27" ht="13.5">
      <c r="A40" s="138" t="s">
        <v>86</v>
      </c>
      <c r="B40" s="136"/>
      <c r="C40" s="155">
        <v>2830680</v>
      </c>
      <c r="D40" s="155"/>
      <c r="E40" s="156">
        <v>498423</v>
      </c>
      <c r="F40" s="60">
        <v>500495</v>
      </c>
      <c r="G40" s="60">
        <v>109443</v>
      </c>
      <c r="H40" s="60">
        <v>124151</v>
      </c>
      <c r="I40" s="60">
        <v>102590</v>
      </c>
      <c r="J40" s="60">
        <v>336184</v>
      </c>
      <c r="K40" s="60">
        <v>158023</v>
      </c>
      <c r="L40" s="60">
        <v>110222</v>
      </c>
      <c r="M40" s="60">
        <v>144786</v>
      </c>
      <c r="N40" s="60">
        <v>413031</v>
      </c>
      <c r="O40" s="60">
        <v>79434</v>
      </c>
      <c r="P40" s="60">
        <v>103205</v>
      </c>
      <c r="Q40" s="60">
        <v>129732</v>
      </c>
      <c r="R40" s="60">
        <v>312371</v>
      </c>
      <c r="S40" s="60">
        <v>79434</v>
      </c>
      <c r="T40" s="60">
        <v>143141</v>
      </c>
      <c r="U40" s="60">
        <v>115537</v>
      </c>
      <c r="V40" s="60">
        <v>338112</v>
      </c>
      <c r="W40" s="60">
        <v>1399698</v>
      </c>
      <c r="X40" s="60">
        <v>500495</v>
      </c>
      <c r="Y40" s="60">
        <v>899203</v>
      </c>
      <c r="Z40" s="140">
        <v>179.66</v>
      </c>
      <c r="AA40" s="155">
        <v>500495</v>
      </c>
    </row>
    <row r="41" spans="1:27" ht="13.5">
      <c r="A41" s="138" t="s">
        <v>87</v>
      </c>
      <c r="B41" s="136"/>
      <c r="C41" s="155">
        <v>8657392</v>
      </c>
      <c r="D41" s="155"/>
      <c r="E41" s="156">
        <v>8376602</v>
      </c>
      <c r="F41" s="60">
        <v>14298759</v>
      </c>
      <c r="G41" s="60">
        <v>1575033</v>
      </c>
      <c r="H41" s="60">
        <v>1163149</v>
      </c>
      <c r="I41" s="60">
        <v>1168278</v>
      </c>
      <c r="J41" s="60">
        <v>3906460</v>
      </c>
      <c r="K41" s="60">
        <v>1148406</v>
      </c>
      <c r="L41" s="60">
        <v>1188122</v>
      </c>
      <c r="M41" s="60">
        <v>1175387</v>
      </c>
      <c r="N41" s="60">
        <v>3511915</v>
      </c>
      <c r="O41" s="60">
        <v>1158244</v>
      </c>
      <c r="P41" s="60">
        <v>1588651</v>
      </c>
      <c r="Q41" s="60">
        <v>1361983</v>
      </c>
      <c r="R41" s="60">
        <v>4108878</v>
      </c>
      <c r="S41" s="60">
        <v>1338774</v>
      </c>
      <c r="T41" s="60">
        <v>1163763</v>
      </c>
      <c r="U41" s="60">
        <v>1542242</v>
      </c>
      <c r="V41" s="60">
        <v>4044779</v>
      </c>
      <c r="W41" s="60">
        <v>15572032</v>
      </c>
      <c r="X41" s="60">
        <v>14298759</v>
      </c>
      <c r="Y41" s="60">
        <v>1273273</v>
      </c>
      <c r="Z41" s="140">
        <v>8.9</v>
      </c>
      <c r="AA41" s="155">
        <v>14298759</v>
      </c>
    </row>
    <row r="42" spans="1:27" ht="13.5">
      <c r="A42" s="135" t="s">
        <v>88</v>
      </c>
      <c r="B42" s="142"/>
      <c r="C42" s="153">
        <f aca="true" t="shared" si="8" ref="C42:Y42">SUM(C43:C46)</f>
        <v>866102151</v>
      </c>
      <c r="D42" s="153">
        <f>SUM(D43:D46)</f>
        <v>0</v>
      </c>
      <c r="E42" s="154">
        <f t="shared" si="8"/>
        <v>533788887</v>
      </c>
      <c r="F42" s="100">
        <f t="shared" si="8"/>
        <v>540624761</v>
      </c>
      <c r="G42" s="100">
        <f t="shared" si="8"/>
        <v>22440978</v>
      </c>
      <c r="H42" s="100">
        <f t="shared" si="8"/>
        <v>28373656</v>
      </c>
      <c r="I42" s="100">
        <f t="shared" si="8"/>
        <v>13733735</v>
      </c>
      <c r="J42" s="100">
        <f t="shared" si="8"/>
        <v>64548369</v>
      </c>
      <c r="K42" s="100">
        <f t="shared" si="8"/>
        <v>25336385</v>
      </c>
      <c r="L42" s="100">
        <f t="shared" si="8"/>
        <v>19952676</v>
      </c>
      <c r="M42" s="100">
        <f t="shared" si="8"/>
        <v>28391812</v>
      </c>
      <c r="N42" s="100">
        <f t="shared" si="8"/>
        <v>73680873</v>
      </c>
      <c r="O42" s="100">
        <f t="shared" si="8"/>
        <v>18847718</v>
      </c>
      <c r="P42" s="100">
        <f t="shared" si="8"/>
        <v>21220035</v>
      </c>
      <c r="Q42" s="100">
        <f t="shared" si="8"/>
        <v>27244791</v>
      </c>
      <c r="R42" s="100">
        <f t="shared" si="8"/>
        <v>67312544</v>
      </c>
      <c r="S42" s="100">
        <f t="shared" si="8"/>
        <v>18133963</v>
      </c>
      <c r="T42" s="100">
        <f t="shared" si="8"/>
        <v>18521290</v>
      </c>
      <c r="U42" s="100">
        <f t="shared" si="8"/>
        <v>30273711</v>
      </c>
      <c r="V42" s="100">
        <f t="shared" si="8"/>
        <v>66928964</v>
      </c>
      <c r="W42" s="100">
        <f t="shared" si="8"/>
        <v>272470750</v>
      </c>
      <c r="X42" s="100">
        <f t="shared" si="8"/>
        <v>540624761</v>
      </c>
      <c r="Y42" s="100">
        <f t="shared" si="8"/>
        <v>-268154011</v>
      </c>
      <c r="Z42" s="137">
        <f>+IF(X42&lt;&gt;0,+(Y42/X42)*100,0)</f>
        <v>-49.6007638466267</v>
      </c>
      <c r="AA42" s="153">
        <f>SUM(AA43:AA46)</f>
        <v>540624761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866102151</v>
      </c>
      <c r="D44" s="155"/>
      <c r="E44" s="156">
        <v>533788887</v>
      </c>
      <c r="F44" s="60">
        <v>540624761</v>
      </c>
      <c r="G44" s="60">
        <v>22440978</v>
      </c>
      <c r="H44" s="60">
        <v>28373656</v>
      </c>
      <c r="I44" s="60">
        <v>13733735</v>
      </c>
      <c r="J44" s="60">
        <v>64548369</v>
      </c>
      <c r="K44" s="60">
        <v>25336385</v>
      </c>
      <c r="L44" s="60">
        <v>19952676</v>
      </c>
      <c r="M44" s="60">
        <v>28391812</v>
      </c>
      <c r="N44" s="60">
        <v>73680873</v>
      </c>
      <c r="O44" s="60">
        <v>18847718</v>
      </c>
      <c r="P44" s="60">
        <v>21220035</v>
      </c>
      <c r="Q44" s="60">
        <v>27244791</v>
      </c>
      <c r="R44" s="60">
        <v>67312544</v>
      </c>
      <c r="S44" s="60">
        <v>18133963</v>
      </c>
      <c r="T44" s="60">
        <v>18521290</v>
      </c>
      <c r="U44" s="60">
        <v>30273711</v>
      </c>
      <c r="V44" s="60">
        <v>66928964</v>
      </c>
      <c r="W44" s="60">
        <v>272470750</v>
      </c>
      <c r="X44" s="60">
        <v>540624761</v>
      </c>
      <c r="Y44" s="60">
        <v>-268154011</v>
      </c>
      <c r="Z44" s="140">
        <v>-49.6</v>
      </c>
      <c r="AA44" s="155">
        <v>540624761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2521102</v>
      </c>
      <c r="D47" s="153"/>
      <c r="E47" s="154">
        <v>1888981</v>
      </c>
      <c r="F47" s="100">
        <v>2055976</v>
      </c>
      <c r="G47" s="100">
        <v>76011</v>
      </c>
      <c r="H47" s="100">
        <v>85754</v>
      </c>
      <c r="I47" s="100">
        <v>239797</v>
      </c>
      <c r="J47" s="100">
        <v>401562</v>
      </c>
      <c r="K47" s="100">
        <v>169501</v>
      </c>
      <c r="L47" s="100">
        <v>89904</v>
      </c>
      <c r="M47" s="100">
        <v>111937</v>
      </c>
      <c r="N47" s="100">
        <v>371342</v>
      </c>
      <c r="O47" s="100">
        <v>81848</v>
      </c>
      <c r="P47" s="100">
        <v>37674</v>
      </c>
      <c r="Q47" s="100">
        <v>123211</v>
      </c>
      <c r="R47" s="100">
        <v>242733</v>
      </c>
      <c r="S47" s="100">
        <v>249717</v>
      </c>
      <c r="T47" s="100">
        <v>158615</v>
      </c>
      <c r="U47" s="100">
        <v>237151</v>
      </c>
      <c r="V47" s="100">
        <v>645483</v>
      </c>
      <c r="W47" s="100">
        <v>1661120</v>
      </c>
      <c r="X47" s="100">
        <v>2055976</v>
      </c>
      <c r="Y47" s="100">
        <v>-394856</v>
      </c>
      <c r="Z47" s="137">
        <v>-19.21</v>
      </c>
      <c r="AA47" s="153">
        <v>2055976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1218340113</v>
      </c>
      <c r="D48" s="168">
        <f>+D28+D32+D38+D42+D47</f>
        <v>0</v>
      </c>
      <c r="E48" s="169">
        <f t="shared" si="9"/>
        <v>840466998</v>
      </c>
      <c r="F48" s="73">
        <f t="shared" si="9"/>
        <v>893107114</v>
      </c>
      <c r="G48" s="73">
        <f t="shared" si="9"/>
        <v>41850534</v>
      </c>
      <c r="H48" s="73">
        <f t="shared" si="9"/>
        <v>52944642</v>
      </c>
      <c r="I48" s="73">
        <f t="shared" si="9"/>
        <v>33317141</v>
      </c>
      <c r="J48" s="73">
        <f t="shared" si="9"/>
        <v>128112317</v>
      </c>
      <c r="K48" s="73">
        <f t="shared" si="9"/>
        <v>49345023</v>
      </c>
      <c r="L48" s="73">
        <f t="shared" si="9"/>
        <v>47098262</v>
      </c>
      <c r="M48" s="73">
        <f t="shared" si="9"/>
        <v>56735789</v>
      </c>
      <c r="N48" s="73">
        <f t="shared" si="9"/>
        <v>153179074</v>
      </c>
      <c r="O48" s="73">
        <f t="shared" si="9"/>
        <v>39712576</v>
      </c>
      <c r="P48" s="73">
        <f t="shared" si="9"/>
        <v>47564944</v>
      </c>
      <c r="Q48" s="73">
        <f t="shared" si="9"/>
        <v>55490761</v>
      </c>
      <c r="R48" s="73">
        <f t="shared" si="9"/>
        <v>142768281</v>
      </c>
      <c r="S48" s="73">
        <f t="shared" si="9"/>
        <v>46659197</v>
      </c>
      <c r="T48" s="73">
        <f t="shared" si="9"/>
        <v>42756663</v>
      </c>
      <c r="U48" s="73">
        <f t="shared" si="9"/>
        <v>66556341</v>
      </c>
      <c r="V48" s="73">
        <f t="shared" si="9"/>
        <v>155972201</v>
      </c>
      <c r="W48" s="73">
        <f t="shared" si="9"/>
        <v>580031873</v>
      </c>
      <c r="X48" s="73">
        <f t="shared" si="9"/>
        <v>893107114</v>
      </c>
      <c r="Y48" s="73">
        <f t="shared" si="9"/>
        <v>-313075241</v>
      </c>
      <c r="Z48" s="170">
        <f>+IF(X48&lt;&gt;0,+(Y48/X48)*100,0)</f>
        <v>-35.05461283337174</v>
      </c>
      <c r="AA48" s="168">
        <f>+AA28+AA32+AA38+AA42+AA47</f>
        <v>893107114</v>
      </c>
    </row>
    <row r="49" spans="1:27" ht="13.5">
      <c r="A49" s="148" t="s">
        <v>49</v>
      </c>
      <c r="B49" s="149"/>
      <c r="C49" s="171">
        <f aca="true" t="shared" si="10" ref="C49:Y49">+C25-C48</f>
        <v>345108763</v>
      </c>
      <c r="D49" s="171">
        <f>+D25-D48</f>
        <v>0</v>
      </c>
      <c r="E49" s="172">
        <f t="shared" si="10"/>
        <v>815563701</v>
      </c>
      <c r="F49" s="173">
        <f t="shared" si="10"/>
        <v>941897573</v>
      </c>
      <c r="G49" s="173">
        <f t="shared" si="10"/>
        <v>400859659</v>
      </c>
      <c r="H49" s="173">
        <f t="shared" si="10"/>
        <v>-26161099</v>
      </c>
      <c r="I49" s="173">
        <f t="shared" si="10"/>
        <v>-11329764</v>
      </c>
      <c r="J49" s="173">
        <f t="shared" si="10"/>
        <v>363368796</v>
      </c>
      <c r="K49" s="173">
        <f t="shared" si="10"/>
        <v>63468070</v>
      </c>
      <c r="L49" s="173">
        <f t="shared" si="10"/>
        <v>534532627</v>
      </c>
      <c r="M49" s="173">
        <f t="shared" si="10"/>
        <v>-27810796</v>
      </c>
      <c r="N49" s="173">
        <f t="shared" si="10"/>
        <v>570189901</v>
      </c>
      <c r="O49" s="173">
        <f t="shared" si="10"/>
        <v>-17670500</v>
      </c>
      <c r="P49" s="173">
        <f t="shared" si="10"/>
        <v>-13540822</v>
      </c>
      <c r="Q49" s="173">
        <f t="shared" si="10"/>
        <v>311281218</v>
      </c>
      <c r="R49" s="173">
        <f t="shared" si="10"/>
        <v>280069896</v>
      </c>
      <c r="S49" s="173">
        <f t="shared" si="10"/>
        <v>-21936467</v>
      </c>
      <c r="T49" s="173">
        <f t="shared" si="10"/>
        <v>-14490388</v>
      </c>
      <c r="U49" s="173">
        <f t="shared" si="10"/>
        <v>-46434310</v>
      </c>
      <c r="V49" s="173">
        <f t="shared" si="10"/>
        <v>-82861165</v>
      </c>
      <c r="W49" s="173">
        <f t="shared" si="10"/>
        <v>1130767428</v>
      </c>
      <c r="X49" s="173">
        <f>IF(F25=F48,0,X25-X48)</f>
        <v>941897573</v>
      </c>
      <c r="Y49" s="173">
        <f t="shared" si="10"/>
        <v>188869855</v>
      </c>
      <c r="Z49" s="174">
        <f>+IF(X49&lt;&gt;0,+(Y49/X49)*100,0)</f>
        <v>20.05205878155501</v>
      </c>
      <c r="AA49" s="171">
        <f>+AA25-AA48</f>
        <v>941897573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264960000</v>
      </c>
      <c r="F8" s="60">
        <v>264960000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264960000</v>
      </c>
      <c r="Y8" s="60">
        <v>-264960000</v>
      </c>
      <c r="Z8" s="140">
        <v>-100</v>
      </c>
      <c r="AA8" s="155">
        <v>264960000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127871676</v>
      </c>
      <c r="D11" s="155">
        <v>0</v>
      </c>
      <c r="E11" s="156">
        <v>0</v>
      </c>
      <c r="F11" s="60">
        <v>0</v>
      </c>
      <c r="G11" s="60">
        <v>15184042</v>
      </c>
      <c r="H11" s="60">
        <v>16427825</v>
      </c>
      <c r="I11" s="60">
        <v>16629456</v>
      </c>
      <c r="J11" s="60">
        <v>48241323</v>
      </c>
      <c r="K11" s="60">
        <v>16052559</v>
      </c>
      <c r="L11" s="60">
        <v>13879184</v>
      </c>
      <c r="M11" s="60">
        <v>16369946</v>
      </c>
      <c r="N11" s="60">
        <v>46301689</v>
      </c>
      <c r="O11" s="60">
        <v>17007540</v>
      </c>
      <c r="P11" s="60">
        <v>15990396</v>
      </c>
      <c r="Q11" s="60">
        <v>12206093</v>
      </c>
      <c r="R11" s="60">
        <v>45204029</v>
      </c>
      <c r="S11" s="60">
        <v>16222878</v>
      </c>
      <c r="T11" s="60">
        <v>13911478</v>
      </c>
      <c r="U11" s="60">
        <v>13009709</v>
      </c>
      <c r="V11" s="60">
        <v>43144065</v>
      </c>
      <c r="W11" s="60">
        <v>182891106</v>
      </c>
      <c r="X11" s="60">
        <v>0</v>
      </c>
      <c r="Y11" s="60">
        <v>182891106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17132</v>
      </c>
      <c r="D12" s="155">
        <v>0</v>
      </c>
      <c r="E12" s="156">
        <v>35000</v>
      </c>
      <c r="F12" s="60">
        <v>35000</v>
      </c>
      <c r="G12" s="60">
        <v>0</v>
      </c>
      <c r="H12" s="60">
        <v>1458</v>
      </c>
      <c r="I12" s="60">
        <v>2064</v>
      </c>
      <c r="J12" s="60">
        <v>3522</v>
      </c>
      <c r="K12" s="60">
        <v>0</v>
      </c>
      <c r="L12" s="60">
        <v>3169</v>
      </c>
      <c r="M12" s="60">
        <v>2533</v>
      </c>
      <c r="N12" s="60">
        <v>5702</v>
      </c>
      <c r="O12" s="60">
        <v>2994</v>
      </c>
      <c r="P12" s="60">
        <v>9226</v>
      </c>
      <c r="Q12" s="60">
        <v>3225</v>
      </c>
      <c r="R12" s="60">
        <v>15445</v>
      </c>
      <c r="S12" s="60">
        <v>0</v>
      </c>
      <c r="T12" s="60">
        <v>1210</v>
      </c>
      <c r="U12" s="60">
        <v>7069</v>
      </c>
      <c r="V12" s="60">
        <v>8279</v>
      </c>
      <c r="W12" s="60">
        <v>32948</v>
      </c>
      <c r="X12" s="60">
        <v>35000</v>
      </c>
      <c r="Y12" s="60">
        <v>-2052</v>
      </c>
      <c r="Z12" s="140">
        <v>-5.86</v>
      </c>
      <c r="AA12" s="155">
        <v>35000</v>
      </c>
    </row>
    <row r="13" spans="1:27" ht="13.5">
      <c r="A13" s="181" t="s">
        <v>109</v>
      </c>
      <c r="B13" s="185"/>
      <c r="C13" s="155">
        <v>22617054</v>
      </c>
      <c r="D13" s="155">
        <v>0</v>
      </c>
      <c r="E13" s="156">
        <v>15500000</v>
      </c>
      <c r="F13" s="60">
        <v>21872658</v>
      </c>
      <c r="G13" s="60">
        <v>255361</v>
      </c>
      <c r="H13" s="60">
        <v>270636</v>
      </c>
      <c r="I13" s="60">
        <v>3220655</v>
      </c>
      <c r="J13" s="60">
        <v>3746652</v>
      </c>
      <c r="K13" s="60">
        <v>889522</v>
      </c>
      <c r="L13" s="60">
        <v>1157075</v>
      </c>
      <c r="M13" s="60">
        <v>1676285</v>
      </c>
      <c r="N13" s="60">
        <v>3722882</v>
      </c>
      <c r="O13" s="60">
        <v>2555177</v>
      </c>
      <c r="P13" s="60">
        <v>271275</v>
      </c>
      <c r="Q13" s="60">
        <v>1038053</v>
      </c>
      <c r="R13" s="60">
        <v>3864505</v>
      </c>
      <c r="S13" s="60">
        <v>1835542</v>
      </c>
      <c r="T13" s="60">
        <v>1752498</v>
      </c>
      <c r="U13" s="60">
        <v>2004963</v>
      </c>
      <c r="V13" s="60">
        <v>5593003</v>
      </c>
      <c r="W13" s="60">
        <v>16927042</v>
      </c>
      <c r="X13" s="60">
        <v>21872658</v>
      </c>
      <c r="Y13" s="60">
        <v>-4945616</v>
      </c>
      <c r="Z13" s="140">
        <v>-22.61</v>
      </c>
      <c r="AA13" s="155">
        <v>21872658</v>
      </c>
    </row>
    <row r="14" spans="1:27" ht="13.5">
      <c r="A14" s="181" t="s">
        <v>110</v>
      </c>
      <c r="B14" s="185"/>
      <c r="C14" s="155">
        <v>24471980</v>
      </c>
      <c r="D14" s="155">
        <v>0</v>
      </c>
      <c r="E14" s="156">
        <v>19000000</v>
      </c>
      <c r="F14" s="60">
        <v>19000000</v>
      </c>
      <c r="G14" s="60">
        <v>0</v>
      </c>
      <c r="H14" s="60">
        <v>1368624</v>
      </c>
      <c r="I14" s="60">
        <v>2133886</v>
      </c>
      <c r="J14" s="60">
        <v>3502510</v>
      </c>
      <c r="K14" s="60">
        <v>2178935</v>
      </c>
      <c r="L14" s="60">
        <v>2281691</v>
      </c>
      <c r="M14" s="60">
        <v>2347017</v>
      </c>
      <c r="N14" s="60">
        <v>6807643</v>
      </c>
      <c r="O14" s="60">
        <v>2476365</v>
      </c>
      <c r="P14" s="60">
        <v>2486535</v>
      </c>
      <c r="Q14" s="60">
        <v>2551608</v>
      </c>
      <c r="R14" s="60">
        <v>7514508</v>
      </c>
      <c r="S14" s="60">
        <v>2543613</v>
      </c>
      <c r="T14" s="60">
        <v>5081499</v>
      </c>
      <c r="U14" s="60">
        <v>5100290</v>
      </c>
      <c r="V14" s="60">
        <v>12725402</v>
      </c>
      <c r="W14" s="60">
        <v>30550063</v>
      </c>
      <c r="X14" s="60">
        <v>19000000</v>
      </c>
      <c r="Y14" s="60">
        <v>11550063</v>
      </c>
      <c r="Z14" s="140">
        <v>60.79</v>
      </c>
      <c r="AA14" s="155">
        <v>19000000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865396427</v>
      </c>
      <c r="D19" s="155">
        <v>0</v>
      </c>
      <c r="E19" s="156">
        <v>484929890</v>
      </c>
      <c r="F19" s="60">
        <v>494990668</v>
      </c>
      <c r="G19" s="60">
        <v>207321000</v>
      </c>
      <c r="H19" s="60">
        <v>3238000</v>
      </c>
      <c r="I19" s="60">
        <v>0</v>
      </c>
      <c r="J19" s="60">
        <v>210559000</v>
      </c>
      <c r="K19" s="60">
        <v>0</v>
      </c>
      <c r="L19" s="60">
        <v>166418000</v>
      </c>
      <c r="M19" s="60">
        <v>1027000</v>
      </c>
      <c r="N19" s="60">
        <v>167445000</v>
      </c>
      <c r="O19" s="60">
        <v>0</v>
      </c>
      <c r="P19" s="60">
        <v>1761000</v>
      </c>
      <c r="Q19" s="60">
        <v>123492000</v>
      </c>
      <c r="R19" s="60">
        <v>125253000</v>
      </c>
      <c r="S19" s="60">
        <v>0</v>
      </c>
      <c r="T19" s="60">
        <v>0</v>
      </c>
      <c r="U19" s="60">
        <v>0</v>
      </c>
      <c r="V19" s="60">
        <v>0</v>
      </c>
      <c r="W19" s="60">
        <v>503257000</v>
      </c>
      <c r="X19" s="60">
        <v>494990668</v>
      </c>
      <c r="Y19" s="60">
        <v>8266332</v>
      </c>
      <c r="Z19" s="140">
        <v>1.67</v>
      </c>
      <c r="AA19" s="155">
        <v>494990668</v>
      </c>
    </row>
    <row r="20" spans="1:27" ht="13.5">
      <c r="A20" s="181" t="s">
        <v>35</v>
      </c>
      <c r="B20" s="185"/>
      <c r="C20" s="155">
        <v>101148853</v>
      </c>
      <c r="D20" s="155">
        <v>0</v>
      </c>
      <c r="E20" s="156">
        <v>56042086</v>
      </c>
      <c r="F20" s="54">
        <v>183442086</v>
      </c>
      <c r="G20" s="54">
        <v>25790</v>
      </c>
      <c r="H20" s="54">
        <v>0</v>
      </c>
      <c r="I20" s="54">
        <v>1316</v>
      </c>
      <c r="J20" s="54">
        <v>27106</v>
      </c>
      <c r="K20" s="54">
        <v>90192077</v>
      </c>
      <c r="L20" s="54">
        <v>15495439</v>
      </c>
      <c r="M20" s="54">
        <v>0</v>
      </c>
      <c r="N20" s="54">
        <v>105687516</v>
      </c>
      <c r="O20" s="54">
        <v>0</v>
      </c>
      <c r="P20" s="54">
        <v>13505690</v>
      </c>
      <c r="Q20" s="54">
        <v>0</v>
      </c>
      <c r="R20" s="54">
        <v>13505690</v>
      </c>
      <c r="S20" s="54">
        <v>4120697</v>
      </c>
      <c r="T20" s="54">
        <v>7519590</v>
      </c>
      <c r="U20" s="54">
        <v>0</v>
      </c>
      <c r="V20" s="54">
        <v>11640287</v>
      </c>
      <c r="W20" s="54">
        <v>130860599</v>
      </c>
      <c r="X20" s="54">
        <v>183442086</v>
      </c>
      <c r="Y20" s="54">
        <v>-52581487</v>
      </c>
      <c r="Z20" s="184">
        <v>-28.66</v>
      </c>
      <c r="AA20" s="130">
        <v>183442086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7502212</v>
      </c>
      <c r="N21" s="60">
        <v>7502212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7502212</v>
      </c>
      <c r="X21" s="60">
        <v>0</v>
      </c>
      <c r="Y21" s="60">
        <v>7502212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1141523122</v>
      </c>
      <c r="D22" s="188">
        <f>SUM(D5:D21)</f>
        <v>0</v>
      </c>
      <c r="E22" s="189">
        <f t="shared" si="0"/>
        <v>840466976</v>
      </c>
      <c r="F22" s="190">
        <f t="shared" si="0"/>
        <v>984300412</v>
      </c>
      <c r="G22" s="190">
        <f t="shared" si="0"/>
        <v>222786193</v>
      </c>
      <c r="H22" s="190">
        <f t="shared" si="0"/>
        <v>21306543</v>
      </c>
      <c r="I22" s="190">
        <f t="shared" si="0"/>
        <v>21987377</v>
      </c>
      <c r="J22" s="190">
        <f t="shared" si="0"/>
        <v>266080113</v>
      </c>
      <c r="K22" s="190">
        <f t="shared" si="0"/>
        <v>109313093</v>
      </c>
      <c r="L22" s="190">
        <f t="shared" si="0"/>
        <v>199234558</v>
      </c>
      <c r="M22" s="190">
        <f t="shared" si="0"/>
        <v>28924993</v>
      </c>
      <c r="N22" s="190">
        <f t="shared" si="0"/>
        <v>337472644</v>
      </c>
      <c r="O22" s="190">
        <f t="shared" si="0"/>
        <v>22042076</v>
      </c>
      <c r="P22" s="190">
        <f t="shared" si="0"/>
        <v>34024122</v>
      </c>
      <c r="Q22" s="190">
        <f t="shared" si="0"/>
        <v>139290979</v>
      </c>
      <c r="R22" s="190">
        <f t="shared" si="0"/>
        <v>195357177</v>
      </c>
      <c r="S22" s="190">
        <f t="shared" si="0"/>
        <v>24722730</v>
      </c>
      <c r="T22" s="190">
        <f t="shared" si="0"/>
        <v>28266275</v>
      </c>
      <c r="U22" s="190">
        <f t="shared" si="0"/>
        <v>20122031</v>
      </c>
      <c r="V22" s="190">
        <f t="shared" si="0"/>
        <v>73111036</v>
      </c>
      <c r="W22" s="190">
        <f t="shared" si="0"/>
        <v>872020970</v>
      </c>
      <c r="X22" s="190">
        <f t="shared" si="0"/>
        <v>984300412</v>
      </c>
      <c r="Y22" s="190">
        <f t="shared" si="0"/>
        <v>-112279442</v>
      </c>
      <c r="Z22" s="191">
        <f>+IF(X22&lt;&gt;0,+(Y22/X22)*100,0)</f>
        <v>-11.407029869250934</v>
      </c>
      <c r="AA22" s="188">
        <f>SUM(AA5:AA21)</f>
        <v>984300412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253483146</v>
      </c>
      <c r="D25" s="155">
        <v>0</v>
      </c>
      <c r="E25" s="156">
        <v>224135560</v>
      </c>
      <c r="F25" s="60">
        <v>231152622</v>
      </c>
      <c r="G25" s="60">
        <v>21296468</v>
      </c>
      <c r="H25" s="60">
        <v>21018362</v>
      </c>
      <c r="I25" s="60">
        <v>21457507</v>
      </c>
      <c r="J25" s="60">
        <v>63772337</v>
      </c>
      <c r="K25" s="60">
        <v>19243822</v>
      </c>
      <c r="L25" s="60">
        <v>19693980</v>
      </c>
      <c r="M25" s="60">
        <v>19884157</v>
      </c>
      <c r="N25" s="60">
        <v>58821959</v>
      </c>
      <c r="O25" s="60">
        <v>19367922</v>
      </c>
      <c r="P25" s="60">
        <v>20997513</v>
      </c>
      <c r="Q25" s="60">
        <v>21760602</v>
      </c>
      <c r="R25" s="60">
        <v>62126037</v>
      </c>
      <c r="S25" s="60">
        <v>20091116</v>
      </c>
      <c r="T25" s="60">
        <v>20348444</v>
      </c>
      <c r="U25" s="60">
        <v>19701632</v>
      </c>
      <c r="V25" s="60">
        <v>60141192</v>
      </c>
      <c r="W25" s="60">
        <v>244861525</v>
      </c>
      <c r="X25" s="60">
        <v>231152622</v>
      </c>
      <c r="Y25" s="60">
        <v>13708903</v>
      </c>
      <c r="Z25" s="140">
        <v>5.93</v>
      </c>
      <c r="AA25" s="155">
        <v>231152622</v>
      </c>
    </row>
    <row r="26" spans="1:27" ht="13.5">
      <c r="A26" s="183" t="s">
        <v>38</v>
      </c>
      <c r="B26" s="182"/>
      <c r="C26" s="155">
        <v>14424802</v>
      </c>
      <c r="D26" s="155">
        <v>0</v>
      </c>
      <c r="E26" s="156">
        <v>10786793</v>
      </c>
      <c r="F26" s="60">
        <v>15993025</v>
      </c>
      <c r="G26" s="60">
        <v>866969</v>
      </c>
      <c r="H26" s="60">
        <v>869565</v>
      </c>
      <c r="I26" s="60">
        <v>886275</v>
      </c>
      <c r="J26" s="60">
        <v>2622809</v>
      </c>
      <c r="K26" s="60">
        <v>859906</v>
      </c>
      <c r="L26" s="60">
        <v>856371</v>
      </c>
      <c r="M26" s="60">
        <v>959945</v>
      </c>
      <c r="N26" s="60">
        <v>2676222</v>
      </c>
      <c r="O26" s="60">
        <v>870491</v>
      </c>
      <c r="P26" s="60">
        <v>1332785</v>
      </c>
      <c r="Q26" s="60">
        <v>951570</v>
      </c>
      <c r="R26" s="60">
        <v>3154846</v>
      </c>
      <c r="S26" s="60">
        <v>950917</v>
      </c>
      <c r="T26" s="60">
        <v>969661</v>
      </c>
      <c r="U26" s="60">
        <v>969293</v>
      </c>
      <c r="V26" s="60">
        <v>2889871</v>
      </c>
      <c r="W26" s="60">
        <v>11343748</v>
      </c>
      <c r="X26" s="60">
        <v>15993025</v>
      </c>
      <c r="Y26" s="60">
        <v>-4649277</v>
      </c>
      <c r="Z26" s="140">
        <v>-29.07</v>
      </c>
      <c r="AA26" s="155">
        <v>15993025</v>
      </c>
    </row>
    <row r="27" spans="1:27" ht="13.5">
      <c r="A27" s="183" t="s">
        <v>118</v>
      </c>
      <c r="B27" s="182"/>
      <c r="C27" s="155">
        <v>80861096</v>
      </c>
      <c r="D27" s="155">
        <v>0</v>
      </c>
      <c r="E27" s="156">
        <v>121000000</v>
      </c>
      <c r="F27" s="60">
        <v>121000000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121000000</v>
      </c>
      <c r="Y27" s="60">
        <v>-121000000</v>
      </c>
      <c r="Z27" s="140">
        <v>-100</v>
      </c>
      <c r="AA27" s="155">
        <v>121000000</v>
      </c>
    </row>
    <row r="28" spans="1:27" ht="13.5">
      <c r="A28" s="183" t="s">
        <v>39</v>
      </c>
      <c r="B28" s="182"/>
      <c r="C28" s="155">
        <v>192663909</v>
      </c>
      <c r="D28" s="155">
        <v>0</v>
      </c>
      <c r="E28" s="156">
        <v>160490586</v>
      </c>
      <c r="F28" s="60">
        <v>160490586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160490586</v>
      </c>
      <c r="Y28" s="60">
        <v>-160490586</v>
      </c>
      <c r="Z28" s="140">
        <v>-100</v>
      </c>
      <c r="AA28" s="155">
        <v>160490586</v>
      </c>
    </row>
    <row r="29" spans="1:27" ht="13.5">
      <c r="A29" s="183" t="s">
        <v>40</v>
      </c>
      <c r="B29" s="182"/>
      <c r="C29" s="155">
        <v>972661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79113383</v>
      </c>
      <c r="D30" s="155">
        <v>0</v>
      </c>
      <c r="E30" s="156">
        <v>30000000</v>
      </c>
      <c r="F30" s="60">
        <v>30000000</v>
      </c>
      <c r="G30" s="60">
        <v>0</v>
      </c>
      <c r="H30" s="60">
        <v>2708329</v>
      </c>
      <c r="I30" s="60">
        <v>0</v>
      </c>
      <c r="J30" s="60">
        <v>2708329</v>
      </c>
      <c r="K30" s="60">
        <v>2411734</v>
      </c>
      <c r="L30" s="60">
        <v>0</v>
      </c>
      <c r="M30" s="60">
        <v>6018753</v>
      </c>
      <c r="N30" s="60">
        <v>8430487</v>
      </c>
      <c r="O30" s="60">
        <v>0</v>
      </c>
      <c r="P30" s="60">
        <v>1376060</v>
      </c>
      <c r="Q30" s="60">
        <v>3925627</v>
      </c>
      <c r="R30" s="60">
        <v>5301687</v>
      </c>
      <c r="S30" s="60">
        <v>0</v>
      </c>
      <c r="T30" s="60">
        <v>0</v>
      </c>
      <c r="U30" s="60">
        <v>6619548</v>
      </c>
      <c r="V30" s="60">
        <v>6619548</v>
      </c>
      <c r="W30" s="60">
        <v>23060051</v>
      </c>
      <c r="X30" s="60">
        <v>30000000</v>
      </c>
      <c r="Y30" s="60">
        <v>-6939949</v>
      </c>
      <c r="Z30" s="140">
        <v>-23.13</v>
      </c>
      <c r="AA30" s="155">
        <v>30000000</v>
      </c>
    </row>
    <row r="31" spans="1:27" ht="13.5">
      <c r="A31" s="183" t="s">
        <v>120</v>
      </c>
      <c r="B31" s="182"/>
      <c r="C31" s="155">
        <v>62150058</v>
      </c>
      <c r="D31" s="155">
        <v>0</v>
      </c>
      <c r="E31" s="156">
        <v>26612008</v>
      </c>
      <c r="F31" s="60">
        <v>26612008</v>
      </c>
      <c r="G31" s="60">
        <v>1436652</v>
      </c>
      <c r="H31" s="60">
        <v>2761761</v>
      </c>
      <c r="I31" s="60">
        <v>235825</v>
      </c>
      <c r="J31" s="60">
        <v>4434238</v>
      </c>
      <c r="K31" s="60">
        <v>2482725</v>
      </c>
      <c r="L31" s="60">
        <v>2577706</v>
      </c>
      <c r="M31" s="60">
        <v>2117496</v>
      </c>
      <c r="N31" s="60">
        <v>7177927</v>
      </c>
      <c r="O31" s="60">
        <v>1024433</v>
      </c>
      <c r="P31" s="60">
        <v>261166</v>
      </c>
      <c r="Q31" s="60">
        <v>1233785</v>
      </c>
      <c r="R31" s="60">
        <v>2519384</v>
      </c>
      <c r="S31" s="60">
        <v>1583505</v>
      </c>
      <c r="T31" s="60">
        <v>881589</v>
      </c>
      <c r="U31" s="60">
        <v>1146223</v>
      </c>
      <c r="V31" s="60">
        <v>3611317</v>
      </c>
      <c r="W31" s="60">
        <v>17742866</v>
      </c>
      <c r="X31" s="60">
        <v>26612008</v>
      </c>
      <c r="Y31" s="60">
        <v>-8869142</v>
      </c>
      <c r="Z31" s="140">
        <v>-33.33</v>
      </c>
      <c r="AA31" s="155">
        <v>26612008</v>
      </c>
    </row>
    <row r="32" spans="1:27" ht="13.5">
      <c r="A32" s="183" t="s">
        <v>121</v>
      </c>
      <c r="B32" s="182"/>
      <c r="C32" s="155">
        <v>9193434</v>
      </c>
      <c r="D32" s="155">
        <v>0</v>
      </c>
      <c r="E32" s="156">
        <v>8904000</v>
      </c>
      <c r="F32" s="60">
        <v>11204000</v>
      </c>
      <c r="G32" s="60">
        <v>678863</v>
      </c>
      <c r="H32" s="60">
        <v>777384</v>
      </c>
      <c r="I32" s="60">
        <v>719310</v>
      </c>
      <c r="J32" s="60">
        <v>2175557</v>
      </c>
      <c r="K32" s="60">
        <v>943237</v>
      </c>
      <c r="L32" s="60">
        <v>802578</v>
      </c>
      <c r="M32" s="60">
        <v>865624</v>
      </c>
      <c r="N32" s="60">
        <v>2611439</v>
      </c>
      <c r="O32" s="60">
        <v>899448</v>
      </c>
      <c r="P32" s="60">
        <v>1027581</v>
      </c>
      <c r="Q32" s="60">
        <v>950318</v>
      </c>
      <c r="R32" s="60">
        <v>2877347</v>
      </c>
      <c r="S32" s="60">
        <v>801192</v>
      </c>
      <c r="T32" s="60">
        <v>999093</v>
      </c>
      <c r="U32" s="60">
        <v>802560</v>
      </c>
      <c r="V32" s="60">
        <v>2602845</v>
      </c>
      <c r="W32" s="60">
        <v>10267188</v>
      </c>
      <c r="X32" s="60">
        <v>11204000</v>
      </c>
      <c r="Y32" s="60">
        <v>-936812</v>
      </c>
      <c r="Z32" s="140">
        <v>-8.36</v>
      </c>
      <c r="AA32" s="155">
        <v>11204000</v>
      </c>
    </row>
    <row r="33" spans="1:27" ht="13.5">
      <c r="A33" s="183" t="s">
        <v>42</v>
      </c>
      <c r="B33" s="182"/>
      <c r="C33" s="155">
        <v>6924758</v>
      </c>
      <c r="D33" s="155">
        <v>0</v>
      </c>
      <c r="E33" s="156">
        <v>34695421</v>
      </c>
      <c r="F33" s="60">
        <v>39530753</v>
      </c>
      <c r="G33" s="60">
        <v>3040123</v>
      </c>
      <c r="H33" s="60">
        <v>2849391</v>
      </c>
      <c r="I33" s="60">
        <v>2849391</v>
      </c>
      <c r="J33" s="60">
        <v>8738905</v>
      </c>
      <c r="K33" s="60">
        <v>2353858</v>
      </c>
      <c r="L33" s="60">
        <v>4333858</v>
      </c>
      <c r="M33" s="60">
        <v>2353858</v>
      </c>
      <c r="N33" s="60">
        <v>9041574</v>
      </c>
      <c r="O33" s="60">
        <v>2171241</v>
      </c>
      <c r="P33" s="60">
        <v>2171241</v>
      </c>
      <c r="Q33" s="60">
        <v>3372929</v>
      </c>
      <c r="R33" s="60">
        <v>7715411</v>
      </c>
      <c r="S33" s="60">
        <v>3750188</v>
      </c>
      <c r="T33" s="60">
        <v>3079427</v>
      </c>
      <c r="U33" s="60">
        <v>2171241</v>
      </c>
      <c r="V33" s="60">
        <v>9000856</v>
      </c>
      <c r="W33" s="60">
        <v>34496746</v>
      </c>
      <c r="X33" s="60">
        <v>39530753</v>
      </c>
      <c r="Y33" s="60">
        <v>-5034007</v>
      </c>
      <c r="Z33" s="140">
        <v>-12.73</v>
      </c>
      <c r="AA33" s="155">
        <v>39530753</v>
      </c>
    </row>
    <row r="34" spans="1:27" ht="13.5">
      <c r="A34" s="183" t="s">
        <v>43</v>
      </c>
      <c r="B34" s="182"/>
      <c r="C34" s="155">
        <v>518420662</v>
      </c>
      <c r="D34" s="155">
        <v>0</v>
      </c>
      <c r="E34" s="156">
        <v>223842630</v>
      </c>
      <c r="F34" s="60">
        <v>257124120</v>
      </c>
      <c r="G34" s="60">
        <v>14531459</v>
      </c>
      <c r="H34" s="60">
        <v>21959850</v>
      </c>
      <c r="I34" s="60">
        <v>7168833</v>
      </c>
      <c r="J34" s="60">
        <v>43660142</v>
      </c>
      <c r="K34" s="60">
        <v>21049741</v>
      </c>
      <c r="L34" s="60">
        <v>18833769</v>
      </c>
      <c r="M34" s="60">
        <v>24535956</v>
      </c>
      <c r="N34" s="60">
        <v>64419466</v>
      </c>
      <c r="O34" s="60">
        <v>15379041</v>
      </c>
      <c r="P34" s="60">
        <v>20398598</v>
      </c>
      <c r="Q34" s="60">
        <v>23295930</v>
      </c>
      <c r="R34" s="60">
        <v>59073569</v>
      </c>
      <c r="S34" s="60">
        <v>19482279</v>
      </c>
      <c r="T34" s="60">
        <v>16478449</v>
      </c>
      <c r="U34" s="60">
        <v>35145844</v>
      </c>
      <c r="V34" s="60">
        <v>71106572</v>
      </c>
      <c r="W34" s="60">
        <v>238259749</v>
      </c>
      <c r="X34" s="60">
        <v>257124120</v>
      </c>
      <c r="Y34" s="60">
        <v>-18864371</v>
      </c>
      <c r="Z34" s="140">
        <v>-7.34</v>
      </c>
      <c r="AA34" s="155">
        <v>257124120</v>
      </c>
    </row>
    <row r="35" spans="1:27" ht="13.5">
      <c r="A35" s="181" t="s">
        <v>122</v>
      </c>
      <c r="B35" s="185"/>
      <c r="C35" s="155">
        <v>132204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1218340113</v>
      </c>
      <c r="D36" s="188">
        <f>SUM(D25:D35)</f>
        <v>0</v>
      </c>
      <c r="E36" s="189">
        <f t="shared" si="1"/>
        <v>840466998</v>
      </c>
      <c r="F36" s="190">
        <f t="shared" si="1"/>
        <v>893107114</v>
      </c>
      <c r="G36" s="190">
        <f t="shared" si="1"/>
        <v>41850534</v>
      </c>
      <c r="H36" s="190">
        <f t="shared" si="1"/>
        <v>52944642</v>
      </c>
      <c r="I36" s="190">
        <f t="shared" si="1"/>
        <v>33317141</v>
      </c>
      <c r="J36" s="190">
        <f t="shared" si="1"/>
        <v>128112317</v>
      </c>
      <c r="K36" s="190">
        <f t="shared" si="1"/>
        <v>49345023</v>
      </c>
      <c r="L36" s="190">
        <f t="shared" si="1"/>
        <v>47098262</v>
      </c>
      <c r="M36" s="190">
        <f t="shared" si="1"/>
        <v>56735789</v>
      </c>
      <c r="N36" s="190">
        <f t="shared" si="1"/>
        <v>153179074</v>
      </c>
      <c r="O36" s="190">
        <f t="shared" si="1"/>
        <v>39712576</v>
      </c>
      <c r="P36" s="190">
        <f t="shared" si="1"/>
        <v>47564944</v>
      </c>
      <c r="Q36" s="190">
        <f t="shared" si="1"/>
        <v>55490761</v>
      </c>
      <c r="R36" s="190">
        <f t="shared" si="1"/>
        <v>142768281</v>
      </c>
      <c r="S36" s="190">
        <f t="shared" si="1"/>
        <v>46659197</v>
      </c>
      <c r="T36" s="190">
        <f t="shared" si="1"/>
        <v>42756663</v>
      </c>
      <c r="U36" s="190">
        <f t="shared" si="1"/>
        <v>66556341</v>
      </c>
      <c r="V36" s="190">
        <f t="shared" si="1"/>
        <v>155972201</v>
      </c>
      <c r="W36" s="190">
        <f t="shared" si="1"/>
        <v>580031873</v>
      </c>
      <c r="X36" s="190">
        <f t="shared" si="1"/>
        <v>893107114</v>
      </c>
      <c r="Y36" s="190">
        <f t="shared" si="1"/>
        <v>-313075241</v>
      </c>
      <c r="Z36" s="191">
        <f>+IF(X36&lt;&gt;0,+(Y36/X36)*100,0)</f>
        <v>-35.05461283337174</v>
      </c>
      <c r="AA36" s="188">
        <f>SUM(AA25:AA35)</f>
        <v>893107114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-76816991</v>
      </c>
      <c r="D38" s="199">
        <f>+D22-D36</f>
        <v>0</v>
      </c>
      <c r="E38" s="200">
        <f t="shared" si="2"/>
        <v>-22</v>
      </c>
      <c r="F38" s="106">
        <f t="shared" si="2"/>
        <v>91193298</v>
      </c>
      <c r="G38" s="106">
        <f t="shared" si="2"/>
        <v>180935659</v>
      </c>
      <c r="H38" s="106">
        <f t="shared" si="2"/>
        <v>-31638099</v>
      </c>
      <c r="I38" s="106">
        <f t="shared" si="2"/>
        <v>-11329764</v>
      </c>
      <c r="J38" s="106">
        <f t="shared" si="2"/>
        <v>137967796</v>
      </c>
      <c r="K38" s="106">
        <f t="shared" si="2"/>
        <v>59968070</v>
      </c>
      <c r="L38" s="106">
        <f t="shared" si="2"/>
        <v>152136296</v>
      </c>
      <c r="M38" s="106">
        <f t="shared" si="2"/>
        <v>-27810796</v>
      </c>
      <c r="N38" s="106">
        <f t="shared" si="2"/>
        <v>184293570</v>
      </c>
      <c r="O38" s="106">
        <f t="shared" si="2"/>
        <v>-17670500</v>
      </c>
      <c r="P38" s="106">
        <f t="shared" si="2"/>
        <v>-13540822</v>
      </c>
      <c r="Q38" s="106">
        <f t="shared" si="2"/>
        <v>83800218</v>
      </c>
      <c r="R38" s="106">
        <f t="shared" si="2"/>
        <v>52588896</v>
      </c>
      <c r="S38" s="106">
        <f t="shared" si="2"/>
        <v>-21936467</v>
      </c>
      <c r="T38" s="106">
        <f t="shared" si="2"/>
        <v>-14490388</v>
      </c>
      <c r="U38" s="106">
        <f t="shared" si="2"/>
        <v>-46434310</v>
      </c>
      <c r="V38" s="106">
        <f t="shared" si="2"/>
        <v>-82861165</v>
      </c>
      <c r="W38" s="106">
        <f t="shared" si="2"/>
        <v>291989097</v>
      </c>
      <c r="X38" s="106">
        <f>IF(F22=F36,0,X22-X36)</f>
        <v>91193298</v>
      </c>
      <c r="Y38" s="106">
        <f t="shared" si="2"/>
        <v>200795799</v>
      </c>
      <c r="Z38" s="201">
        <f>+IF(X38&lt;&gt;0,+(Y38/X38)*100,0)</f>
        <v>220.18701308510634</v>
      </c>
      <c r="AA38" s="199">
        <f>+AA22-AA36</f>
        <v>91193298</v>
      </c>
    </row>
    <row r="39" spans="1:27" ht="13.5">
      <c r="A39" s="181" t="s">
        <v>46</v>
      </c>
      <c r="B39" s="185"/>
      <c r="C39" s="155">
        <v>421925754</v>
      </c>
      <c r="D39" s="155">
        <v>0</v>
      </c>
      <c r="E39" s="156">
        <v>815563723</v>
      </c>
      <c r="F39" s="60">
        <v>850704275</v>
      </c>
      <c r="G39" s="60">
        <v>219924000</v>
      </c>
      <c r="H39" s="60">
        <v>5477000</v>
      </c>
      <c r="I39" s="60">
        <v>0</v>
      </c>
      <c r="J39" s="60">
        <v>225401000</v>
      </c>
      <c r="K39" s="60">
        <v>3500000</v>
      </c>
      <c r="L39" s="60">
        <v>382396331</v>
      </c>
      <c r="M39" s="60">
        <v>0</v>
      </c>
      <c r="N39" s="60">
        <v>385896331</v>
      </c>
      <c r="O39" s="60">
        <v>0</v>
      </c>
      <c r="P39" s="60">
        <v>0</v>
      </c>
      <c r="Q39" s="60">
        <v>227481000</v>
      </c>
      <c r="R39" s="60">
        <v>227481000</v>
      </c>
      <c r="S39" s="60">
        <v>0</v>
      </c>
      <c r="T39" s="60">
        <v>0</v>
      </c>
      <c r="U39" s="60">
        <v>0</v>
      </c>
      <c r="V39" s="60">
        <v>0</v>
      </c>
      <c r="W39" s="60">
        <v>838778331</v>
      </c>
      <c r="X39" s="60">
        <v>850704275</v>
      </c>
      <c r="Y39" s="60">
        <v>-11925944</v>
      </c>
      <c r="Z39" s="140">
        <v>-1.4</v>
      </c>
      <c r="AA39" s="155">
        <v>850704275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345108763</v>
      </c>
      <c r="D42" s="206">
        <f>SUM(D38:D41)</f>
        <v>0</v>
      </c>
      <c r="E42" s="207">
        <f t="shared" si="3"/>
        <v>815563701</v>
      </c>
      <c r="F42" s="88">
        <f t="shared" si="3"/>
        <v>941897573</v>
      </c>
      <c r="G42" s="88">
        <f t="shared" si="3"/>
        <v>400859659</v>
      </c>
      <c r="H42" s="88">
        <f t="shared" si="3"/>
        <v>-26161099</v>
      </c>
      <c r="I42" s="88">
        <f t="shared" si="3"/>
        <v>-11329764</v>
      </c>
      <c r="J42" s="88">
        <f t="shared" si="3"/>
        <v>363368796</v>
      </c>
      <c r="K42" s="88">
        <f t="shared" si="3"/>
        <v>63468070</v>
      </c>
      <c r="L42" s="88">
        <f t="shared" si="3"/>
        <v>534532627</v>
      </c>
      <c r="M42" s="88">
        <f t="shared" si="3"/>
        <v>-27810796</v>
      </c>
      <c r="N42" s="88">
        <f t="shared" si="3"/>
        <v>570189901</v>
      </c>
      <c r="O42" s="88">
        <f t="shared" si="3"/>
        <v>-17670500</v>
      </c>
      <c r="P42" s="88">
        <f t="shared" si="3"/>
        <v>-13540822</v>
      </c>
      <c r="Q42" s="88">
        <f t="shared" si="3"/>
        <v>311281218</v>
      </c>
      <c r="R42" s="88">
        <f t="shared" si="3"/>
        <v>280069896</v>
      </c>
      <c r="S42" s="88">
        <f t="shared" si="3"/>
        <v>-21936467</v>
      </c>
      <c r="T42" s="88">
        <f t="shared" si="3"/>
        <v>-14490388</v>
      </c>
      <c r="U42" s="88">
        <f t="shared" si="3"/>
        <v>-46434310</v>
      </c>
      <c r="V42" s="88">
        <f t="shared" si="3"/>
        <v>-82861165</v>
      </c>
      <c r="W42" s="88">
        <f t="shared" si="3"/>
        <v>1130767428</v>
      </c>
      <c r="X42" s="88">
        <f t="shared" si="3"/>
        <v>941897573</v>
      </c>
      <c r="Y42" s="88">
        <f t="shared" si="3"/>
        <v>188869855</v>
      </c>
      <c r="Z42" s="208">
        <f>+IF(X42&lt;&gt;0,+(Y42/X42)*100,0)</f>
        <v>20.05205878155501</v>
      </c>
      <c r="AA42" s="206">
        <f>SUM(AA38:AA41)</f>
        <v>941897573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345108763</v>
      </c>
      <c r="D44" s="210">
        <f>+D42-D43</f>
        <v>0</v>
      </c>
      <c r="E44" s="211">
        <f t="shared" si="4"/>
        <v>815563701</v>
      </c>
      <c r="F44" s="77">
        <f t="shared" si="4"/>
        <v>941897573</v>
      </c>
      <c r="G44" s="77">
        <f t="shared" si="4"/>
        <v>400859659</v>
      </c>
      <c r="H44" s="77">
        <f t="shared" si="4"/>
        <v>-26161099</v>
      </c>
      <c r="I44" s="77">
        <f t="shared" si="4"/>
        <v>-11329764</v>
      </c>
      <c r="J44" s="77">
        <f t="shared" si="4"/>
        <v>363368796</v>
      </c>
      <c r="K44" s="77">
        <f t="shared" si="4"/>
        <v>63468070</v>
      </c>
      <c r="L44" s="77">
        <f t="shared" si="4"/>
        <v>534532627</v>
      </c>
      <c r="M44" s="77">
        <f t="shared" si="4"/>
        <v>-27810796</v>
      </c>
      <c r="N44" s="77">
        <f t="shared" si="4"/>
        <v>570189901</v>
      </c>
      <c r="O44" s="77">
        <f t="shared" si="4"/>
        <v>-17670500</v>
      </c>
      <c r="P44" s="77">
        <f t="shared" si="4"/>
        <v>-13540822</v>
      </c>
      <c r="Q44" s="77">
        <f t="shared" si="4"/>
        <v>311281218</v>
      </c>
      <c r="R44" s="77">
        <f t="shared" si="4"/>
        <v>280069896</v>
      </c>
      <c r="S44" s="77">
        <f t="shared" si="4"/>
        <v>-21936467</v>
      </c>
      <c r="T44" s="77">
        <f t="shared" si="4"/>
        <v>-14490388</v>
      </c>
      <c r="U44" s="77">
        <f t="shared" si="4"/>
        <v>-46434310</v>
      </c>
      <c r="V44" s="77">
        <f t="shared" si="4"/>
        <v>-82861165</v>
      </c>
      <c r="W44" s="77">
        <f t="shared" si="4"/>
        <v>1130767428</v>
      </c>
      <c r="X44" s="77">
        <f t="shared" si="4"/>
        <v>941897573</v>
      </c>
      <c r="Y44" s="77">
        <f t="shared" si="4"/>
        <v>188869855</v>
      </c>
      <c r="Z44" s="212">
        <f>+IF(X44&lt;&gt;0,+(Y44/X44)*100,0)</f>
        <v>20.05205878155501</v>
      </c>
      <c r="AA44" s="210">
        <f>+AA42-AA43</f>
        <v>941897573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345108763</v>
      </c>
      <c r="D46" s="206">
        <f>SUM(D44:D45)</f>
        <v>0</v>
      </c>
      <c r="E46" s="207">
        <f t="shared" si="5"/>
        <v>815563701</v>
      </c>
      <c r="F46" s="88">
        <f t="shared" si="5"/>
        <v>941897573</v>
      </c>
      <c r="G46" s="88">
        <f t="shared" si="5"/>
        <v>400859659</v>
      </c>
      <c r="H46" s="88">
        <f t="shared" si="5"/>
        <v>-26161099</v>
      </c>
      <c r="I46" s="88">
        <f t="shared" si="5"/>
        <v>-11329764</v>
      </c>
      <c r="J46" s="88">
        <f t="shared" si="5"/>
        <v>363368796</v>
      </c>
      <c r="K46" s="88">
        <f t="shared" si="5"/>
        <v>63468070</v>
      </c>
      <c r="L46" s="88">
        <f t="shared" si="5"/>
        <v>534532627</v>
      </c>
      <c r="M46" s="88">
        <f t="shared" si="5"/>
        <v>-27810796</v>
      </c>
      <c r="N46" s="88">
        <f t="shared" si="5"/>
        <v>570189901</v>
      </c>
      <c r="O46" s="88">
        <f t="shared" si="5"/>
        <v>-17670500</v>
      </c>
      <c r="P46" s="88">
        <f t="shared" si="5"/>
        <v>-13540822</v>
      </c>
      <c r="Q46" s="88">
        <f t="shared" si="5"/>
        <v>311281218</v>
      </c>
      <c r="R46" s="88">
        <f t="shared" si="5"/>
        <v>280069896</v>
      </c>
      <c r="S46" s="88">
        <f t="shared" si="5"/>
        <v>-21936467</v>
      </c>
      <c r="T46" s="88">
        <f t="shared" si="5"/>
        <v>-14490388</v>
      </c>
      <c r="U46" s="88">
        <f t="shared" si="5"/>
        <v>-46434310</v>
      </c>
      <c r="V46" s="88">
        <f t="shared" si="5"/>
        <v>-82861165</v>
      </c>
      <c r="W46" s="88">
        <f t="shared" si="5"/>
        <v>1130767428</v>
      </c>
      <c r="X46" s="88">
        <f t="shared" si="5"/>
        <v>941897573</v>
      </c>
      <c r="Y46" s="88">
        <f t="shared" si="5"/>
        <v>188869855</v>
      </c>
      <c r="Z46" s="208">
        <f>+IF(X46&lt;&gt;0,+(Y46/X46)*100,0)</f>
        <v>20.05205878155501</v>
      </c>
      <c r="AA46" s="206">
        <f>SUM(AA44:AA45)</f>
        <v>941897573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345108763</v>
      </c>
      <c r="D48" s="217">
        <f>SUM(D46:D47)</f>
        <v>0</v>
      </c>
      <c r="E48" s="218">
        <f t="shared" si="6"/>
        <v>815563701</v>
      </c>
      <c r="F48" s="219">
        <f t="shared" si="6"/>
        <v>941897573</v>
      </c>
      <c r="G48" s="219">
        <f t="shared" si="6"/>
        <v>400859659</v>
      </c>
      <c r="H48" s="220">
        <f t="shared" si="6"/>
        <v>-26161099</v>
      </c>
      <c r="I48" s="220">
        <f t="shared" si="6"/>
        <v>-11329764</v>
      </c>
      <c r="J48" s="220">
        <f t="shared" si="6"/>
        <v>363368796</v>
      </c>
      <c r="K48" s="220">
        <f t="shared" si="6"/>
        <v>63468070</v>
      </c>
      <c r="L48" s="220">
        <f t="shared" si="6"/>
        <v>534532627</v>
      </c>
      <c r="M48" s="219">
        <f t="shared" si="6"/>
        <v>-27810796</v>
      </c>
      <c r="N48" s="219">
        <f t="shared" si="6"/>
        <v>570189901</v>
      </c>
      <c r="O48" s="220">
        <f t="shared" si="6"/>
        <v>-17670500</v>
      </c>
      <c r="P48" s="220">
        <f t="shared" si="6"/>
        <v>-13540822</v>
      </c>
      <c r="Q48" s="220">
        <f t="shared" si="6"/>
        <v>311281218</v>
      </c>
      <c r="R48" s="220">
        <f t="shared" si="6"/>
        <v>280069896</v>
      </c>
      <c r="S48" s="220">
        <f t="shared" si="6"/>
        <v>-21936467</v>
      </c>
      <c r="T48" s="219">
        <f t="shared" si="6"/>
        <v>-14490388</v>
      </c>
      <c r="U48" s="219">
        <f t="shared" si="6"/>
        <v>-46434310</v>
      </c>
      <c r="V48" s="220">
        <f t="shared" si="6"/>
        <v>-82861165</v>
      </c>
      <c r="W48" s="220">
        <f t="shared" si="6"/>
        <v>1130767428</v>
      </c>
      <c r="X48" s="220">
        <f t="shared" si="6"/>
        <v>941897573</v>
      </c>
      <c r="Y48" s="220">
        <f t="shared" si="6"/>
        <v>188869855</v>
      </c>
      <c r="Z48" s="221">
        <f>+IF(X48&lt;&gt;0,+(Y48/X48)*100,0)</f>
        <v>20.05205878155501</v>
      </c>
      <c r="AA48" s="222">
        <f>SUM(AA46:AA47)</f>
        <v>941897573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6931638</v>
      </c>
      <c r="D5" s="153">
        <f>SUM(D6:D8)</f>
        <v>0</v>
      </c>
      <c r="E5" s="154">
        <f t="shared" si="0"/>
        <v>14934550</v>
      </c>
      <c r="F5" s="100">
        <f t="shared" si="0"/>
        <v>12295000</v>
      </c>
      <c r="G5" s="100">
        <f t="shared" si="0"/>
        <v>34074</v>
      </c>
      <c r="H5" s="100">
        <f t="shared" si="0"/>
        <v>48108</v>
      </c>
      <c r="I5" s="100">
        <f t="shared" si="0"/>
        <v>127953</v>
      </c>
      <c r="J5" s="100">
        <f t="shared" si="0"/>
        <v>210135</v>
      </c>
      <c r="K5" s="100">
        <f t="shared" si="0"/>
        <v>51520</v>
      </c>
      <c r="L5" s="100">
        <f t="shared" si="0"/>
        <v>111520</v>
      </c>
      <c r="M5" s="100">
        <f t="shared" si="0"/>
        <v>466534</v>
      </c>
      <c r="N5" s="100">
        <f t="shared" si="0"/>
        <v>629574</v>
      </c>
      <c r="O5" s="100">
        <f t="shared" si="0"/>
        <v>0</v>
      </c>
      <c r="P5" s="100">
        <f t="shared" si="0"/>
        <v>64144</v>
      </c>
      <c r="Q5" s="100">
        <f t="shared" si="0"/>
        <v>0</v>
      </c>
      <c r="R5" s="100">
        <f t="shared" si="0"/>
        <v>64144</v>
      </c>
      <c r="S5" s="100">
        <f t="shared" si="0"/>
        <v>819279</v>
      </c>
      <c r="T5" s="100">
        <f t="shared" si="0"/>
        <v>881111</v>
      </c>
      <c r="U5" s="100">
        <f t="shared" si="0"/>
        <v>1339280</v>
      </c>
      <c r="V5" s="100">
        <f t="shared" si="0"/>
        <v>3039670</v>
      </c>
      <c r="W5" s="100">
        <f t="shared" si="0"/>
        <v>3943523</v>
      </c>
      <c r="X5" s="100">
        <f t="shared" si="0"/>
        <v>12295000</v>
      </c>
      <c r="Y5" s="100">
        <f t="shared" si="0"/>
        <v>-8351477</v>
      </c>
      <c r="Z5" s="137">
        <f>+IF(X5&lt;&gt;0,+(Y5/X5)*100,0)</f>
        <v>-67.92579910532737</v>
      </c>
      <c r="AA5" s="153">
        <f>SUM(AA6:AA8)</f>
        <v>12295000</v>
      </c>
    </row>
    <row r="6" spans="1:27" ht="13.5">
      <c r="A6" s="138" t="s">
        <v>75</v>
      </c>
      <c r="B6" s="136"/>
      <c r="C6" s="155">
        <v>522678</v>
      </c>
      <c r="D6" s="155"/>
      <c r="E6" s="156">
        <v>5350000</v>
      </c>
      <c r="F6" s="60">
        <v>4900000</v>
      </c>
      <c r="G6" s="60"/>
      <c r="H6" s="60"/>
      <c r="I6" s="60">
        <v>127953</v>
      </c>
      <c r="J6" s="60">
        <v>127953</v>
      </c>
      <c r="K6" s="60"/>
      <c r="L6" s="60"/>
      <c r="M6" s="60"/>
      <c r="N6" s="60"/>
      <c r="O6" s="60"/>
      <c r="P6" s="60">
        <v>63345</v>
      </c>
      <c r="Q6" s="60"/>
      <c r="R6" s="60">
        <v>63345</v>
      </c>
      <c r="S6" s="60">
        <v>169311</v>
      </c>
      <c r="T6" s="60"/>
      <c r="U6" s="60">
        <v>299102</v>
      </c>
      <c r="V6" s="60">
        <v>468413</v>
      </c>
      <c r="W6" s="60">
        <v>659711</v>
      </c>
      <c r="X6" s="60">
        <v>4900000</v>
      </c>
      <c r="Y6" s="60">
        <v>-4240289</v>
      </c>
      <c r="Z6" s="140">
        <v>-86.54</v>
      </c>
      <c r="AA6" s="62">
        <v>4900000</v>
      </c>
    </row>
    <row r="7" spans="1:27" ht="13.5">
      <c r="A7" s="138" t="s">
        <v>76</v>
      </c>
      <c r="B7" s="136"/>
      <c r="C7" s="157">
        <v>5521169</v>
      </c>
      <c r="D7" s="157"/>
      <c r="E7" s="158">
        <v>5845000</v>
      </c>
      <c r="F7" s="159">
        <v>4245000</v>
      </c>
      <c r="G7" s="159">
        <v>34074</v>
      </c>
      <c r="H7" s="159">
        <v>48108</v>
      </c>
      <c r="I7" s="159"/>
      <c r="J7" s="159">
        <v>82182</v>
      </c>
      <c r="K7" s="159">
        <v>51520</v>
      </c>
      <c r="L7" s="159">
        <v>81150</v>
      </c>
      <c r="M7" s="159">
        <v>466534</v>
      </c>
      <c r="N7" s="159">
        <v>599204</v>
      </c>
      <c r="O7" s="159"/>
      <c r="P7" s="159">
        <v>799</v>
      </c>
      <c r="Q7" s="159"/>
      <c r="R7" s="159">
        <v>799</v>
      </c>
      <c r="S7" s="159">
        <v>633193</v>
      </c>
      <c r="T7" s="159">
        <v>881111</v>
      </c>
      <c r="U7" s="159">
        <v>1040178</v>
      </c>
      <c r="V7" s="159">
        <v>2554482</v>
      </c>
      <c r="W7" s="159">
        <v>3236667</v>
      </c>
      <c r="X7" s="159">
        <v>4245000</v>
      </c>
      <c r="Y7" s="159">
        <v>-1008333</v>
      </c>
      <c r="Z7" s="141">
        <v>-23.75</v>
      </c>
      <c r="AA7" s="225">
        <v>4245000</v>
      </c>
    </row>
    <row r="8" spans="1:27" ht="13.5">
      <c r="A8" s="138" t="s">
        <v>77</v>
      </c>
      <c r="B8" s="136"/>
      <c r="C8" s="155">
        <v>887791</v>
      </c>
      <c r="D8" s="155"/>
      <c r="E8" s="156">
        <v>3739550</v>
      </c>
      <c r="F8" s="60">
        <v>3150000</v>
      </c>
      <c r="G8" s="60"/>
      <c r="H8" s="60"/>
      <c r="I8" s="60"/>
      <c r="J8" s="60"/>
      <c r="K8" s="60"/>
      <c r="L8" s="60">
        <v>30370</v>
      </c>
      <c r="M8" s="60"/>
      <c r="N8" s="60">
        <v>30370</v>
      </c>
      <c r="O8" s="60"/>
      <c r="P8" s="60"/>
      <c r="Q8" s="60"/>
      <c r="R8" s="60"/>
      <c r="S8" s="60">
        <v>16775</v>
      </c>
      <c r="T8" s="60"/>
      <c r="U8" s="60"/>
      <c r="V8" s="60">
        <v>16775</v>
      </c>
      <c r="W8" s="60">
        <v>47145</v>
      </c>
      <c r="X8" s="60">
        <v>3150000</v>
      </c>
      <c r="Y8" s="60">
        <v>-3102855</v>
      </c>
      <c r="Z8" s="140">
        <v>-98.5</v>
      </c>
      <c r="AA8" s="62">
        <v>3150000</v>
      </c>
    </row>
    <row r="9" spans="1:27" ht="13.5">
      <c r="A9" s="135" t="s">
        <v>78</v>
      </c>
      <c r="B9" s="136"/>
      <c r="C9" s="153">
        <f aca="true" t="shared" si="1" ref="C9:Y9">SUM(C10:C14)</f>
        <v>204648</v>
      </c>
      <c r="D9" s="153">
        <f>SUM(D10:D14)</f>
        <v>0</v>
      </c>
      <c r="E9" s="154">
        <f t="shared" si="1"/>
        <v>15747000</v>
      </c>
      <c r="F9" s="100">
        <f t="shared" si="1"/>
        <v>6788889</v>
      </c>
      <c r="G9" s="100">
        <f t="shared" si="1"/>
        <v>0</v>
      </c>
      <c r="H9" s="100">
        <f t="shared" si="1"/>
        <v>213344</v>
      </c>
      <c r="I9" s="100">
        <f t="shared" si="1"/>
        <v>0</v>
      </c>
      <c r="J9" s="100">
        <f t="shared" si="1"/>
        <v>213344</v>
      </c>
      <c r="K9" s="100">
        <f t="shared" si="1"/>
        <v>236587</v>
      </c>
      <c r="L9" s="100">
        <f t="shared" si="1"/>
        <v>75604</v>
      </c>
      <c r="M9" s="100">
        <f t="shared" si="1"/>
        <v>681480</v>
      </c>
      <c r="N9" s="100">
        <f t="shared" si="1"/>
        <v>993671</v>
      </c>
      <c r="O9" s="100">
        <f t="shared" si="1"/>
        <v>166028</v>
      </c>
      <c r="P9" s="100">
        <f t="shared" si="1"/>
        <v>484652</v>
      </c>
      <c r="Q9" s="100">
        <f t="shared" si="1"/>
        <v>0</v>
      </c>
      <c r="R9" s="100">
        <f t="shared" si="1"/>
        <v>650680</v>
      </c>
      <c r="S9" s="100">
        <f t="shared" si="1"/>
        <v>991909</v>
      </c>
      <c r="T9" s="100">
        <f t="shared" si="1"/>
        <v>346107</v>
      </c>
      <c r="U9" s="100">
        <f t="shared" si="1"/>
        <v>1577542</v>
      </c>
      <c r="V9" s="100">
        <f t="shared" si="1"/>
        <v>2915558</v>
      </c>
      <c r="W9" s="100">
        <f t="shared" si="1"/>
        <v>4773253</v>
      </c>
      <c r="X9" s="100">
        <f t="shared" si="1"/>
        <v>6788889</v>
      </c>
      <c r="Y9" s="100">
        <f t="shared" si="1"/>
        <v>-2015636</v>
      </c>
      <c r="Z9" s="137">
        <f>+IF(X9&lt;&gt;0,+(Y9/X9)*100,0)</f>
        <v>-29.690218826674</v>
      </c>
      <c r="AA9" s="102">
        <f>SUM(AA10:AA14)</f>
        <v>6788889</v>
      </c>
    </row>
    <row r="10" spans="1:27" ht="13.5">
      <c r="A10" s="138" t="s">
        <v>79</v>
      </c>
      <c r="B10" s="136"/>
      <c r="C10" s="155">
        <v>55172</v>
      </c>
      <c r="D10" s="155"/>
      <c r="E10" s="156">
        <v>1027000</v>
      </c>
      <c r="F10" s="60">
        <v>1027000</v>
      </c>
      <c r="G10" s="60"/>
      <c r="H10" s="60">
        <v>104907</v>
      </c>
      <c r="I10" s="60"/>
      <c r="J10" s="60">
        <v>104907</v>
      </c>
      <c r="K10" s="60">
        <v>37664</v>
      </c>
      <c r="L10" s="60">
        <v>42629</v>
      </c>
      <c r="M10" s="60"/>
      <c r="N10" s="60">
        <v>80293</v>
      </c>
      <c r="O10" s="60">
        <v>14533</v>
      </c>
      <c r="P10" s="60">
        <v>123903</v>
      </c>
      <c r="Q10" s="60"/>
      <c r="R10" s="60">
        <v>138436</v>
      </c>
      <c r="S10" s="60">
        <v>36400</v>
      </c>
      <c r="T10" s="60">
        <v>346107</v>
      </c>
      <c r="U10" s="60">
        <v>79288</v>
      </c>
      <c r="V10" s="60">
        <v>461795</v>
      </c>
      <c r="W10" s="60">
        <v>785431</v>
      </c>
      <c r="X10" s="60">
        <v>1027000</v>
      </c>
      <c r="Y10" s="60">
        <v>-241569</v>
      </c>
      <c r="Z10" s="140">
        <v>-23.52</v>
      </c>
      <c r="AA10" s="62">
        <v>1027000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142276</v>
      </c>
      <c r="D12" s="155"/>
      <c r="E12" s="156">
        <v>12400000</v>
      </c>
      <c r="F12" s="60">
        <v>5261889</v>
      </c>
      <c r="G12" s="60"/>
      <c r="H12" s="60">
        <v>10017</v>
      </c>
      <c r="I12" s="60"/>
      <c r="J12" s="60">
        <v>10017</v>
      </c>
      <c r="K12" s="60">
        <v>198923</v>
      </c>
      <c r="L12" s="60">
        <v>2122</v>
      </c>
      <c r="M12" s="60">
        <v>594341</v>
      </c>
      <c r="N12" s="60">
        <v>795386</v>
      </c>
      <c r="O12" s="60"/>
      <c r="P12" s="60">
        <v>360749</v>
      </c>
      <c r="Q12" s="60"/>
      <c r="R12" s="60">
        <v>360749</v>
      </c>
      <c r="S12" s="60">
        <v>802992</v>
      </c>
      <c r="T12" s="60"/>
      <c r="U12" s="60">
        <v>1448254</v>
      </c>
      <c r="V12" s="60">
        <v>2251246</v>
      </c>
      <c r="W12" s="60">
        <v>3417398</v>
      </c>
      <c r="X12" s="60">
        <v>5261889</v>
      </c>
      <c r="Y12" s="60">
        <v>-1844491</v>
      </c>
      <c r="Z12" s="140">
        <v>-35.05</v>
      </c>
      <c r="AA12" s="62">
        <v>5261889</v>
      </c>
    </row>
    <row r="13" spans="1:27" ht="13.5">
      <c r="A13" s="138" t="s">
        <v>82</v>
      </c>
      <c r="B13" s="136"/>
      <c r="C13" s="155"/>
      <c r="D13" s="155"/>
      <c r="E13" s="156">
        <v>320000</v>
      </c>
      <c r="F13" s="60">
        <v>320000</v>
      </c>
      <c r="G13" s="60"/>
      <c r="H13" s="60">
        <v>98420</v>
      </c>
      <c r="I13" s="60"/>
      <c r="J13" s="60">
        <v>98420</v>
      </c>
      <c r="K13" s="60"/>
      <c r="L13" s="60">
        <v>30853</v>
      </c>
      <c r="M13" s="60">
        <v>87139</v>
      </c>
      <c r="N13" s="60">
        <v>117992</v>
      </c>
      <c r="O13" s="60">
        <v>151495</v>
      </c>
      <c r="P13" s="60"/>
      <c r="Q13" s="60"/>
      <c r="R13" s="60">
        <v>151495</v>
      </c>
      <c r="S13" s="60">
        <v>152517</v>
      </c>
      <c r="T13" s="60"/>
      <c r="U13" s="60">
        <v>50000</v>
      </c>
      <c r="V13" s="60">
        <v>202517</v>
      </c>
      <c r="W13" s="60">
        <v>570424</v>
      </c>
      <c r="X13" s="60">
        <v>320000</v>
      </c>
      <c r="Y13" s="60">
        <v>250424</v>
      </c>
      <c r="Z13" s="140">
        <v>78.26</v>
      </c>
      <c r="AA13" s="62">
        <v>320000</v>
      </c>
    </row>
    <row r="14" spans="1:27" ht="13.5">
      <c r="A14" s="138" t="s">
        <v>83</v>
      </c>
      <c r="B14" s="136"/>
      <c r="C14" s="157">
        <v>7200</v>
      </c>
      <c r="D14" s="157"/>
      <c r="E14" s="158">
        <v>2000000</v>
      </c>
      <c r="F14" s="159">
        <v>180000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180000</v>
      </c>
      <c r="Y14" s="159">
        <v>-180000</v>
      </c>
      <c r="Z14" s="141">
        <v>-100</v>
      </c>
      <c r="AA14" s="225">
        <v>180000</v>
      </c>
    </row>
    <row r="15" spans="1:27" ht="13.5">
      <c r="A15" s="135" t="s">
        <v>84</v>
      </c>
      <c r="B15" s="142"/>
      <c r="C15" s="153">
        <f aca="true" t="shared" si="2" ref="C15:Y15">SUM(C16:C18)</f>
        <v>1407763</v>
      </c>
      <c r="D15" s="153">
        <f>SUM(D16:D18)</f>
        <v>0</v>
      </c>
      <c r="E15" s="154">
        <f t="shared" si="2"/>
        <v>7990000</v>
      </c>
      <c r="F15" s="100">
        <f t="shared" si="2"/>
        <v>5670000</v>
      </c>
      <c r="G15" s="100">
        <f t="shared" si="2"/>
        <v>104683</v>
      </c>
      <c r="H15" s="100">
        <f t="shared" si="2"/>
        <v>223621</v>
      </c>
      <c r="I15" s="100">
        <f t="shared" si="2"/>
        <v>9435</v>
      </c>
      <c r="J15" s="100">
        <f t="shared" si="2"/>
        <v>337739</v>
      </c>
      <c r="K15" s="100">
        <f t="shared" si="2"/>
        <v>1000</v>
      </c>
      <c r="L15" s="100">
        <f t="shared" si="2"/>
        <v>277712</v>
      </c>
      <c r="M15" s="100">
        <f t="shared" si="2"/>
        <v>242295</v>
      </c>
      <c r="N15" s="100">
        <f t="shared" si="2"/>
        <v>521007</v>
      </c>
      <c r="O15" s="100">
        <f t="shared" si="2"/>
        <v>113516</v>
      </c>
      <c r="P15" s="100">
        <f t="shared" si="2"/>
        <v>8800</v>
      </c>
      <c r="Q15" s="100">
        <f t="shared" si="2"/>
        <v>0</v>
      </c>
      <c r="R15" s="100">
        <f t="shared" si="2"/>
        <v>122316</v>
      </c>
      <c r="S15" s="100">
        <f t="shared" si="2"/>
        <v>0</v>
      </c>
      <c r="T15" s="100">
        <f t="shared" si="2"/>
        <v>57515</v>
      </c>
      <c r="U15" s="100">
        <f t="shared" si="2"/>
        <v>206000</v>
      </c>
      <c r="V15" s="100">
        <f t="shared" si="2"/>
        <v>263515</v>
      </c>
      <c r="W15" s="100">
        <f t="shared" si="2"/>
        <v>1244577</v>
      </c>
      <c r="X15" s="100">
        <f t="shared" si="2"/>
        <v>5670000</v>
      </c>
      <c r="Y15" s="100">
        <f t="shared" si="2"/>
        <v>-4425423</v>
      </c>
      <c r="Z15" s="137">
        <f>+IF(X15&lt;&gt;0,+(Y15/X15)*100,0)</f>
        <v>-78.04978835978837</v>
      </c>
      <c r="AA15" s="102">
        <f>SUM(AA16:AA18)</f>
        <v>5670000</v>
      </c>
    </row>
    <row r="16" spans="1:27" ht="13.5">
      <c r="A16" s="138" t="s">
        <v>85</v>
      </c>
      <c r="B16" s="136"/>
      <c r="C16" s="155">
        <v>1342394</v>
      </c>
      <c r="D16" s="155"/>
      <c r="E16" s="156">
        <v>5700000</v>
      </c>
      <c r="F16" s="60">
        <v>3380000</v>
      </c>
      <c r="G16" s="60">
        <v>104683</v>
      </c>
      <c r="H16" s="60">
        <v>223621</v>
      </c>
      <c r="I16" s="60">
        <v>9435</v>
      </c>
      <c r="J16" s="60">
        <v>337739</v>
      </c>
      <c r="K16" s="60">
        <v>1000</v>
      </c>
      <c r="L16" s="60">
        <v>277712</v>
      </c>
      <c r="M16" s="60">
        <v>242295</v>
      </c>
      <c r="N16" s="60">
        <v>521007</v>
      </c>
      <c r="O16" s="60">
        <v>113516</v>
      </c>
      <c r="P16" s="60">
        <v>8800</v>
      </c>
      <c r="Q16" s="60"/>
      <c r="R16" s="60">
        <v>122316</v>
      </c>
      <c r="S16" s="60"/>
      <c r="T16" s="60">
        <v>57515</v>
      </c>
      <c r="U16" s="60">
        <v>206000</v>
      </c>
      <c r="V16" s="60">
        <v>263515</v>
      </c>
      <c r="W16" s="60">
        <v>1244577</v>
      </c>
      <c r="X16" s="60">
        <v>3380000</v>
      </c>
      <c r="Y16" s="60">
        <v>-2135423</v>
      </c>
      <c r="Z16" s="140">
        <v>-63.18</v>
      </c>
      <c r="AA16" s="62">
        <v>3380000</v>
      </c>
    </row>
    <row r="17" spans="1:27" ht="13.5">
      <c r="A17" s="138" t="s">
        <v>86</v>
      </c>
      <c r="B17" s="136"/>
      <c r="C17" s="155">
        <v>65369</v>
      </c>
      <c r="D17" s="155"/>
      <c r="E17" s="156">
        <v>2290000</v>
      </c>
      <c r="F17" s="60">
        <v>2290000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2290000</v>
      </c>
      <c r="Y17" s="60">
        <v>-2290000</v>
      </c>
      <c r="Z17" s="140">
        <v>-100</v>
      </c>
      <c r="AA17" s="62">
        <v>2290000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413381706</v>
      </c>
      <c r="D19" s="153">
        <f>SUM(D20:D23)</f>
        <v>0</v>
      </c>
      <c r="E19" s="154">
        <f t="shared" si="3"/>
        <v>776892173</v>
      </c>
      <c r="F19" s="100">
        <f t="shared" si="3"/>
        <v>916943686</v>
      </c>
      <c r="G19" s="100">
        <f t="shared" si="3"/>
        <v>33260952</v>
      </c>
      <c r="H19" s="100">
        <f t="shared" si="3"/>
        <v>89677295</v>
      </c>
      <c r="I19" s="100">
        <f t="shared" si="3"/>
        <v>43968812</v>
      </c>
      <c r="J19" s="100">
        <f t="shared" si="3"/>
        <v>166907059</v>
      </c>
      <c r="K19" s="100">
        <f t="shared" si="3"/>
        <v>106456065</v>
      </c>
      <c r="L19" s="100">
        <f t="shared" si="3"/>
        <v>55303203</v>
      </c>
      <c r="M19" s="100">
        <f t="shared" si="3"/>
        <v>76553470</v>
      </c>
      <c r="N19" s="100">
        <f t="shared" si="3"/>
        <v>238312738</v>
      </c>
      <c r="O19" s="100">
        <f t="shared" si="3"/>
        <v>15280955</v>
      </c>
      <c r="P19" s="100">
        <f t="shared" si="3"/>
        <v>30706434</v>
      </c>
      <c r="Q19" s="100">
        <f t="shared" si="3"/>
        <v>0</v>
      </c>
      <c r="R19" s="100">
        <f t="shared" si="3"/>
        <v>45987389</v>
      </c>
      <c r="S19" s="100">
        <f t="shared" si="3"/>
        <v>59538899</v>
      </c>
      <c r="T19" s="100">
        <f t="shared" si="3"/>
        <v>94276925</v>
      </c>
      <c r="U19" s="100">
        <f t="shared" si="3"/>
        <v>204015357</v>
      </c>
      <c r="V19" s="100">
        <f t="shared" si="3"/>
        <v>357831181</v>
      </c>
      <c r="W19" s="100">
        <f t="shared" si="3"/>
        <v>809038367</v>
      </c>
      <c r="X19" s="100">
        <f t="shared" si="3"/>
        <v>916943686</v>
      </c>
      <c r="Y19" s="100">
        <f t="shared" si="3"/>
        <v>-107905319</v>
      </c>
      <c r="Z19" s="137">
        <f>+IF(X19&lt;&gt;0,+(Y19/X19)*100,0)</f>
        <v>-11.76793304185531</v>
      </c>
      <c r="AA19" s="102">
        <f>SUM(AA20:AA23)</f>
        <v>916943686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413381706</v>
      </c>
      <c r="D21" s="155"/>
      <c r="E21" s="156">
        <v>776892173</v>
      </c>
      <c r="F21" s="60">
        <v>916943686</v>
      </c>
      <c r="G21" s="60">
        <v>33260952</v>
      </c>
      <c r="H21" s="60">
        <v>89677295</v>
      </c>
      <c r="I21" s="60">
        <v>43968812</v>
      </c>
      <c r="J21" s="60">
        <v>166907059</v>
      </c>
      <c r="K21" s="60">
        <v>106456065</v>
      </c>
      <c r="L21" s="60">
        <v>55303203</v>
      </c>
      <c r="M21" s="60">
        <v>76553470</v>
      </c>
      <c r="N21" s="60">
        <v>238312738</v>
      </c>
      <c r="O21" s="60">
        <v>15280955</v>
      </c>
      <c r="P21" s="60">
        <v>30706434</v>
      </c>
      <c r="Q21" s="60"/>
      <c r="R21" s="60">
        <v>45987389</v>
      </c>
      <c r="S21" s="60">
        <v>59538899</v>
      </c>
      <c r="T21" s="60">
        <v>94276925</v>
      </c>
      <c r="U21" s="60">
        <v>204015357</v>
      </c>
      <c r="V21" s="60">
        <v>357831181</v>
      </c>
      <c r="W21" s="60">
        <v>809038367</v>
      </c>
      <c r="X21" s="60">
        <v>916943686</v>
      </c>
      <c r="Y21" s="60">
        <v>-107905319</v>
      </c>
      <c r="Z21" s="140">
        <v>-11.77</v>
      </c>
      <c r="AA21" s="62">
        <v>916943686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>
        <v>200000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</v>
      </c>
      <c r="Y24" s="100">
        <v>-200000</v>
      </c>
      <c r="Z24" s="137">
        <v>-100</v>
      </c>
      <c r="AA24" s="102">
        <v>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421925755</v>
      </c>
      <c r="D25" s="217">
        <f>+D5+D9+D15+D19+D24</f>
        <v>0</v>
      </c>
      <c r="E25" s="230">
        <f t="shared" si="4"/>
        <v>815563723</v>
      </c>
      <c r="F25" s="219">
        <f t="shared" si="4"/>
        <v>941897575</v>
      </c>
      <c r="G25" s="219">
        <f t="shared" si="4"/>
        <v>33399709</v>
      </c>
      <c r="H25" s="219">
        <f t="shared" si="4"/>
        <v>90162368</v>
      </c>
      <c r="I25" s="219">
        <f t="shared" si="4"/>
        <v>44106200</v>
      </c>
      <c r="J25" s="219">
        <f t="shared" si="4"/>
        <v>167668277</v>
      </c>
      <c r="K25" s="219">
        <f t="shared" si="4"/>
        <v>106745172</v>
      </c>
      <c r="L25" s="219">
        <f t="shared" si="4"/>
        <v>55768039</v>
      </c>
      <c r="M25" s="219">
        <f t="shared" si="4"/>
        <v>77943779</v>
      </c>
      <c r="N25" s="219">
        <f t="shared" si="4"/>
        <v>240456990</v>
      </c>
      <c r="O25" s="219">
        <f t="shared" si="4"/>
        <v>15560499</v>
      </c>
      <c r="P25" s="219">
        <f t="shared" si="4"/>
        <v>31264030</v>
      </c>
      <c r="Q25" s="219">
        <f t="shared" si="4"/>
        <v>0</v>
      </c>
      <c r="R25" s="219">
        <f t="shared" si="4"/>
        <v>46824529</v>
      </c>
      <c r="S25" s="219">
        <f t="shared" si="4"/>
        <v>61350087</v>
      </c>
      <c r="T25" s="219">
        <f t="shared" si="4"/>
        <v>95561658</v>
      </c>
      <c r="U25" s="219">
        <f t="shared" si="4"/>
        <v>207138179</v>
      </c>
      <c r="V25" s="219">
        <f t="shared" si="4"/>
        <v>364049924</v>
      </c>
      <c r="W25" s="219">
        <f t="shared" si="4"/>
        <v>818999720</v>
      </c>
      <c r="X25" s="219">
        <f t="shared" si="4"/>
        <v>941897575</v>
      </c>
      <c r="Y25" s="219">
        <f t="shared" si="4"/>
        <v>-122897855</v>
      </c>
      <c r="Z25" s="231">
        <f>+IF(X25&lt;&gt;0,+(Y25/X25)*100,0)</f>
        <v>-13.047900139248156</v>
      </c>
      <c r="AA25" s="232">
        <f>+AA5+AA9+AA15+AA19+AA24</f>
        <v>941897575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410079021</v>
      </c>
      <c r="D28" s="155"/>
      <c r="E28" s="156">
        <v>693536723</v>
      </c>
      <c r="F28" s="60">
        <v>817270575</v>
      </c>
      <c r="G28" s="60">
        <v>24275811</v>
      </c>
      <c r="H28" s="60">
        <v>90104243</v>
      </c>
      <c r="I28" s="60">
        <v>43968812</v>
      </c>
      <c r="J28" s="60">
        <v>158348866</v>
      </c>
      <c r="K28" s="60">
        <v>106457065</v>
      </c>
      <c r="L28" s="60">
        <v>48102687</v>
      </c>
      <c r="M28" s="60">
        <v>61847342</v>
      </c>
      <c r="N28" s="60">
        <v>216407094</v>
      </c>
      <c r="O28" s="60">
        <v>12056730</v>
      </c>
      <c r="P28" s="60">
        <v>20792028</v>
      </c>
      <c r="Q28" s="60"/>
      <c r="R28" s="60">
        <v>32848758</v>
      </c>
      <c r="S28" s="60">
        <v>50309823</v>
      </c>
      <c r="T28" s="60">
        <v>89247968</v>
      </c>
      <c r="U28" s="60">
        <v>198705525</v>
      </c>
      <c r="V28" s="60">
        <v>338263316</v>
      </c>
      <c r="W28" s="60">
        <v>745868034</v>
      </c>
      <c r="X28" s="60">
        <v>817270575</v>
      </c>
      <c r="Y28" s="60">
        <v>-71402541</v>
      </c>
      <c r="Z28" s="140">
        <v>-8.74</v>
      </c>
      <c r="AA28" s="155">
        <v>817270575</v>
      </c>
    </row>
    <row r="29" spans="1:27" ht="13.5">
      <c r="A29" s="234" t="s">
        <v>134</v>
      </c>
      <c r="B29" s="136"/>
      <c r="C29" s="155"/>
      <c r="D29" s="155"/>
      <c r="E29" s="156">
        <v>1027000</v>
      </c>
      <c r="F29" s="60">
        <v>1027000</v>
      </c>
      <c r="G29" s="60"/>
      <c r="H29" s="60"/>
      <c r="I29" s="60"/>
      <c r="J29" s="60"/>
      <c r="K29" s="60">
        <v>37664</v>
      </c>
      <c r="L29" s="60">
        <v>73482</v>
      </c>
      <c r="M29" s="60">
        <v>87139</v>
      </c>
      <c r="N29" s="60">
        <v>198285</v>
      </c>
      <c r="O29" s="60">
        <v>166028</v>
      </c>
      <c r="P29" s="60">
        <v>123903</v>
      </c>
      <c r="Q29" s="60"/>
      <c r="R29" s="60">
        <v>289931</v>
      </c>
      <c r="S29" s="60">
        <v>188917</v>
      </c>
      <c r="T29" s="60">
        <v>346107</v>
      </c>
      <c r="U29" s="60">
        <v>129288</v>
      </c>
      <c r="V29" s="60">
        <v>664312</v>
      </c>
      <c r="W29" s="60">
        <v>1152528</v>
      </c>
      <c r="X29" s="60">
        <v>1027000</v>
      </c>
      <c r="Y29" s="60">
        <v>125528</v>
      </c>
      <c r="Z29" s="140">
        <v>12.22</v>
      </c>
      <c r="AA29" s="62">
        <v>1027000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410079021</v>
      </c>
      <c r="D32" s="210">
        <f>SUM(D28:D31)</f>
        <v>0</v>
      </c>
      <c r="E32" s="211">
        <f t="shared" si="5"/>
        <v>694563723</v>
      </c>
      <c r="F32" s="77">
        <f t="shared" si="5"/>
        <v>818297575</v>
      </c>
      <c r="G32" s="77">
        <f t="shared" si="5"/>
        <v>24275811</v>
      </c>
      <c r="H32" s="77">
        <f t="shared" si="5"/>
        <v>90104243</v>
      </c>
      <c r="I32" s="77">
        <f t="shared" si="5"/>
        <v>43968812</v>
      </c>
      <c r="J32" s="77">
        <f t="shared" si="5"/>
        <v>158348866</v>
      </c>
      <c r="K32" s="77">
        <f t="shared" si="5"/>
        <v>106494729</v>
      </c>
      <c r="L32" s="77">
        <f t="shared" si="5"/>
        <v>48176169</v>
      </c>
      <c r="M32" s="77">
        <f t="shared" si="5"/>
        <v>61934481</v>
      </c>
      <c r="N32" s="77">
        <f t="shared" si="5"/>
        <v>216605379</v>
      </c>
      <c r="O32" s="77">
        <f t="shared" si="5"/>
        <v>12222758</v>
      </c>
      <c r="P32" s="77">
        <f t="shared" si="5"/>
        <v>20915931</v>
      </c>
      <c r="Q32" s="77">
        <f t="shared" si="5"/>
        <v>0</v>
      </c>
      <c r="R32" s="77">
        <f t="shared" si="5"/>
        <v>33138689</v>
      </c>
      <c r="S32" s="77">
        <f t="shared" si="5"/>
        <v>50498740</v>
      </c>
      <c r="T32" s="77">
        <f t="shared" si="5"/>
        <v>89594075</v>
      </c>
      <c r="U32" s="77">
        <f t="shared" si="5"/>
        <v>198834813</v>
      </c>
      <c r="V32" s="77">
        <f t="shared" si="5"/>
        <v>338927628</v>
      </c>
      <c r="W32" s="77">
        <f t="shared" si="5"/>
        <v>747020562</v>
      </c>
      <c r="X32" s="77">
        <f t="shared" si="5"/>
        <v>818297575</v>
      </c>
      <c r="Y32" s="77">
        <f t="shared" si="5"/>
        <v>-71277013</v>
      </c>
      <c r="Z32" s="212">
        <f>+IF(X32&lt;&gt;0,+(Y32/X32)*100,0)</f>
        <v>-8.71040256962756</v>
      </c>
      <c r="AA32" s="79">
        <f>SUM(AA28:AA31)</f>
        <v>818297575</v>
      </c>
    </row>
    <row r="33" spans="1:27" ht="13.5">
      <c r="A33" s="237" t="s">
        <v>51</v>
      </c>
      <c r="B33" s="136" t="s">
        <v>137</v>
      </c>
      <c r="C33" s="155">
        <v>11846734</v>
      </c>
      <c r="D33" s="155"/>
      <c r="E33" s="156">
        <v>121000000</v>
      </c>
      <c r="F33" s="60">
        <v>123600000</v>
      </c>
      <c r="G33" s="60">
        <v>9123898</v>
      </c>
      <c r="H33" s="60">
        <v>58125</v>
      </c>
      <c r="I33" s="60">
        <v>137388</v>
      </c>
      <c r="J33" s="60">
        <v>9319411</v>
      </c>
      <c r="K33" s="60">
        <v>250443</v>
      </c>
      <c r="L33" s="60">
        <v>7591870</v>
      </c>
      <c r="M33" s="60">
        <v>16009298</v>
      </c>
      <c r="N33" s="60">
        <v>23851611</v>
      </c>
      <c r="O33" s="60">
        <v>3337741</v>
      </c>
      <c r="P33" s="60">
        <v>10348099</v>
      </c>
      <c r="Q33" s="60"/>
      <c r="R33" s="60">
        <v>13685840</v>
      </c>
      <c r="S33" s="60">
        <v>10851347</v>
      </c>
      <c r="T33" s="60">
        <v>5967583</v>
      </c>
      <c r="U33" s="60">
        <v>8303366</v>
      </c>
      <c r="V33" s="60">
        <v>25122296</v>
      </c>
      <c r="W33" s="60">
        <v>71979158</v>
      </c>
      <c r="X33" s="60">
        <v>123600000</v>
      </c>
      <c r="Y33" s="60">
        <v>-51620842</v>
      </c>
      <c r="Z33" s="140">
        <v>-41.76</v>
      </c>
      <c r="AA33" s="62">
        <v>123600000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421925755</v>
      </c>
      <c r="D36" s="222">
        <f>SUM(D32:D35)</f>
        <v>0</v>
      </c>
      <c r="E36" s="218">
        <f t="shared" si="6"/>
        <v>815563723</v>
      </c>
      <c r="F36" s="220">
        <f t="shared" si="6"/>
        <v>941897575</v>
      </c>
      <c r="G36" s="220">
        <f t="shared" si="6"/>
        <v>33399709</v>
      </c>
      <c r="H36" s="220">
        <f t="shared" si="6"/>
        <v>90162368</v>
      </c>
      <c r="I36" s="220">
        <f t="shared" si="6"/>
        <v>44106200</v>
      </c>
      <c r="J36" s="220">
        <f t="shared" si="6"/>
        <v>167668277</v>
      </c>
      <c r="K36" s="220">
        <f t="shared" si="6"/>
        <v>106745172</v>
      </c>
      <c r="L36" s="220">
        <f t="shared" si="6"/>
        <v>55768039</v>
      </c>
      <c r="M36" s="220">
        <f t="shared" si="6"/>
        <v>77943779</v>
      </c>
      <c r="N36" s="220">
        <f t="shared" si="6"/>
        <v>240456990</v>
      </c>
      <c r="O36" s="220">
        <f t="shared" si="6"/>
        <v>15560499</v>
      </c>
      <c r="P36" s="220">
        <f t="shared" si="6"/>
        <v>31264030</v>
      </c>
      <c r="Q36" s="220">
        <f t="shared" si="6"/>
        <v>0</v>
      </c>
      <c r="R36" s="220">
        <f t="shared" si="6"/>
        <v>46824529</v>
      </c>
      <c r="S36" s="220">
        <f t="shared" si="6"/>
        <v>61350087</v>
      </c>
      <c r="T36" s="220">
        <f t="shared" si="6"/>
        <v>95561658</v>
      </c>
      <c r="U36" s="220">
        <f t="shared" si="6"/>
        <v>207138179</v>
      </c>
      <c r="V36" s="220">
        <f t="shared" si="6"/>
        <v>364049924</v>
      </c>
      <c r="W36" s="220">
        <f t="shared" si="6"/>
        <v>818999720</v>
      </c>
      <c r="X36" s="220">
        <f t="shared" si="6"/>
        <v>941897575</v>
      </c>
      <c r="Y36" s="220">
        <f t="shared" si="6"/>
        <v>-122897855</v>
      </c>
      <c r="Z36" s="221">
        <f>+IF(X36&lt;&gt;0,+(Y36/X36)*100,0)</f>
        <v>-13.047900139248156</v>
      </c>
      <c r="AA36" s="239">
        <f>SUM(AA32:AA35)</f>
        <v>941897575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12658439</v>
      </c>
      <c r="D6" s="155"/>
      <c r="E6" s="59">
        <v>121367326</v>
      </c>
      <c r="F6" s="60">
        <v>121367326</v>
      </c>
      <c r="G6" s="60">
        <v>248597822</v>
      </c>
      <c r="H6" s="60">
        <v>120211386</v>
      </c>
      <c r="I6" s="60">
        <v>53555213</v>
      </c>
      <c r="J6" s="60">
        <v>53555213</v>
      </c>
      <c r="K6" s="60">
        <v>5214373</v>
      </c>
      <c r="L6" s="60">
        <v>307366806</v>
      </c>
      <c r="M6" s="60">
        <v>189867527</v>
      </c>
      <c r="N6" s="60">
        <v>189867527</v>
      </c>
      <c r="O6" s="60">
        <v>145115224</v>
      </c>
      <c r="P6" s="60"/>
      <c r="Q6" s="60"/>
      <c r="R6" s="60"/>
      <c r="S6" s="60"/>
      <c r="T6" s="60"/>
      <c r="U6" s="60"/>
      <c r="V6" s="60"/>
      <c r="W6" s="60"/>
      <c r="X6" s="60">
        <v>121367326</v>
      </c>
      <c r="Y6" s="60">
        <v>-121367326</v>
      </c>
      <c r="Z6" s="140">
        <v>-100</v>
      </c>
      <c r="AA6" s="62">
        <v>121367326</v>
      </c>
    </row>
    <row r="7" spans="1:27" ht="13.5">
      <c r="A7" s="249" t="s">
        <v>144</v>
      </c>
      <c r="B7" s="182"/>
      <c r="C7" s="155">
        <v>214910850</v>
      </c>
      <c r="D7" s="155"/>
      <c r="E7" s="59">
        <v>493739565</v>
      </c>
      <c r="F7" s="60">
        <v>493739565</v>
      </c>
      <c r="G7" s="60">
        <v>214910850</v>
      </c>
      <c r="H7" s="60">
        <v>214910850</v>
      </c>
      <c r="I7" s="60">
        <v>214910850</v>
      </c>
      <c r="J7" s="60">
        <v>214910850</v>
      </c>
      <c r="K7" s="60">
        <v>214910850</v>
      </c>
      <c r="L7" s="60">
        <v>214910850</v>
      </c>
      <c r="M7" s="60">
        <v>214910850</v>
      </c>
      <c r="N7" s="60">
        <v>214910850</v>
      </c>
      <c r="O7" s="60">
        <v>214910850</v>
      </c>
      <c r="P7" s="60"/>
      <c r="Q7" s="60"/>
      <c r="R7" s="60"/>
      <c r="S7" s="60"/>
      <c r="T7" s="60"/>
      <c r="U7" s="60"/>
      <c r="V7" s="60"/>
      <c r="W7" s="60"/>
      <c r="X7" s="60">
        <v>493739565</v>
      </c>
      <c r="Y7" s="60">
        <v>-493739565</v>
      </c>
      <c r="Z7" s="140">
        <v>-100</v>
      </c>
      <c r="AA7" s="62">
        <v>493739565</v>
      </c>
    </row>
    <row r="8" spans="1:27" ht="13.5">
      <c r="A8" s="249" t="s">
        <v>145</v>
      </c>
      <c r="B8" s="182"/>
      <c r="C8" s="155">
        <v>44980800</v>
      </c>
      <c r="D8" s="155"/>
      <c r="E8" s="59">
        <v>12391000</v>
      </c>
      <c r="F8" s="60">
        <v>12391000</v>
      </c>
      <c r="G8" s="60">
        <v>36409289</v>
      </c>
      <c r="H8" s="60">
        <v>47197439</v>
      </c>
      <c r="I8" s="60">
        <v>54670215</v>
      </c>
      <c r="J8" s="60">
        <v>54670215</v>
      </c>
      <c r="K8" s="60">
        <v>59733953</v>
      </c>
      <c r="L8" s="60">
        <v>44980800</v>
      </c>
      <c r="M8" s="60">
        <v>44980800</v>
      </c>
      <c r="N8" s="60">
        <v>44980800</v>
      </c>
      <c r="O8" s="60">
        <v>44980800</v>
      </c>
      <c r="P8" s="60"/>
      <c r="Q8" s="60"/>
      <c r="R8" s="60"/>
      <c r="S8" s="60"/>
      <c r="T8" s="60"/>
      <c r="U8" s="60"/>
      <c r="V8" s="60"/>
      <c r="W8" s="60"/>
      <c r="X8" s="60">
        <v>12391000</v>
      </c>
      <c r="Y8" s="60">
        <v>-12391000</v>
      </c>
      <c r="Z8" s="140">
        <v>-100</v>
      </c>
      <c r="AA8" s="62">
        <v>12391000</v>
      </c>
    </row>
    <row r="9" spans="1:27" ht="13.5">
      <c r="A9" s="249" t="s">
        <v>146</v>
      </c>
      <c r="B9" s="182"/>
      <c r="C9" s="155">
        <v>216949604</v>
      </c>
      <c r="D9" s="155"/>
      <c r="E9" s="59">
        <v>3587850</v>
      </c>
      <c r="F9" s="60">
        <v>3587850</v>
      </c>
      <c r="G9" s="60">
        <v>216949604</v>
      </c>
      <c r="H9" s="60">
        <v>216949604</v>
      </c>
      <c r="I9" s="60">
        <v>216949604</v>
      </c>
      <c r="J9" s="60">
        <v>216949604</v>
      </c>
      <c r="K9" s="60">
        <v>216949604</v>
      </c>
      <c r="L9" s="60">
        <v>236333697</v>
      </c>
      <c r="M9" s="60">
        <v>248078396</v>
      </c>
      <c r="N9" s="60">
        <v>248078396</v>
      </c>
      <c r="O9" s="60">
        <v>257123335</v>
      </c>
      <c r="P9" s="60"/>
      <c r="Q9" s="60"/>
      <c r="R9" s="60"/>
      <c r="S9" s="60"/>
      <c r="T9" s="60"/>
      <c r="U9" s="60"/>
      <c r="V9" s="60"/>
      <c r="W9" s="60"/>
      <c r="X9" s="60">
        <v>3587850</v>
      </c>
      <c r="Y9" s="60">
        <v>-3587850</v>
      </c>
      <c r="Z9" s="140">
        <v>-100</v>
      </c>
      <c r="AA9" s="62">
        <v>3587850</v>
      </c>
    </row>
    <row r="10" spans="1:27" ht="13.5">
      <c r="A10" s="249" t="s">
        <v>147</v>
      </c>
      <c r="B10" s="182"/>
      <c r="C10" s="155"/>
      <c r="D10" s="155"/>
      <c r="E10" s="59">
        <v>1585381</v>
      </c>
      <c r="F10" s="60">
        <v>1585381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1585381</v>
      </c>
      <c r="Y10" s="159">
        <v>-1585381</v>
      </c>
      <c r="Z10" s="141">
        <v>-100</v>
      </c>
      <c r="AA10" s="225">
        <v>1585381</v>
      </c>
    </row>
    <row r="11" spans="1:27" ht="13.5">
      <c r="A11" s="249" t="s">
        <v>148</v>
      </c>
      <c r="B11" s="182"/>
      <c r="C11" s="155">
        <v>19704689</v>
      </c>
      <c r="D11" s="155"/>
      <c r="E11" s="59">
        <v>16196580</v>
      </c>
      <c r="F11" s="60">
        <v>16196580</v>
      </c>
      <c r="G11" s="60">
        <v>19704689</v>
      </c>
      <c r="H11" s="60">
        <v>19704689</v>
      </c>
      <c r="I11" s="60">
        <v>19704689</v>
      </c>
      <c r="J11" s="60">
        <v>19704689</v>
      </c>
      <c r="K11" s="60">
        <v>19704689</v>
      </c>
      <c r="L11" s="60">
        <v>19704689</v>
      </c>
      <c r="M11" s="60">
        <v>19704689</v>
      </c>
      <c r="N11" s="60">
        <v>19704689</v>
      </c>
      <c r="O11" s="60">
        <v>19704689</v>
      </c>
      <c r="P11" s="60"/>
      <c r="Q11" s="60"/>
      <c r="R11" s="60"/>
      <c r="S11" s="60"/>
      <c r="T11" s="60"/>
      <c r="U11" s="60"/>
      <c r="V11" s="60"/>
      <c r="W11" s="60"/>
      <c r="X11" s="60">
        <v>16196580</v>
      </c>
      <c r="Y11" s="60">
        <v>-16196580</v>
      </c>
      <c r="Z11" s="140">
        <v>-100</v>
      </c>
      <c r="AA11" s="62">
        <v>16196580</v>
      </c>
    </row>
    <row r="12" spans="1:27" ht="13.5">
      <c r="A12" s="250" t="s">
        <v>56</v>
      </c>
      <c r="B12" s="251"/>
      <c r="C12" s="168">
        <f aca="true" t="shared" si="0" ref="C12:Y12">SUM(C6:C11)</f>
        <v>509204382</v>
      </c>
      <c r="D12" s="168">
        <f>SUM(D6:D11)</f>
        <v>0</v>
      </c>
      <c r="E12" s="72">
        <f t="shared" si="0"/>
        <v>648867702</v>
      </c>
      <c r="F12" s="73">
        <f t="shared" si="0"/>
        <v>648867702</v>
      </c>
      <c r="G12" s="73">
        <f t="shared" si="0"/>
        <v>736572254</v>
      </c>
      <c r="H12" s="73">
        <f t="shared" si="0"/>
        <v>618973968</v>
      </c>
      <c r="I12" s="73">
        <f t="shared" si="0"/>
        <v>559790571</v>
      </c>
      <c r="J12" s="73">
        <f t="shared" si="0"/>
        <v>559790571</v>
      </c>
      <c r="K12" s="73">
        <f t="shared" si="0"/>
        <v>516513469</v>
      </c>
      <c r="L12" s="73">
        <f t="shared" si="0"/>
        <v>823296842</v>
      </c>
      <c r="M12" s="73">
        <f t="shared" si="0"/>
        <v>717542262</v>
      </c>
      <c r="N12" s="73">
        <f t="shared" si="0"/>
        <v>717542262</v>
      </c>
      <c r="O12" s="73">
        <f t="shared" si="0"/>
        <v>681834898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648867702</v>
      </c>
      <c r="Y12" s="73">
        <f t="shared" si="0"/>
        <v>-648867702</v>
      </c>
      <c r="Z12" s="170">
        <f>+IF(X12&lt;&gt;0,+(Y12/X12)*100,0)</f>
        <v>-100</v>
      </c>
      <c r="AA12" s="74">
        <f>SUM(AA6:AA11)</f>
        <v>648867702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2200000</v>
      </c>
      <c r="D17" s="155"/>
      <c r="E17" s="59">
        <v>2200000</v>
      </c>
      <c r="F17" s="60">
        <v>2200000</v>
      </c>
      <c r="G17" s="60">
        <v>2200000</v>
      </c>
      <c r="H17" s="60">
        <v>2200000</v>
      </c>
      <c r="I17" s="60">
        <v>2200000</v>
      </c>
      <c r="J17" s="60">
        <v>2200000</v>
      </c>
      <c r="K17" s="60">
        <v>2200000</v>
      </c>
      <c r="L17" s="60">
        <v>2200000</v>
      </c>
      <c r="M17" s="60">
        <v>2200000</v>
      </c>
      <c r="N17" s="60">
        <v>2200000</v>
      </c>
      <c r="O17" s="60">
        <v>2200000</v>
      </c>
      <c r="P17" s="60"/>
      <c r="Q17" s="60"/>
      <c r="R17" s="60"/>
      <c r="S17" s="60"/>
      <c r="T17" s="60"/>
      <c r="U17" s="60"/>
      <c r="V17" s="60"/>
      <c r="W17" s="60"/>
      <c r="X17" s="60">
        <v>2200000</v>
      </c>
      <c r="Y17" s="60">
        <v>-2200000</v>
      </c>
      <c r="Z17" s="140">
        <v>-100</v>
      </c>
      <c r="AA17" s="62">
        <v>2200000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2354657577</v>
      </c>
      <c r="D19" s="155"/>
      <c r="E19" s="59">
        <v>5676861591</v>
      </c>
      <c r="F19" s="60">
        <v>5676861591</v>
      </c>
      <c r="G19" s="60">
        <v>2388057577</v>
      </c>
      <c r="H19" s="60">
        <v>2478219945</v>
      </c>
      <c r="I19" s="60">
        <v>2522326145</v>
      </c>
      <c r="J19" s="60">
        <v>2522326145</v>
      </c>
      <c r="K19" s="60">
        <v>2629071317</v>
      </c>
      <c r="L19" s="60">
        <v>2684840356</v>
      </c>
      <c r="M19" s="60">
        <v>2762784135</v>
      </c>
      <c r="N19" s="60">
        <v>2762784135</v>
      </c>
      <c r="O19" s="60">
        <v>2778344634</v>
      </c>
      <c r="P19" s="60"/>
      <c r="Q19" s="60"/>
      <c r="R19" s="60"/>
      <c r="S19" s="60"/>
      <c r="T19" s="60"/>
      <c r="U19" s="60"/>
      <c r="V19" s="60"/>
      <c r="W19" s="60"/>
      <c r="X19" s="60">
        <v>5676861591</v>
      </c>
      <c r="Y19" s="60">
        <v>-5676861591</v>
      </c>
      <c r="Z19" s="140">
        <v>-100</v>
      </c>
      <c r="AA19" s="62">
        <v>5676861591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11837485</v>
      </c>
      <c r="D21" s="155"/>
      <c r="E21" s="59">
        <v>11732567</v>
      </c>
      <c r="F21" s="60">
        <v>11732567</v>
      </c>
      <c r="G21" s="60">
        <v>11837485</v>
      </c>
      <c r="H21" s="60">
        <v>11837485</v>
      </c>
      <c r="I21" s="60">
        <v>11837485</v>
      </c>
      <c r="J21" s="60">
        <v>11837485</v>
      </c>
      <c r="K21" s="60">
        <v>11837485</v>
      </c>
      <c r="L21" s="60">
        <v>11837485</v>
      </c>
      <c r="M21" s="60">
        <v>11837485</v>
      </c>
      <c r="N21" s="60">
        <v>11837485</v>
      </c>
      <c r="O21" s="60">
        <v>11837485</v>
      </c>
      <c r="P21" s="60"/>
      <c r="Q21" s="60"/>
      <c r="R21" s="60"/>
      <c r="S21" s="60"/>
      <c r="T21" s="60"/>
      <c r="U21" s="60"/>
      <c r="V21" s="60"/>
      <c r="W21" s="60"/>
      <c r="X21" s="60">
        <v>11732567</v>
      </c>
      <c r="Y21" s="60">
        <v>-11732567</v>
      </c>
      <c r="Z21" s="140">
        <v>-100</v>
      </c>
      <c r="AA21" s="62">
        <v>11732567</v>
      </c>
    </row>
    <row r="22" spans="1:27" ht="13.5">
      <c r="A22" s="249" t="s">
        <v>157</v>
      </c>
      <c r="B22" s="182"/>
      <c r="C22" s="155">
        <v>320351</v>
      </c>
      <c r="D22" s="155"/>
      <c r="E22" s="59">
        <v>1688611</v>
      </c>
      <c r="F22" s="60">
        <v>1688611</v>
      </c>
      <c r="G22" s="60">
        <v>320351</v>
      </c>
      <c r="H22" s="60">
        <v>320351</v>
      </c>
      <c r="I22" s="60">
        <v>320351</v>
      </c>
      <c r="J22" s="60">
        <v>320351</v>
      </c>
      <c r="K22" s="60">
        <v>320351</v>
      </c>
      <c r="L22" s="60">
        <v>320351</v>
      </c>
      <c r="M22" s="60">
        <v>320351</v>
      </c>
      <c r="N22" s="60">
        <v>320351</v>
      </c>
      <c r="O22" s="60">
        <v>320351</v>
      </c>
      <c r="P22" s="60"/>
      <c r="Q22" s="60"/>
      <c r="R22" s="60"/>
      <c r="S22" s="60"/>
      <c r="T22" s="60"/>
      <c r="U22" s="60"/>
      <c r="V22" s="60"/>
      <c r="W22" s="60"/>
      <c r="X22" s="60">
        <v>1688611</v>
      </c>
      <c r="Y22" s="60">
        <v>-1688611</v>
      </c>
      <c r="Z22" s="140">
        <v>-100</v>
      </c>
      <c r="AA22" s="62">
        <v>1688611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2369015413</v>
      </c>
      <c r="D24" s="168">
        <f>SUM(D15:D23)</f>
        <v>0</v>
      </c>
      <c r="E24" s="76">
        <f t="shared" si="1"/>
        <v>5692482769</v>
      </c>
      <c r="F24" s="77">
        <f t="shared" si="1"/>
        <v>5692482769</v>
      </c>
      <c r="G24" s="77">
        <f t="shared" si="1"/>
        <v>2402415413</v>
      </c>
      <c r="H24" s="77">
        <f t="shared" si="1"/>
        <v>2492577781</v>
      </c>
      <c r="I24" s="77">
        <f t="shared" si="1"/>
        <v>2536683981</v>
      </c>
      <c r="J24" s="77">
        <f t="shared" si="1"/>
        <v>2536683981</v>
      </c>
      <c r="K24" s="77">
        <f t="shared" si="1"/>
        <v>2643429153</v>
      </c>
      <c r="L24" s="77">
        <f t="shared" si="1"/>
        <v>2699198192</v>
      </c>
      <c r="M24" s="77">
        <f t="shared" si="1"/>
        <v>2777141971</v>
      </c>
      <c r="N24" s="77">
        <f t="shared" si="1"/>
        <v>2777141971</v>
      </c>
      <c r="O24" s="77">
        <f t="shared" si="1"/>
        <v>2792702470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5692482769</v>
      </c>
      <c r="Y24" s="77">
        <f t="shared" si="1"/>
        <v>-5692482769</v>
      </c>
      <c r="Z24" s="212">
        <f>+IF(X24&lt;&gt;0,+(Y24/X24)*100,0)</f>
        <v>-100</v>
      </c>
      <c r="AA24" s="79">
        <f>SUM(AA15:AA23)</f>
        <v>5692482769</v>
      </c>
    </row>
    <row r="25" spans="1:27" ht="13.5">
      <c r="A25" s="250" t="s">
        <v>159</v>
      </c>
      <c r="B25" s="251"/>
      <c r="C25" s="168">
        <f aca="true" t="shared" si="2" ref="C25:Y25">+C12+C24</f>
        <v>2878219795</v>
      </c>
      <c r="D25" s="168">
        <f>+D12+D24</f>
        <v>0</v>
      </c>
      <c r="E25" s="72">
        <f t="shared" si="2"/>
        <v>6341350471</v>
      </c>
      <c r="F25" s="73">
        <f t="shared" si="2"/>
        <v>6341350471</v>
      </c>
      <c r="G25" s="73">
        <f t="shared" si="2"/>
        <v>3138987667</v>
      </c>
      <c r="H25" s="73">
        <f t="shared" si="2"/>
        <v>3111551749</v>
      </c>
      <c r="I25" s="73">
        <f t="shared" si="2"/>
        <v>3096474552</v>
      </c>
      <c r="J25" s="73">
        <f t="shared" si="2"/>
        <v>3096474552</v>
      </c>
      <c r="K25" s="73">
        <f t="shared" si="2"/>
        <v>3159942622</v>
      </c>
      <c r="L25" s="73">
        <f t="shared" si="2"/>
        <v>3522495034</v>
      </c>
      <c r="M25" s="73">
        <f t="shared" si="2"/>
        <v>3494684233</v>
      </c>
      <c r="N25" s="73">
        <f t="shared" si="2"/>
        <v>3494684233</v>
      </c>
      <c r="O25" s="73">
        <f t="shared" si="2"/>
        <v>3474537368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6341350471</v>
      </c>
      <c r="Y25" s="73">
        <f t="shared" si="2"/>
        <v>-6341350471</v>
      </c>
      <c r="Z25" s="170">
        <f>+IF(X25&lt;&gt;0,+(Y25/X25)*100,0)</f>
        <v>-100</v>
      </c>
      <c r="AA25" s="74">
        <f>+AA12+AA24</f>
        <v>6341350471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913834</v>
      </c>
      <c r="D30" s="155"/>
      <c r="E30" s="59">
        <v>245000</v>
      </c>
      <c r="F30" s="60">
        <v>245000</v>
      </c>
      <c r="G30" s="60">
        <v>913834</v>
      </c>
      <c r="H30" s="60">
        <v>913834</v>
      </c>
      <c r="I30" s="60">
        <v>913834</v>
      </c>
      <c r="J30" s="60">
        <v>913834</v>
      </c>
      <c r="K30" s="60">
        <v>913834</v>
      </c>
      <c r="L30" s="60">
        <v>913834</v>
      </c>
      <c r="M30" s="60">
        <v>913834</v>
      </c>
      <c r="N30" s="60">
        <v>913834</v>
      </c>
      <c r="O30" s="60">
        <v>913834</v>
      </c>
      <c r="P30" s="60"/>
      <c r="Q30" s="60"/>
      <c r="R30" s="60"/>
      <c r="S30" s="60"/>
      <c r="T30" s="60"/>
      <c r="U30" s="60"/>
      <c r="V30" s="60"/>
      <c r="W30" s="60"/>
      <c r="X30" s="60">
        <v>245000</v>
      </c>
      <c r="Y30" s="60">
        <v>-245000</v>
      </c>
      <c r="Z30" s="140">
        <v>-100</v>
      </c>
      <c r="AA30" s="62">
        <v>245000</v>
      </c>
    </row>
    <row r="31" spans="1:27" ht="13.5">
      <c r="A31" s="249" t="s">
        <v>163</v>
      </c>
      <c r="B31" s="182"/>
      <c r="C31" s="155">
        <v>1478287</v>
      </c>
      <c r="D31" s="155"/>
      <c r="E31" s="59"/>
      <c r="F31" s="60"/>
      <c r="G31" s="60">
        <v>1478287</v>
      </c>
      <c r="H31" s="60">
        <v>1478287</v>
      </c>
      <c r="I31" s="60">
        <v>1478287</v>
      </c>
      <c r="J31" s="60">
        <v>1478287</v>
      </c>
      <c r="K31" s="60">
        <v>1478287</v>
      </c>
      <c r="L31" s="60">
        <v>1478287</v>
      </c>
      <c r="M31" s="60">
        <v>1478287</v>
      </c>
      <c r="N31" s="60">
        <v>1478287</v>
      </c>
      <c r="O31" s="60">
        <v>1478287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419132956</v>
      </c>
      <c r="D32" s="155"/>
      <c r="E32" s="59">
        <v>436144104</v>
      </c>
      <c r="F32" s="60">
        <v>436144104</v>
      </c>
      <c r="G32" s="60">
        <v>480526109</v>
      </c>
      <c r="H32" s="60">
        <v>397278482</v>
      </c>
      <c r="I32" s="60">
        <v>349528832</v>
      </c>
      <c r="J32" s="60">
        <v>349528832</v>
      </c>
      <c r="K32" s="60">
        <v>250671139</v>
      </c>
      <c r="L32" s="60">
        <v>406588822</v>
      </c>
      <c r="M32" s="60">
        <v>329384769</v>
      </c>
      <c r="N32" s="60">
        <v>329384769</v>
      </c>
      <c r="O32" s="60">
        <v>314154310</v>
      </c>
      <c r="P32" s="60"/>
      <c r="Q32" s="60"/>
      <c r="R32" s="60"/>
      <c r="S32" s="60"/>
      <c r="T32" s="60"/>
      <c r="U32" s="60"/>
      <c r="V32" s="60"/>
      <c r="W32" s="60"/>
      <c r="X32" s="60">
        <v>436144104</v>
      </c>
      <c r="Y32" s="60">
        <v>-436144104</v>
      </c>
      <c r="Z32" s="140">
        <v>-100</v>
      </c>
      <c r="AA32" s="62">
        <v>436144104</v>
      </c>
    </row>
    <row r="33" spans="1:27" ht="13.5">
      <c r="A33" s="249" t="s">
        <v>165</v>
      </c>
      <c r="B33" s="182"/>
      <c r="C33" s="155">
        <v>31619309</v>
      </c>
      <c r="D33" s="155"/>
      <c r="E33" s="59"/>
      <c r="F33" s="60"/>
      <c r="G33" s="60">
        <v>31619309</v>
      </c>
      <c r="H33" s="60">
        <v>31619309</v>
      </c>
      <c r="I33" s="60">
        <v>31619309</v>
      </c>
      <c r="J33" s="60">
        <v>31619309</v>
      </c>
      <c r="K33" s="60">
        <v>31619309</v>
      </c>
      <c r="L33" s="60">
        <v>31619309</v>
      </c>
      <c r="M33" s="60">
        <v>31619309</v>
      </c>
      <c r="N33" s="60">
        <v>31619309</v>
      </c>
      <c r="O33" s="60">
        <v>31619309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453144386</v>
      </c>
      <c r="D34" s="168">
        <f>SUM(D29:D33)</f>
        <v>0</v>
      </c>
      <c r="E34" s="72">
        <f t="shared" si="3"/>
        <v>436389104</v>
      </c>
      <c r="F34" s="73">
        <f t="shared" si="3"/>
        <v>436389104</v>
      </c>
      <c r="G34" s="73">
        <f t="shared" si="3"/>
        <v>514537539</v>
      </c>
      <c r="H34" s="73">
        <f t="shared" si="3"/>
        <v>431289912</v>
      </c>
      <c r="I34" s="73">
        <f t="shared" si="3"/>
        <v>383540262</v>
      </c>
      <c r="J34" s="73">
        <f t="shared" si="3"/>
        <v>383540262</v>
      </c>
      <c r="K34" s="73">
        <f t="shared" si="3"/>
        <v>284682569</v>
      </c>
      <c r="L34" s="73">
        <f t="shared" si="3"/>
        <v>440600252</v>
      </c>
      <c r="M34" s="73">
        <f t="shared" si="3"/>
        <v>363396199</v>
      </c>
      <c r="N34" s="73">
        <f t="shared" si="3"/>
        <v>363396199</v>
      </c>
      <c r="O34" s="73">
        <f t="shared" si="3"/>
        <v>348165740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436389104</v>
      </c>
      <c r="Y34" s="73">
        <f t="shared" si="3"/>
        <v>-436389104</v>
      </c>
      <c r="Z34" s="170">
        <f>+IF(X34&lt;&gt;0,+(Y34/X34)*100,0)</f>
        <v>-100</v>
      </c>
      <c r="AA34" s="74">
        <f>SUM(AA29:AA33)</f>
        <v>436389104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677428</v>
      </c>
      <c r="D37" s="155"/>
      <c r="E37" s="59">
        <v>70000</v>
      </c>
      <c r="F37" s="60">
        <v>70000</v>
      </c>
      <c r="G37" s="60">
        <v>677428</v>
      </c>
      <c r="H37" s="60">
        <v>677428</v>
      </c>
      <c r="I37" s="60">
        <v>677428</v>
      </c>
      <c r="J37" s="60">
        <v>677428</v>
      </c>
      <c r="K37" s="60">
        <v>677428</v>
      </c>
      <c r="L37" s="60">
        <v>677428</v>
      </c>
      <c r="M37" s="60">
        <v>677428</v>
      </c>
      <c r="N37" s="60">
        <v>677428</v>
      </c>
      <c r="O37" s="60">
        <v>677428</v>
      </c>
      <c r="P37" s="60"/>
      <c r="Q37" s="60"/>
      <c r="R37" s="60"/>
      <c r="S37" s="60"/>
      <c r="T37" s="60"/>
      <c r="U37" s="60"/>
      <c r="V37" s="60"/>
      <c r="W37" s="60"/>
      <c r="X37" s="60">
        <v>70000</v>
      </c>
      <c r="Y37" s="60">
        <v>-70000</v>
      </c>
      <c r="Z37" s="140">
        <v>-100</v>
      </c>
      <c r="AA37" s="62">
        <v>70000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677428</v>
      </c>
      <c r="D39" s="168">
        <f>SUM(D37:D38)</f>
        <v>0</v>
      </c>
      <c r="E39" s="76">
        <f t="shared" si="4"/>
        <v>70000</v>
      </c>
      <c r="F39" s="77">
        <f t="shared" si="4"/>
        <v>70000</v>
      </c>
      <c r="G39" s="77">
        <f t="shared" si="4"/>
        <v>677428</v>
      </c>
      <c r="H39" s="77">
        <f t="shared" si="4"/>
        <v>677428</v>
      </c>
      <c r="I39" s="77">
        <f t="shared" si="4"/>
        <v>677428</v>
      </c>
      <c r="J39" s="77">
        <f t="shared" si="4"/>
        <v>677428</v>
      </c>
      <c r="K39" s="77">
        <f t="shared" si="4"/>
        <v>677428</v>
      </c>
      <c r="L39" s="77">
        <f t="shared" si="4"/>
        <v>677428</v>
      </c>
      <c r="M39" s="77">
        <f t="shared" si="4"/>
        <v>677428</v>
      </c>
      <c r="N39" s="77">
        <f t="shared" si="4"/>
        <v>677428</v>
      </c>
      <c r="O39" s="77">
        <f t="shared" si="4"/>
        <v>677428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70000</v>
      </c>
      <c r="Y39" s="77">
        <f t="shared" si="4"/>
        <v>-70000</v>
      </c>
      <c r="Z39" s="212">
        <f>+IF(X39&lt;&gt;0,+(Y39/X39)*100,0)</f>
        <v>-100</v>
      </c>
      <c r="AA39" s="79">
        <f>SUM(AA37:AA38)</f>
        <v>70000</v>
      </c>
    </row>
    <row r="40" spans="1:27" ht="13.5">
      <c r="A40" s="250" t="s">
        <v>167</v>
      </c>
      <c r="B40" s="251"/>
      <c r="C40" s="168">
        <f aca="true" t="shared" si="5" ref="C40:Y40">+C34+C39</f>
        <v>453821814</v>
      </c>
      <c r="D40" s="168">
        <f>+D34+D39</f>
        <v>0</v>
      </c>
      <c r="E40" s="72">
        <f t="shared" si="5"/>
        <v>436459104</v>
      </c>
      <c r="F40" s="73">
        <f t="shared" si="5"/>
        <v>436459104</v>
      </c>
      <c r="G40" s="73">
        <f t="shared" si="5"/>
        <v>515214967</v>
      </c>
      <c r="H40" s="73">
        <f t="shared" si="5"/>
        <v>431967340</v>
      </c>
      <c r="I40" s="73">
        <f t="shared" si="5"/>
        <v>384217690</v>
      </c>
      <c r="J40" s="73">
        <f t="shared" si="5"/>
        <v>384217690</v>
      </c>
      <c r="K40" s="73">
        <f t="shared" si="5"/>
        <v>285359997</v>
      </c>
      <c r="L40" s="73">
        <f t="shared" si="5"/>
        <v>441277680</v>
      </c>
      <c r="M40" s="73">
        <f t="shared" si="5"/>
        <v>364073627</v>
      </c>
      <c r="N40" s="73">
        <f t="shared" si="5"/>
        <v>364073627</v>
      </c>
      <c r="O40" s="73">
        <f t="shared" si="5"/>
        <v>348843168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436459104</v>
      </c>
      <c r="Y40" s="73">
        <f t="shared" si="5"/>
        <v>-436459104</v>
      </c>
      <c r="Z40" s="170">
        <f>+IF(X40&lt;&gt;0,+(Y40/X40)*100,0)</f>
        <v>-100</v>
      </c>
      <c r="AA40" s="74">
        <f>+AA34+AA39</f>
        <v>436459104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2424397981</v>
      </c>
      <c r="D42" s="257">
        <f>+D25-D40</f>
        <v>0</v>
      </c>
      <c r="E42" s="258">
        <f t="shared" si="6"/>
        <v>5904891367</v>
      </c>
      <c r="F42" s="259">
        <f t="shared" si="6"/>
        <v>5904891367</v>
      </c>
      <c r="G42" s="259">
        <f t="shared" si="6"/>
        <v>2623772700</v>
      </c>
      <c r="H42" s="259">
        <f t="shared" si="6"/>
        <v>2679584409</v>
      </c>
      <c r="I42" s="259">
        <f t="shared" si="6"/>
        <v>2712256862</v>
      </c>
      <c r="J42" s="259">
        <f t="shared" si="6"/>
        <v>2712256862</v>
      </c>
      <c r="K42" s="259">
        <f t="shared" si="6"/>
        <v>2874582625</v>
      </c>
      <c r="L42" s="259">
        <f t="shared" si="6"/>
        <v>3081217354</v>
      </c>
      <c r="M42" s="259">
        <f t="shared" si="6"/>
        <v>3130610606</v>
      </c>
      <c r="N42" s="259">
        <f t="shared" si="6"/>
        <v>3130610606</v>
      </c>
      <c r="O42" s="259">
        <f t="shared" si="6"/>
        <v>3125694200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5904891367</v>
      </c>
      <c r="Y42" s="259">
        <f t="shared" si="6"/>
        <v>-5904891367</v>
      </c>
      <c r="Z42" s="260">
        <f>+IF(X42&lt;&gt;0,+(Y42/X42)*100,0)</f>
        <v>-100</v>
      </c>
      <c r="AA42" s="261">
        <f>+AA25-AA40</f>
        <v>5904891367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2424397981</v>
      </c>
      <c r="D45" s="155"/>
      <c r="E45" s="59">
        <v>5904891367</v>
      </c>
      <c r="F45" s="60">
        <v>5904891367</v>
      </c>
      <c r="G45" s="60">
        <v>2623772700</v>
      </c>
      <c r="H45" s="60">
        <v>2679584409</v>
      </c>
      <c r="I45" s="60">
        <v>2712256862</v>
      </c>
      <c r="J45" s="60">
        <v>2712256862</v>
      </c>
      <c r="K45" s="60">
        <v>2874582625</v>
      </c>
      <c r="L45" s="60">
        <v>3081217354</v>
      </c>
      <c r="M45" s="60">
        <v>3130610606</v>
      </c>
      <c r="N45" s="60">
        <v>3130610606</v>
      </c>
      <c r="O45" s="60">
        <v>3125694200</v>
      </c>
      <c r="P45" s="60"/>
      <c r="Q45" s="60"/>
      <c r="R45" s="60"/>
      <c r="S45" s="60"/>
      <c r="T45" s="60"/>
      <c r="U45" s="60"/>
      <c r="V45" s="60"/>
      <c r="W45" s="60"/>
      <c r="X45" s="60">
        <v>5904891367</v>
      </c>
      <c r="Y45" s="60">
        <v>-5904891367</v>
      </c>
      <c r="Z45" s="139">
        <v>-100</v>
      </c>
      <c r="AA45" s="62">
        <v>5904891367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2424397981</v>
      </c>
      <c r="D48" s="217">
        <f>SUM(D45:D47)</f>
        <v>0</v>
      </c>
      <c r="E48" s="264">
        <f t="shared" si="7"/>
        <v>5904891367</v>
      </c>
      <c r="F48" s="219">
        <f t="shared" si="7"/>
        <v>5904891367</v>
      </c>
      <c r="G48" s="219">
        <f t="shared" si="7"/>
        <v>2623772700</v>
      </c>
      <c r="H48" s="219">
        <f t="shared" si="7"/>
        <v>2679584409</v>
      </c>
      <c r="I48" s="219">
        <f t="shared" si="7"/>
        <v>2712256862</v>
      </c>
      <c r="J48" s="219">
        <f t="shared" si="7"/>
        <v>2712256862</v>
      </c>
      <c r="K48" s="219">
        <f t="shared" si="7"/>
        <v>2874582625</v>
      </c>
      <c r="L48" s="219">
        <f t="shared" si="7"/>
        <v>3081217354</v>
      </c>
      <c r="M48" s="219">
        <f t="shared" si="7"/>
        <v>3130610606</v>
      </c>
      <c r="N48" s="219">
        <f t="shared" si="7"/>
        <v>3130610606</v>
      </c>
      <c r="O48" s="219">
        <f t="shared" si="7"/>
        <v>3125694200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5904891367</v>
      </c>
      <c r="Y48" s="219">
        <f t="shared" si="7"/>
        <v>-5904891367</v>
      </c>
      <c r="Z48" s="265">
        <f>+IF(X48&lt;&gt;0,+(Y48/X48)*100,0)</f>
        <v>-100</v>
      </c>
      <c r="AA48" s="232">
        <f>SUM(AA45:AA47)</f>
        <v>5904891367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163777016</v>
      </c>
      <c r="D6" s="155"/>
      <c r="E6" s="59">
        <v>200037093</v>
      </c>
      <c r="F6" s="60">
        <v>200037093</v>
      </c>
      <c r="G6" s="60">
        <v>8597301</v>
      </c>
      <c r="H6" s="60">
        <v>5641133</v>
      </c>
      <c r="I6" s="60">
        <v>9160063</v>
      </c>
      <c r="J6" s="60">
        <v>23398497</v>
      </c>
      <c r="K6" s="60">
        <v>101180898</v>
      </c>
      <c r="L6" s="60">
        <v>24746852</v>
      </c>
      <c r="M6" s="60">
        <v>12129992</v>
      </c>
      <c r="N6" s="60">
        <v>138057742</v>
      </c>
      <c r="O6" s="60">
        <v>7965595</v>
      </c>
      <c r="P6" s="60">
        <v>22568672</v>
      </c>
      <c r="Q6" s="60">
        <v>35251657</v>
      </c>
      <c r="R6" s="60">
        <v>65785924</v>
      </c>
      <c r="S6" s="60">
        <v>11994416</v>
      </c>
      <c r="T6" s="60">
        <v>20861674</v>
      </c>
      <c r="U6" s="60">
        <v>23686897</v>
      </c>
      <c r="V6" s="60">
        <v>56542987</v>
      </c>
      <c r="W6" s="60">
        <v>283785150</v>
      </c>
      <c r="X6" s="60">
        <v>200037093</v>
      </c>
      <c r="Y6" s="60">
        <v>83748057</v>
      </c>
      <c r="Z6" s="140">
        <v>41.87</v>
      </c>
      <c r="AA6" s="62">
        <v>200037093</v>
      </c>
    </row>
    <row r="7" spans="1:27" ht="13.5">
      <c r="A7" s="249" t="s">
        <v>178</v>
      </c>
      <c r="B7" s="182"/>
      <c r="C7" s="155">
        <v>738267148</v>
      </c>
      <c r="D7" s="155"/>
      <c r="E7" s="59">
        <v>484929889</v>
      </c>
      <c r="F7" s="60">
        <v>484929889</v>
      </c>
      <c r="G7" s="60">
        <v>207321000</v>
      </c>
      <c r="H7" s="60">
        <v>3238000</v>
      </c>
      <c r="I7" s="60"/>
      <c r="J7" s="60">
        <v>210559000</v>
      </c>
      <c r="K7" s="60"/>
      <c r="L7" s="60">
        <v>166418000</v>
      </c>
      <c r="M7" s="60"/>
      <c r="N7" s="60">
        <v>166418000</v>
      </c>
      <c r="O7" s="60"/>
      <c r="P7" s="60">
        <v>1761000</v>
      </c>
      <c r="Q7" s="60">
        <v>123492000</v>
      </c>
      <c r="R7" s="60">
        <v>125253000</v>
      </c>
      <c r="S7" s="60"/>
      <c r="T7" s="60"/>
      <c r="U7" s="60"/>
      <c r="V7" s="60"/>
      <c r="W7" s="60">
        <v>502230000</v>
      </c>
      <c r="X7" s="60">
        <v>484929889</v>
      </c>
      <c r="Y7" s="60">
        <v>17300111</v>
      </c>
      <c r="Z7" s="140">
        <v>3.57</v>
      </c>
      <c r="AA7" s="62">
        <v>484929889</v>
      </c>
    </row>
    <row r="8" spans="1:27" ht="13.5">
      <c r="A8" s="249" t="s">
        <v>179</v>
      </c>
      <c r="B8" s="182"/>
      <c r="C8" s="155">
        <v>421925754</v>
      </c>
      <c r="D8" s="155"/>
      <c r="E8" s="59">
        <v>815563722</v>
      </c>
      <c r="F8" s="60">
        <v>815563722</v>
      </c>
      <c r="G8" s="60">
        <v>219924000</v>
      </c>
      <c r="H8" s="60">
        <v>5477000</v>
      </c>
      <c r="I8" s="60"/>
      <c r="J8" s="60">
        <v>225401000</v>
      </c>
      <c r="K8" s="60">
        <v>3500000</v>
      </c>
      <c r="L8" s="60">
        <v>382396331</v>
      </c>
      <c r="M8" s="60">
        <v>1027000</v>
      </c>
      <c r="N8" s="60">
        <v>386923331</v>
      </c>
      <c r="O8" s="60"/>
      <c r="P8" s="60"/>
      <c r="Q8" s="60">
        <v>227481000</v>
      </c>
      <c r="R8" s="60">
        <v>227481000</v>
      </c>
      <c r="S8" s="60"/>
      <c r="T8" s="60"/>
      <c r="U8" s="60"/>
      <c r="V8" s="60"/>
      <c r="W8" s="60">
        <v>839805331</v>
      </c>
      <c r="X8" s="60">
        <v>815563722</v>
      </c>
      <c r="Y8" s="60">
        <v>24241609</v>
      </c>
      <c r="Z8" s="140">
        <v>2.97</v>
      </c>
      <c r="AA8" s="62">
        <v>815563722</v>
      </c>
    </row>
    <row r="9" spans="1:27" ht="13.5">
      <c r="A9" s="249" t="s">
        <v>180</v>
      </c>
      <c r="B9" s="182"/>
      <c r="C9" s="155">
        <v>47089035</v>
      </c>
      <c r="D9" s="155"/>
      <c r="E9" s="59">
        <v>34499998</v>
      </c>
      <c r="F9" s="60">
        <v>34499998</v>
      </c>
      <c r="G9" s="60">
        <v>255361</v>
      </c>
      <c r="H9" s="60">
        <v>1639260</v>
      </c>
      <c r="I9" s="60">
        <v>5354541</v>
      </c>
      <c r="J9" s="60">
        <v>7249162</v>
      </c>
      <c r="K9" s="60">
        <v>3068457</v>
      </c>
      <c r="L9" s="60">
        <v>3438766</v>
      </c>
      <c r="M9" s="60">
        <v>4023302</v>
      </c>
      <c r="N9" s="60">
        <v>10530525</v>
      </c>
      <c r="O9" s="60">
        <v>2555177</v>
      </c>
      <c r="P9" s="60">
        <v>1068694</v>
      </c>
      <c r="Q9" s="60">
        <v>1038053</v>
      </c>
      <c r="R9" s="60">
        <v>4661924</v>
      </c>
      <c r="S9" s="60">
        <v>1835542</v>
      </c>
      <c r="T9" s="60">
        <v>1752498</v>
      </c>
      <c r="U9" s="60">
        <v>2004963</v>
      </c>
      <c r="V9" s="60">
        <v>5593003</v>
      </c>
      <c r="W9" s="60">
        <v>28034614</v>
      </c>
      <c r="X9" s="60">
        <v>34499998</v>
      </c>
      <c r="Y9" s="60">
        <v>-6465384</v>
      </c>
      <c r="Z9" s="140">
        <v>-18.74</v>
      </c>
      <c r="AA9" s="62">
        <v>34499998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-1168330787</v>
      </c>
      <c r="D12" s="155"/>
      <c r="E12" s="59">
        <v>-524280957</v>
      </c>
      <c r="F12" s="60">
        <v>-524280957</v>
      </c>
      <c r="G12" s="60">
        <v>-38810411</v>
      </c>
      <c r="H12" s="60">
        <v>-50095251</v>
      </c>
      <c r="I12" s="60">
        <v>-30467750</v>
      </c>
      <c r="J12" s="60">
        <v>-119373412</v>
      </c>
      <c r="K12" s="60">
        <v>-46991165</v>
      </c>
      <c r="L12" s="60">
        <v>-42764404</v>
      </c>
      <c r="M12" s="60">
        <v>-54381931</v>
      </c>
      <c r="N12" s="60">
        <v>-144137500</v>
      </c>
      <c r="O12" s="60">
        <v>-37541335</v>
      </c>
      <c r="P12" s="60">
        <v>-45393703</v>
      </c>
      <c r="Q12" s="60">
        <v>-52117832</v>
      </c>
      <c r="R12" s="60">
        <v>-135052870</v>
      </c>
      <c r="S12" s="60">
        <v>-42909009</v>
      </c>
      <c r="T12" s="60">
        <v>-39677236</v>
      </c>
      <c r="U12" s="60">
        <v>-64385100</v>
      </c>
      <c r="V12" s="60">
        <v>-146971345</v>
      </c>
      <c r="W12" s="60">
        <v>-545535127</v>
      </c>
      <c r="X12" s="60">
        <v>-524280957</v>
      </c>
      <c r="Y12" s="60">
        <v>-21254170</v>
      </c>
      <c r="Z12" s="140">
        <v>4.05</v>
      </c>
      <c r="AA12" s="62">
        <v>-524280957</v>
      </c>
    </row>
    <row r="13" spans="1:27" ht="13.5">
      <c r="A13" s="249" t="s">
        <v>40</v>
      </c>
      <c r="B13" s="182"/>
      <c r="C13" s="155">
        <v>-972661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-6924758</v>
      </c>
      <c r="D14" s="155"/>
      <c r="E14" s="59">
        <v>-34695421</v>
      </c>
      <c r="F14" s="60">
        <v>-34695421</v>
      </c>
      <c r="G14" s="60">
        <v>-3040123</v>
      </c>
      <c r="H14" s="60">
        <v>-2849391</v>
      </c>
      <c r="I14" s="60">
        <v>-2849391</v>
      </c>
      <c r="J14" s="60">
        <v>-8738905</v>
      </c>
      <c r="K14" s="60">
        <v>-2353858</v>
      </c>
      <c r="L14" s="60">
        <v>-4333858</v>
      </c>
      <c r="M14" s="60">
        <v>-2353858</v>
      </c>
      <c r="N14" s="60">
        <v>-9041574</v>
      </c>
      <c r="O14" s="60">
        <v>-2171241</v>
      </c>
      <c r="P14" s="60">
        <v>-2171241</v>
      </c>
      <c r="Q14" s="60">
        <v>-3372929</v>
      </c>
      <c r="R14" s="60">
        <v>-7715411</v>
      </c>
      <c r="S14" s="60">
        <v>-3750188</v>
      </c>
      <c r="T14" s="60">
        <v>-3079427</v>
      </c>
      <c r="U14" s="60">
        <v>-2171241</v>
      </c>
      <c r="V14" s="60">
        <v>-9000856</v>
      </c>
      <c r="W14" s="60">
        <v>-34496746</v>
      </c>
      <c r="X14" s="60">
        <v>-34695421</v>
      </c>
      <c r="Y14" s="60">
        <v>198675</v>
      </c>
      <c r="Z14" s="140">
        <v>-0.57</v>
      </c>
      <c r="AA14" s="62">
        <v>-34695421</v>
      </c>
    </row>
    <row r="15" spans="1:27" ht="13.5">
      <c r="A15" s="250" t="s">
        <v>184</v>
      </c>
      <c r="B15" s="251"/>
      <c r="C15" s="168">
        <f aca="true" t="shared" si="0" ref="C15:Y15">SUM(C6:C14)</f>
        <v>194830747</v>
      </c>
      <c r="D15" s="168">
        <f>SUM(D6:D14)</f>
        <v>0</v>
      </c>
      <c r="E15" s="72">
        <f t="shared" si="0"/>
        <v>976054324</v>
      </c>
      <c r="F15" s="73">
        <f t="shared" si="0"/>
        <v>976054324</v>
      </c>
      <c r="G15" s="73">
        <f t="shared" si="0"/>
        <v>394247128</v>
      </c>
      <c r="H15" s="73">
        <f t="shared" si="0"/>
        <v>-36949249</v>
      </c>
      <c r="I15" s="73">
        <f t="shared" si="0"/>
        <v>-18802537</v>
      </c>
      <c r="J15" s="73">
        <f t="shared" si="0"/>
        <v>338495342</v>
      </c>
      <c r="K15" s="73">
        <f t="shared" si="0"/>
        <v>58404332</v>
      </c>
      <c r="L15" s="73">
        <f t="shared" si="0"/>
        <v>529901687</v>
      </c>
      <c r="M15" s="73">
        <f t="shared" si="0"/>
        <v>-39555495</v>
      </c>
      <c r="N15" s="73">
        <f t="shared" si="0"/>
        <v>548750524</v>
      </c>
      <c r="O15" s="73">
        <f t="shared" si="0"/>
        <v>-29191804</v>
      </c>
      <c r="P15" s="73">
        <f t="shared" si="0"/>
        <v>-22166578</v>
      </c>
      <c r="Q15" s="73">
        <f t="shared" si="0"/>
        <v>331771949</v>
      </c>
      <c r="R15" s="73">
        <f t="shared" si="0"/>
        <v>280413567</v>
      </c>
      <c r="S15" s="73">
        <f t="shared" si="0"/>
        <v>-32829239</v>
      </c>
      <c r="T15" s="73">
        <f t="shared" si="0"/>
        <v>-20142491</v>
      </c>
      <c r="U15" s="73">
        <f t="shared" si="0"/>
        <v>-40864481</v>
      </c>
      <c r="V15" s="73">
        <f t="shared" si="0"/>
        <v>-93836211</v>
      </c>
      <c r="W15" s="73">
        <f t="shared" si="0"/>
        <v>1073823222</v>
      </c>
      <c r="X15" s="73">
        <f t="shared" si="0"/>
        <v>976054324</v>
      </c>
      <c r="Y15" s="73">
        <f t="shared" si="0"/>
        <v>97768898</v>
      </c>
      <c r="Z15" s="170">
        <f>+IF(X15&lt;&gt;0,+(Y15/X15)*100,0)</f>
        <v>10.016747592421915</v>
      </c>
      <c r="AA15" s="74">
        <f>SUM(AA6:AA14)</f>
        <v>976054324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-421460964</v>
      </c>
      <c r="D24" s="155"/>
      <c r="E24" s="59">
        <v>-815563723</v>
      </c>
      <c r="F24" s="60">
        <v>-815563723</v>
      </c>
      <c r="G24" s="60">
        <v>-33399709</v>
      </c>
      <c r="H24" s="60">
        <v>-90162368</v>
      </c>
      <c r="I24" s="60">
        <v>-44106200</v>
      </c>
      <c r="J24" s="60">
        <v>-167668277</v>
      </c>
      <c r="K24" s="60">
        <v>-106745172</v>
      </c>
      <c r="L24" s="60">
        <v>-55768039</v>
      </c>
      <c r="M24" s="60">
        <v>-77943779</v>
      </c>
      <c r="N24" s="60">
        <v>-240456990</v>
      </c>
      <c r="O24" s="60">
        <v>-15560499</v>
      </c>
      <c r="P24" s="60">
        <v>-31264030</v>
      </c>
      <c r="Q24" s="60">
        <v>-47045580</v>
      </c>
      <c r="R24" s="60">
        <v>-93870109</v>
      </c>
      <c r="S24" s="60">
        <v>-61350087</v>
      </c>
      <c r="T24" s="60">
        <v>-95561658</v>
      </c>
      <c r="U24" s="60">
        <v>-207138179</v>
      </c>
      <c r="V24" s="60">
        <v>-364049924</v>
      </c>
      <c r="W24" s="60">
        <v>-866045300</v>
      </c>
      <c r="X24" s="60">
        <v>-815563723</v>
      </c>
      <c r="Y24" s="60">
        <v>-50481577</v>
      </c>
      <c r="Z24" s="140">
        <v>6.19</v>
      </c>
      <c r="AA24" s="62">
        <v>-815563723</v>
      </c>
    </row>
    <row r="25" spans="1:27" ht="13.5">
      <c r="A25" s="250" t="s">
        <v>191</v>
      </c>
      <c r="B25" s="251"/>
      <c r="C25" s="168">
        <f aca="true" t="shared" si="1" ref="C25:Y25">SUM(C19:C24)</f>
        <v>-421460964</v>
      </c>
      <c r="D25" s="168">
        <f>SUM(D19:D24)</f>
        <v>0</v>
      </c>
      <c r="E25" s="72">
        <f t="shared" si="1"/>
        <v>-815563723</v>
      </c>
      <c r="F25" s="73">
        <f t="shared" si="1"/>
        <v>-815563723</v>
      </c>
      <c r="G25" s="73">
        <f t="shared" si="1"/>
        <v>-33399709</v>
      </c>
      <c r="H25" s="73">
        <f t="shared" si="1"/>
        <v>-90162368</v>
      </c>
      <c r="I25" s="73">
        <f t="shared" si="1"/>
        <v>-44106200</v>
      </c>
      <c r="J25" s="73">
        <f t="shared" si="1"/>
        <v>-167668277</v>
      </c>
      <c r="K25" s="73">
        <f t="shared" si="1"/>
        <v>-106745172</v>
      </c>
      <c r="L25" s="73">
        <f t="shared" si="1"/>
        <v>-55768039</v>
      </c>
      <c r="M25" s="73">
        <f t="shared" si="1"/>
        <v>-77943779</v>
      </c>
      <c r="N25" s="73">
        <f t="shared" si="1"/>
        <v>-240456990</v>
      </c>
      <c r="O25" s="73">
        <f t="shared" si="1"/>
        <v>-15560499</v>
      </c>
      <c r="P25" s="73">
        <f t="shared" si="1"/>
        <v>-31264030</v>
      </c>
      <c r="Q25" s="73">
        <f t="shared" si="1"/>
        <v>-47045580</v>
      </c>
      <c r="R25" s="73">
        <f t="shared" si="1"/>
        <v>-93870109</v>
      </c>
      <c r="S25" s="73">
        <f t="shared" si="1"/>
        <v>-61350087</v>
      </c>
      <c r="T25" s="73">
        <f t="shared" si="1"/>
        <v>-95561658</v>
      </c>
      <c r="U25" s="73">
        <f t="shared" si="1"/>
        <v>-207138179</v>
      </c>
      <c r="V25" s="73">
        <f t="shared" si="1"/>
        <v>-364049924</v>
      </c>
      <c r="W25" s="73">
        <f t="shared" si="1"/>
        <v>-866045300</v>
      </c>
      <c r="X25" s="73">
        <f t="shared" si="1"/>
        <v>-815563723</v>
      </c>
      <c r="Y25" s="73">
        <f t="shared" si="1"/>
        <v>-50481577</v>
      </c>
      <c r="Z25" s="170">
        <f>+IF(X25&lt;&gt;0,+(Y25/X25)*100,0)</f>
        <v>6.18977715368539</v>
      </c>
      <c r="AA25" s="74">
        <f>SUM(AA19:AA24)</f>
        <v>-815563723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-416797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-416797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-227047014</v>
      </c>
      <c r="D36" s="153">
        <f>+D15+D25+D34</f>
        <v>0</v>
      </c>
      <c r="E36" s="99">
        <f t="shared" si="3"/>
        <v>160490601</v>
      </c>
      <c r="F36" s="100">
        <f t="shared" si="3"/>
        <v>160490601</v>
      </c>
      <c r="G36" s="100">
        <f t="shared" si="3"/>
        <v>360847419</v>
      </c>
      <c r="H36" s="100">
        <f t="shared" si="3"/>
        <v>-127111617</v>
      </c>
      <c r="I36" s="100">
        <f t="shared" si="3"/>
        <v>-62908737</v>
      </c>
      <c r="J36" s="100">
        <f t="shared" si="3"/>
        <v>170827065</v>
      </c>
      <c r="K36" s="100">
        <f t="shared" si="3"/>
        <v>-48340840</v>
      </c>
      <c r="L36" s="100">
        <f t="shared" si="3"/>
        <v>474133648</v>
      </c>
      <c r="M36" s="100">
        <f t="shared" si="3"/>
        <v>-117499274</v>
      </c>
      <c r="N36" s="100">
        <f t="shared" si="3"/>
        <v>308293534</v>
      </c>
      <c r="O36" s="100">
        <f t="shared" si="3"/>
        <v>-44752303</v>
      </c>
      <c r="P36" s="100">
        <f t="shared" si="3"/>
        <v>-53430608</v>
      </c>
      <c r="Q36" s="100">
        <f t="shared" si="3"/>
        <v>284726369</v>
      </c>
      <c r="R36" s="100">
        <f t="shared" si="3"/>
        <v>186543458</v>
      </c>
      <c r="S36" s="100">
        <f t="shared" si="3"/>
        <v>-94179326</v>
      </c>
      <c r="T36" s="100">
        <f t="shared" si="3"/>
        <v>-115704149</v>
      </c>
      <c r="U36" s="100">
        <f t="shared" si="3"/>
        <v>-248002660</v>
      </c>
      <c r="V36" s="100">
        <f t="shared" si="3"/>
        <v>-457886135</v>
      </c>
      <c r="W36" s="100">
        <f t="shared" si="3"/>
        <v>207777922</v>
      </c>
      <c r="X36" s="100">
        <f t="shared" si="3"/>
        <v>160490601</v>
      </c>
      <c r="Y36" s="100">
        <f t="shared" si="3"/>
        <v>47287321</v>
      </c>
      <c r="Z36" s="137">
        <f>+IF(X36&lt;&gt;0,+(Y36/X36)*100,0)</f>
        <v>29.464230743331814</v>
      </c>
      <c r="AA36" s="102">
        <f>+AA15+AA25+AA34</f>
        <v>160490601</v>
      </c>
    </row>
    <row r="37" spans="1:27" ht="13.5">
      <c r="A37" s="249" t="s">
        <v>199</v>
      </c>
      <c r="B37" s="182"/>
      <c r="C37" s="153">
        <v>454616303</v>
      </c>
      <c r="D37" s="153"/>
      <c r="E37" s="99">
        <v>454616305</v>
      </c>
      <c r="F37" s="100">
        <v>454616305</v>
      </c>
      <c r="G37" s="100">
        <v>581671539</v>
      </c>
      <c r="H37" s="100">
        <v>942518958</v>
      </c>
      <c r="I37" s="100">
        <v>815407341</v>
      </c>
      <c r="J37" s="100">
        <v>581671539</v>
      </c>
      <c r="K37" s="100">
        <v>752498604</v>
      </c>
      <c r="L37" s="100">
        <v>704157764</v>
      </c>
      <c r="M37" s="100">
        <v>1178291412</v>
      </c>
      <c r="N37" s="100">
        <v>752498604</v>
      </c>
      <c r="O37" s="100">
        <v>1060792138</v>
      </c>
      <c r="P37" s="100">
        <v>1016039835</v>
      </c>
      <c r="Q37" s="100">
        <v>962609227</v>
      </c>
      <c r="R37" s="100">
        <v>1060792138</v>
      </c>
      <c r="S37" s="100">
        <v>1247335596</v>
      </c>
      <c r="T37" s="100">
        <v>1153156270</v>
      </c>
      <c r="U37" s="100">
        <v>1037452121</v>
      </c>
      <c r="V37" s="100">
        <v>1247335596</v>
      </c>
      <c r="W37" s="100">
        <v>581671539</v>
      </c>
      <c r="X37" s="100">
        <v>454616305</v>
      </c>
      <c r="Y37" s="100">
        <v>127055234</v>
      </c>
      <c r="Z37" s="137">
        <v>27.95</v>
      </c>
      <c r="AA37" s="102">
        <v>454616305</v>
      </c>
    </row>
    <row r="38" spans="1:27" ht="13.5">
      <c r="A38" s="269" t="s">
        <v>200</v>
      </c>
      <c r="B38" s="256"/>
      <c r="C38" s="257">
        <v>227569289</v>
      </c>
      <c r="D38" s="257"/>
      <c r="E38" s="258">
        <v>615106906</v>
      </c>
      <c r="F38" s="259">
        <v>615106906</v>
      </c>
      <c r="G38" s="259">
        <v>942518958</v>
      </c>
      <c r="H38" s="259">
        <v>815407341</v>
      </c>
      <c r="I38" s="259">
        <v>752498604</v>
      </c>
      <c r="J38" s="259">
        <v>752498604</v>
      </c>
      <c r="K38" s="259">
        <v>704157764</v>
      </c>
      <c r="L38" s="259">
        <v>1178291412</v>
      </c>
      <c r="M38" s="259">
        <v>1060792138</v>
      </c>
      <c r="N38" s="259">
        <v>1060792138</v>
      </c>
      <c r="O38" s="259">
        <v>1016039835</v>
      </c>
      <c r="P38" s="259">
        <v>962609227</v>
      </c>
      <c r="Q38" s="259">
        <v>1247335596</v>
      </c>
      <c r="R38" s="259">
        <v>1016039835</v>
      </c>
      <c r="S38" s="259">
        <v>1153156270</v>
      </c>
      <c r="T38" s="259">
        <v>1037452121</v>
      </c>
      <c r="U38" s="259">
        <v>789449461</v>
      </c>
      <c r="V38" s="259">
        <v>789449461</v>
      </c>
      <c r="W38" s="259">
        <v>789449461</v>
      </c>
      <c r="X38" s="259">
        <v>615106906</v>
      </c>
      <c r="Y38" s="259">
        <v>174342555</v>
      </c>
      <c r="Z38" s="260">
        <v>28.34</v>
      </c>
      <c r="AA38" s="261">
        <v>615106906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421925755</v>
      </c>
      <c r="D5" s="200">
        <f t="shared" si="0"/>
        <v>0</v>
      </c>
      <c r="E5" s="106">
        <f t="shared" si="0"/>
        <v>711069850</v>
      </c>
      <c r="F5" s="106">
        <f t="shared" si="0"/>
        <v>844570702</v>
      </c>
      <c r="G5" s="106">
        <f t="shared" si="0"/>
        <v>33399709</v>
      </c>
      <c r="H5" s="106">
        <f t="shared" si="0"/>
        <v>90162368</v>
      </c>
      <c r="I5" s="106">
        <f t="shared" si="0"/>
        <v>44106200</v>
      </c>
      <c r="J5" s="106">
        <f t="shared" si="0"/>
        <v>167668277</v>
      </c>
      <c r="K5" s="106">
        <f t="shared" si="0"/>
        <v>106745172</v>
      </c>
      <c r="L5" s="106">
        <f t="shared" si="0"/>
        <v>55768039</v>
      </c>
      <c r="M5" s="106">
        <f t="shared" si="0"/>
        <v>77943779</v>
      </c>
      <c r="N5" s="106">
        <f t="shared" si="0"/>
        <v>240456990</v>
      </c>
      <c r="O5" s="106">
        <f t="shared" si="0"/>
        <v>15560499</v>
      </c>
      <c r="P5" s="106">
        <f t="shared" si="0"/>
        <v>31264030</v>
      </c>
      <c r="Q5" s="106">
        <f t="shared" si="0"/>
        <v>0</v>
      </c>
      <c r="R5" s="106">
        <f t="shared" si="0"/>
        <v>46824529</v>
      </c>
      <c r="S5" s="106">
        <f t="shared" si="0"/>
        <v>49973177</v>
      </c>
      <c r="T5" s="106">
        <f t="shared" si="0"/>
        <v>90707430</v>
      </c>
      <c r="U5" s="106">
        <f t="shared" si="0"/>
        <v>189977758</v>
      </c>
      <c r="V5" s="106">
        <f t="shared" si="0"/>
        <v>330658365</v>
      </c>
      <c r="W5" s="106">
        <f t="shared" si="0"/>
        <v>785608161</v>
      </c>
      <c r="X5" s="106">
        <f t="shared" si="0"/>
        <v>844570702</v>
      </c>
      <c r="Y5" s="106">
        <f t="shared" si="0"/>
        <v>-58962541</v>
      </c>
      <c r="Z5" s="201">
        <f>+IF(X5&lt;&gt;0,+(Y5/X5)*100,0)</f>
        <v>-6.981362348986623</v>
      </c>
      <c r="AA5" s="199">
        <f>SUM(AA11:AA18)</f>
        <v>844570702</v>
      </c>
    </row>
    <row r="6" spans="1:27" ht="13.5">
      <c r="A6" s="291" t="s">
        <v>204</v>
      </c>
      <c r="B6" s="142"/>
      <c r="C6" s="62"/>
      <c r="D6" s="156"/>
      <c r="E6" s="60">
        <v>2290000</v>
      </c>
      <c r="F6" s="60">
        <v>2290000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2290000</v>
      </c>
      <c r="Y6" s="60">
        <v>-2290000</v>
      </c>
      <c r="Z6" s="140">
        <v>-100</v>
      </c>
      <c r="AA6" s="155">
        <v>2290000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410079021</v>
      </c>
      <c r="D8" s="156"/>
      <c r="E8" s="60">
        <v>630613300</v>
      </c>
      <c r="F8" s="60">
        <v>796814631</v>
      </c>
      <c r="G8" s="60">
        <v>23105112</v>
      </c>
      <c r="H8" s="60">
        <v>56944073</v>
      </c>
      <c r="I8" s="60">
        <v>30778168</v>
      </c>
      <c r="J8" s="60">
        <v>110827353</v>
      </c>
      <c r="K8" s="60">
        <v>63873639</v>
      </c>
      <c r="L8" s="60">
        <v>34025771</v>
      </c>
      <c r="M8" s="60">
        <v>44383748</v>
      </c>
      <c r="N8" s="60">
        <v>142283158</v>
      </c>
      <c r="O8" s="60">
        <v>8529205</v>
      </c>
      <c r="P8" s="60">
        <v>21097395</v>
      </c>
      <c r="Q8" s="60"/>
      <c r="R8" s="60">
        <v>29626600</v>
      </c>
      <c r="S8" s="60">
        <v>28653713</v>
      </c>
      <c r="T8" s="60">
        <v>54458704</v>
      </c>
      <c r="U8" s="60">
        <v>130798455</v>
      </c>
      <c r="V8" s="60">
        <v>213910872</v>
      </c>
      <c r="W8" s="60">
        <v>496647983</v>
      </c>
      <c r="X8" s="60">
        <v>796814631</v>
      </c>
      <c r="Y8" s="60">
        <v>-300166648</v>
      </c>
      <c r="Z8" s="140">
        <v>-37.67</v>
      </c>
      <c r="AA8" s="155">
        <v>796814631</v>
      </c>
    </row>
    <row r="9" spans="1:27" ht="13.5">
      <c r="A9" s="291" t="s">
        <v>207</v>
      </c>
      <c r="B9" s="142"/>
      <c r="C9" s="62"/>
      <c r="D9" s="156"/>
      <c r="E9" s="60">
        <v>17350000</v>
      </c>
      <c r="F9" s="60">
        <v>16350000</v>
      </c>
      <c r="G9" s="60">
        <v>10050451</v>
      </c>
      <c r="H9" s="60">
        <v>32733222</v>
      </c>
      <c r="I9" s="60">
        <v>13190644</v>
      </c>
      <c r="J9" s="60">
        <v>55974317</v>
      </c>
      <c r="K9" s="60">
        <v>42582426</v>
      </c>
      <c r="L9" s="60">
        <v>20470412</v>
      </c>
      <c r="M9" s="60">
        <v>31119293</v>
      </c>
      <c r="N9" s="60">
        <v>94172131</v>
      </c>
      <c r="O9" s="60">
        <v>6554250</v>
      </c>
      <c r="P9" s="60">
        <v>9418239</v>
      </c>
      <c r="Q9" s="60"/>
      <c r="R9" s="60">
        <v>15972489</v>
      </c>
      <c r="S9" s="60">
        <v>19102476</v>
      </c>
      <c r="T9" s="60">
        <v>34789264</v>
      </c>
      <c r="U9" s="60">
        <v>56056481</v>
      </c>
      <c r="V9" s="60">
        <v>109948221</v>
      </c>
      <c r="W9" s="60">
        <v>276067158</v>
      </c>
      <c r="X9" s="60">
        <v>16350000</v>
      </c>
      <c r="Y9" s="60">
        <v>259717158</v>
      </c>
      <c r="Z9" s="140">
        <v>1588.48</v>
      </c>
      <c r="AA9" s="155">
        <v>16350000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98420</v>
      </c>
      <c r="I10" s="60"/>
      <c r="J10" s="60">
        <v>98420</v>
      </c>
      <c r="K10" s="60"/>
      <c r="L10" s="60">
        <v>61223</v>
      </c>
      <c r="M10" s="60">
        <v>87139</v>
      </c>
      <c r="N10" s="60">
        <v>148362</v>
      </c>
      <c r="O10" s="60">
        <v>151495</v>
      </c>
      <c r="P10" s="60"/>
      <c r="Q10" s="60"/>
      <c r="R10" s="60">
        <v>151495</v>
      </c>
      <c r="S10" s="60">
        <v>152517</v>
      </c>
      <c r="T10" s="60"/>
      <c r="U10" s="60">
        <v>50000</v>
      </c>
      <c r="V10" s="60">
        <v>202517</v>
      </c>
      <c r="W10" s="60">
        <v>600794</v>
      </c>
      <c r="X10" s="60"/>
      <c r="Y10" s="60">
        <v>600794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410079021</v>
      </c>
      <c r="D11" s="294">
        <f t="shared" si="1"/>
        <v>0</v>
      </c>
      <c r="E11" s="295">
        <f t="shared" si="1"/>
        <v>650253300</v>
      </c>
      <c r="F11" s="295">
        <f t="shared" si="1"/>
        <v>815454631</v>
      </c>
      <c r="G11" s="295">
        <f t="shared" si="1"/>
        <v>33155563</v>
      </c>
      <c r="H11" s="295">
        <f t="shared" si="1"/>
        <v>89775715</v>
      </c>
      <c r="I11" s="295">
        <f t="shared" si="1"/>
        <v>43968812</v>
      </c>
      <c r="J11" s="295">
        <f t="shared" si="1"/>
        <v>166900090</v>
      </c>
      <c r="K11" s="295">
        <f t="shared" si="1"/>
        <v>106456065</v>
      </c>
      <c r="L11" s="295">
        <f t="shared" si="1"/>
        <v>54557406</v>
      </c>
      <c r="M11" s="295">
        <f t="shared" si="1"/>
        <v>75590180</v>
      </c>
      <c r="N11" s="295">
        <f t="shared" si="1"/>
        <v>236603651</v>
      </c>
      <c r="O11" s="295">
        <f t="shared" si="1"/>
        <v>15234950</v>
      </c>
      <c r="P11" s="295">
        <f t="shared" si="1"/>
        <v>30515634</v>
      </c>
      <c r="Q11" s="295">
        <f t="shared" si="1"/>
        <v>0</v>
      </c>
      <c r="R11" s="295">
        <f t="shared" si="1"/>
        <v>45750584</v>
      </c>
      <c r="S11" s="295">
        <f t="shared" si="1"/>
        <v>47908706</v>
      </c>
      <c r="T11" s="295">
        <f t="shared" si="1"/>
        <v>89247968</v>
      </c>
      <c r="U11" s="295">
        <f t="shared" si="1"/>
        <v>186904936</v>
      </c>
      <c r="V11" s="295">
        <f t="shared" si="1"/>
        <v>324061610</v>
      </c>
      <c r="W11" s="295">
        <f t="shared" si="1"/>
        <v>773315935</v>
      </c>
      <c r="X11" s="295">
        <f t="shared" si="1"/>
        <v>815454631</v>
      </c>
      <c r="Y11" s="295">
        <f t="shared" si="1"/>
        <v>-42138696</v>
      </c>
      <c r="Z11" s="296">
        <f>+IF(X11&lt;&gt;0,+(Y11/X11)*100,0)</f>
        <v>-5.167509558235619</v>
      </c>
      <c r="AA11" s="297">
        <f>SUM(AA6:AA10)</f>
        <v>815454631</v>
      </c>
    </row>
    <row r="12" spans="1:27" ht="13.5">
      <c r="A12" s="298" t="s">
        <v>210</v>
      </c>
      <c r="B12" s="136"/>
      <c r="C12" s="62"/>
      <c r="D12" s="156"/>
      <c r="E12" s="60">
        <v>17182000</v>
      </c>
      <c r="F12" s="60">
        <v>8693889</v>
      </c>
      <c r="G12" s="60"/>
      <c r="H12" s="60">
        <v>114924</v>
      </c>
      <c r="I12" s="60"/>
      <c r="J12" s="60">
        <v>114924</v>
      </c>
      <c r="K12" s="60">
        <v>236587</v>
      </c>
      <c r="L12" s="60">
        <v>578551</v>
      </c>
      <c r="M12" s="60">
        <v>583389</v>
      </c>
      <c r="N12" s="60">
        <v>1398527</v>
      </c>
      <c r="O12" s="60">
        <v>212033</v>
      </c>
      <c r="P12" s="60">
        <v>123903</v>
      </c>
      <c r="Q12" s="60"/>
      <c r="R12" s="60">
        <v>335936</v>
      </c>
      <c r="S12" s="60">
        <v>856167</v>
      </c>
      <c r="T12" s="60">
        <v>403622</v>
      </c>
      <c r="U12" s="60">
        <v>1733542</v>
      </c>
      <c r="V12" s="60">
        <v>2993331</v>
      </c>
      <c r="W12" s="60">
        <v>4842718</v>
      </c>
      <c r="X12" s="60">
        <v>8693889</v>
      </c>
      <c r="Y12" s="60">
        <v>-3851171</v>
      </c>
      <c r="Z12" s="140">
        <v>-44.3</v>
      </c>
      <c r="AA12" s="155">
        <v>8693889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11846734</v>
      </c>
      <c r="D15" s="156"/>
      <c r="E15" s="60">
        <v>42145000</v>
      </c>
      <c r="F15" s="60">
        <v>19522182</v>
      </c>
      <c r="G15" s="60">
        <v>244146</v>
      </c>
      <c r="H15" s="60">
        <v>271729</v>
      </c>
      <c r="I15" s="60">
        <v>137388</v>
      </c>
      <c r="J15" s="60">
        <v>653263</v>
      </c>
      <c r="K15" s="60">
        <v>52520</v>
      </c>
      <c r="L15" s="60">
        <v>632082</v>
      </c>
      <c r="M15" s="60">
        <v>1770210</v>
      </c>
      <c r="N15" s="60">
        <v>2454812</v>
      </c>
      <c r="O15" s="60">
        <v>113516</v>
      </c>
      <c r="P15" s="60">
        <v>624493</v>
      </c>
      <c r="Q15" s="60"/>
      <c r="R15" s="60">
        <v>738009</v>
      </c>
      <c r="S15" s="60">
        <v>1208304</v>
      </c>
      <c r="T15" s="60">
        <v>1055840</v>
      </c>
      <c r="U15" s="60">
        <v>1339280</v>
      </c>
      <c r="V15" s="60">
        <v>3603424</v>
      </c>
      <c r="W15" s="60">
        <v>7449508</v>
      </c>
      <c r="X15" s="60">
        <v>19522182</v>
      </c>
      <c r="Y15" s="60">
        <v>-12072674</v>
      </c>
      <c r="Z15" s="140">
        <v>-61.84</v>
      </c>
      <c r="AA15" s="155">
        <v>19522182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1489550</v>
      </c>
      <c r="F18" s="82">
        <v>900000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900000</v>
      </c>
      <c r="Y18" s="82">
        <v>-900000</v>
      </c>
      <c r="Z18" s="270">
        <v>-100</v>
      </c>
      <c r="AA18" s="278">
        <v>900000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104493873</v>
      </c>
      <c r="F20" s="100">
        <f t="shared" si="2"/>
        <v>97326873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11376910</v>
      </c>
      <c r="T20" s="100">
        <f t="shared" si="2"/>
        <v>4854228</v>
      </c>
      <c r="U20" s="100">
        <f t="shared" si="2"/>
        <v>17160421</v>
      </c>
      <c r="V20" s="100">
        <f t="shared" si="2"/>
        <v>33391559</v>
      </c>
      <c r="W20" s="100">
        <f t="shared" si="2"/>
        <v>33391559</v>
      </c>
      <c r="X20" s="100">
        <f t="shared" si="2"/>
        <v>97326873</v>
      </c>
      <c r="Y20" s="100">
        <f t="shared" si="2"/>
        <v>-63935314</v>
      </c>
      <c r="Z20" s="137">
        <f>+IF(X20&lt;&gt;0,+(Y20/X20)*100,0)</f>
        <v>-65.69132658767327</v>
      </c>
      <c r="AA20" s="153">
        <f>SUM(AA26:AA33)</f>
        <v>97326873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94493873</v>
      </c>
      <c r="F23" s="60">
        <v>89526873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6084805</v>
      </c>
      <c r="T23" s="60">
        <v>4039228</v>
      </c>
      <c r="U23" s="60">
        <v>16488263</v>
      </c>
      <c r="V23" s="60">
        <v>26612296</v>
      </c>
      <c r="W23" s="60">
        <v>26612296</v>
      </c>
      <c r="X23" s="60">
        <v>89526873</v>
      </c>
      <c r="Y23" s="60">
        <v>-62914577</v>
      </c>
      <c r="Z23" s="140">
        <v>-70.27</v>
      </c>
      <c r="AA23" s="155">
        <v>89526873</v>
      </c>
    </row>
    <row r="24" spans="1:27" ht="13.5">
      <c r="A24" s="291" t="s">
        <v>207</v>
      </c>
      <c r="B24" s="142"/>
      <c r="C24" s="62"/>
      <c r="D24" s="156"/>
      <c r="E24" s="60">
        <v>10000000</v>
      </c>
      <c r="F24" s="60">
        <v>7800000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>
        <v>5292105</v>
      </c>
      <c r="T24" s="60">
        <v>815000</v>
      </c>
      <c r="U24" s="60">
        <v>672158</v>
      </c>
      <c r="V24" s="60">
        <v>6779263</v>
      </c>
      <c r="W24" s="60">
        <v>6779263</v>
      </c>
      <c r="X24" s="60">
        <v>7800000</v>
      </c>
      <c r="Y24" s="60">
        <v>-1020737</v>
      </c>
      <c r="Z24" s="140">
        <v>-13.09</v>
      </c>
      <c r="AA24" s="155">
        <v>7800000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104493873</v>
      </c>
      <c r="F26" s="295">
        <f t="shared" si="3"/>
        <v>97326873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11376910</v>
      </c>
      <c r="T26" s="295">
        <f t="shared" si="3"/>
        <v>4854228</v>
      </c>
      <c r="U26" s="295">
        <f t="shared" si="3"/>
        <v>17160421</v>
      </c>
      <c r="V26" s="295">
        <f t="shared" si="3"/>
        <v>33391559</v>
      </c>
      <c r="W26" s="295">
        <f t="shared" si="3"/>
        <v>33391559</v>
      </c>
      <c r="X26" s="295">
        <f t="shared" si="3"/>
        <v>97326873</v>
      </c>
      <c r="Y26" s="295">
        <f t="shared" si="3"/>
        <v>-63935314</v>
      </c>
      <c r="Z26" s="296">
        <f>+IF(X26&lt;&gt;0,+(Y26/X26)*100,0)</f>
        <v>-65.69132658767327</v>
      </c>
      <c r="AA26" s="297">
        <f>SUM(AA21:AA25)</f>
        <v>97326873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2290000</v>
      </c>
      <c r="F36" s="60">
        <f t="shared" si="4"/>
        <v>2290000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2290000</v>
      </c>
      <c r="Y36" s="60">
        <f t="shared" si="4"/>
        <v>-2290000</v>
      </c>
      <c r="Z36" s="140">
        <f aca="true" t="shared" si="5" ref="Z36:Z49">+IF(X36&lt;&gt;0,+(Y36/X36)*100,0)</f>
        <v>-100</v>
      </c>
      <c r="AA36" s="155">
        <f>AA6+AA21</f>
        <v>2290000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410079021</v>
      </c>
      <c r="D38" s="156">
        <f t="shared" si="4"/>
        <v>0</v>
      </c>
      <c r="E38" s="60">
        <f t="shared" si="4"/>
        <v>725107173</v>
      </c>
      <c r="F38" s="60">
        <f t="shared" si="4"/>
        <v>886341504</v>
      </c>
      <c r="G38" s="60">
        <f t="shared" si="4"/>
        <v>23105112</v>
      </c>
      <c r="H38" s="60">
        <f t="shared" si="4"/>
        <v>56944073</v>
      </c>
      <c r="I38" s="60">
        <f t="shared" si="4"/>
        <v>30778168</v>
      </c>
      <c r="J38" s="60">
        <f t="shared" si="4"/>
        <v>110827353</v>
      </c>
      <c r="K38" s="60">
        <f t="shared" si="4"/>
        <v>63873639</v>
      </c>
      <c r="L38" s="60">
        <f t="shared" si="4"/>
        <v>34025771</v>
      </c>
      <c r="M38" s="60">
        <f t="shared" si="4"/>
        <v>44383748</v>
      </c>
      <c r="N38" s="60">
        <f t="shared" si="4"/>
        <v>142283158</v>
      </c>
      <c r="O38" s="60">
        <f t="shared" si="4"/>
        <v>8529205</v>
      </c>
      <c r="P38" s="60">
        <f t="shared" si="4"/>
        <v>21097395</v>
      </c>
      <c r="Q38" s="60">
        <f t="shared" si="4"/>
        <v>0</v>
      </c>
      <c r="R38" s="60">
        <f t="shared" si="4"/>
        <v>29626600</v>
      </c>
      <c r="S38" s="60">
        <f t="shared" si="4"/>
        <v>34738518</v>
      </c>
      <c r="T38" s="60">
        <f t="shared" si="4"/>
        <v>58497932</v>
      </c>
      <c r="U38" s="60">
        <f t="shared" si="4"/>
        <v>147286718</v>
      </c>
      <c r="V38" s="60">
        <f t="shared" si="4"/>
        <v>240523168</v>
      </c>
      <c r="W38" s="60">
        <f t="shared" si="4"/>
        <v>523260279</v>
      </c>
      <c r="X38" s="60">
        <f t="shared" si="4"/>
        <v>886341504</v>
      </c>
      <c r="Y38" s="60">
        <f t="shared" si="4"/>
        <v>-363081225</v>
      </c>
      <c r="Z38" s="140">
        <f t="shared" si="5"/>
        <v>-40.96403286559849</v>
      </c>
      <c r="AA38" s="155">
        <f>AA8+AA23</f>
        <v>886341504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27350000</v>
      </c>
      <c r="F39" s="60">
        <f t="shared" si="4"/>
        <v>24150000</v>
      </c>
      <c r="G39" s="60">
        <f t="shared" si="4"/>
        <v>10050451</v>
      </c>
      <c r="H39" s="60">
        <f t="shared" si="4"/>
        <v>32733222</v>
      </c>
      <c r="I39" s="60">
        <f t="shared" si="4"/>
        <v>13190644</v>
      </c>
      <c r="J39" s="60">
        <f t="shared" si="4"/>
        <v>55974317</v>
      </c>
      <c r="K39" s="60">
        <f t="shared" si="4"/>
        <v>42582426</v>
      </c>
      <c r="L39" s="60">
        <f t="shared" si="4"/>
        <v>20470412</v>
      </c>
      <c r="M39" s="60">
        <f t="shared" si="4"/>
        <v>31119293</v>
      </c>
      <c r="N39" s="60">
        <f t="shared" si="4"/>
        <v>94172131</v>
      </c>
      <c r="O39" s="60">
        <f t="shared" si="4"/>
        <v>6554250</v>
      </c>
      <c r="P39" s="60">
        <f t="shared" si="4"/>
        <v>9418239</v>
      </c>
      <c r="Q39" s="60">
        <f t="shared" si="4"/>
        <v>0</v>
      </c>
      <c r="R39" s="60">
        <f t="shared" si="4"/>
        <v>15972489</v>
      </c>
      <c r="S39" s="60">
        <f t="shared" si="4"/>
        <v>24394581</v>
      </c>
      <c r="T39" s="60">
        <f t="shared" si="4"/>
        <v>35604264</v>
      </c>
      <c r="U39" s="60">
        <f t="shared" si="4"/>
        <v>56728639</v>
      </c>
      <c r="V39" s="60">
        <f t="shared" si="4"/>
        <v>116727484</v>
      </c>
      <c r="W39" s="60">
        <f t="shared" si="4"/>
        <v>282846421</v>
      </c>
      <c r="X39" s="60">
        <f t="shared" si="4"/>
        <v>24150000</v>
      </c>
      <c r="Y39" s="60">
        <f t="shared" si="4"/>
        <v>258696421</v>
      </c>
      <c r="Z39" s="140">
        <f t="shared" si="5"/>
        <v>1071.206712215321</v>
      </c>
      <c r="AA39" s="155">
        <f>AA9+AA24</f>
        <v>24150000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98420</v>
      </c>
      <c r="I40" s="60">
        <f t="shared" si="4"/>
        <v>0</v>
      </c>
      <c r="J40" s="60">
        <f t="shared" si="4"/>
        <v>98420</v>
      </c>
      <c r="K40" s="60">
        <f t="shared" si="4"/>
        <v>0</v>
      </c>
      <c r="L40" s="60">
        <f t="shared" si="4"/>
        <v>61223</v>
      </c>
      <c r="M40" s="60">
        <f t="shared" si="4"/>
        <v>87139</v>
      </c>
      <c r="N40" s="60">
        <f t="shared" si="4"/>
        <v>148362</v>
      </c>
      <c r="O40" s="60">
        <f t="shared" si="4"/>
        <v>151495</v>
      </c>
      <c r="P40" s="60">
        <f t="shared" si="4"/>
        <v>0</v>
      </c>
      <c r="Q40" s="60">
        <f t="shared" si="4"/>
        <v>0</v>
      </c>
      <c r="R40" s="60">
        <f t="shared" si="4"/>
        <v>151495</v>
      </c>
      <c r="S40" s="60">
        <f t="shared" si="4"/>
        <v>152517</v>
      </c>
      <c r="T40" s="60">
        <f t="shared" si="4"/>
        <v>0</v>
      </c>
      <c r="U40" s="60">
        <f t="shared" si="4"/>
        <v>50000</v>
      </c>
      <c r="V40" s="60">
        <f t="shared" si="4"/>
        <v>202517</v>
      </c>
      <c r="W40" s="60">
        <f t="shared" si="4"/>
        <v>600794</v>
      </c>
      <c r="X40" s="60">
        <f t="shared" si="4"/>
        <v>0</v>
      </c>
      <c r="Y40" s="60">
        <f t="shared" si="4"/>
        <v>600794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410079021</v>
      </c>
      <c r="D41" s="294">
        <f t="shared" si="6"/>
        <v>0</v>
      </c>
      <c r="E41" s="295">
        <f t="shared" si="6"/>
        <v>754747173</v>
      </c>
      <c r="F41" s="295">
        <f t="shared" si="6"/>
        <v>912781504</v>
      </c>
      <c r="G41" s="295">
        <f t="shared" si="6"/>
        <v>33155563</v>
      </c>
      <c r="H41" s="295">
        <f t="shared" si="6"/>
        <v>89775715</v>
      </c>
      <c r="I41" s="295">
        <f t="shared" si="6"/>
        <v>43968812</v>
      </c>
      <c r="J41" s="295">
        <f t="shared" si="6"/>
        <v>166900090</v>
      </c>
      <c r="K41" s="295">
        <f t="shared" si="6"/>
        <v>106456065</v>
      </c>
      <c r="L41" s="295">
        <f t="shared" si="6"/>
        <v>54557406</v>
      </c>
      <c r="M41" s="295">
        <f t="shared" si="6"/>
        <v>75590180</v>
      </c>
      <c r="N41" s="295">
        <f t="shared" si="6"/>
        <v>236603651</v>
      </c>
      <c r="O41" s="295">
        <f t="shared" si="6"/>
        <v>15234950</v>
      </c>
      <c r="P41" s="295">
        <f t="shared" si="6"/>
        <v>30515634</v>
      </c>
      <c r="Q41" s="295">
        <f t="shared" si="6"/>
        <v>0</v>
      </c>
      <c r="R41" s="295">
        <f t="shared" si="6"/>
        <v>45750584</v>
      </c>
      <c r="S41" s="295">
        <f t="shared" si="6"/>
        <v>59285616</v>
      </c>
      <c r="T41" s="295">
        <f t="shared" si="6"/>
        <v>94102196</v>
      </c>
      <c r="U41" s="295">
        <f t="shared" si="6"/>
        <v>204065357</v>
      </c>
      <c r="V41" s="295">
        <f t="shared" si="6"/>
        <v>357453169</v>
      </c>
      <c r="W41" s="295">
        <f t="shared" si="6"/>
        <v>806707494</v>
      </c>
      <c r="X41" s="295">
        <f t="shared" si="6"/>
        <v>912781504</v>
      </c>
      <c r="Y41" s="295">
        <f t="shared" si="6"/>
        <v>-106074010</v>
      </c>
      <c r="Z41" s="296">
        <f t="shared" si="5"/>
        <v>-11.620964002355596</v>
      </c>
      <c r="AA41" s="297">
        <f>SUM(AA36:AA40)</f>
        <v>912781504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17182000</v>
      </c>
      <c r="F42" s="54">
        <f t="shared" si="7"/>
        <v>8693889</v>
      </c>
      <c r="G42" s="54">
        <f t="shared" si="7"/>
        <v>0</v>
      </c>
      <c r="H42" s="54">
        <f t="shared" si="7"/>
        <v>114924</v>
      </c>
      <c r="I42" s="54">
        <f t="shared" si="7"/>
        <v>0</v>
      </c>
      <c r="J42" s="54">
        <f t="shared" si="7"/>
        <v>114924</v>
      </c>
      <c r="K42" s="54">
        <f t="shared" si="7"/>
        <v>236587</v>
      </c>
      <c r="L42" s="54">
        <f t="shared" si="7"/>
        <v>578551</v>
      </c>
      <c r="M42" s="54">
        <f t="shared" si="7"/>
        <v>583389</v>
      </c>
      <c r="N42" s="54">
        <f t="shared" si="7"/>
        <v>1398527</v>
      </c>
      <c r="O42" s="54">
        <f t="shared" si="7"/>
        <v>212033</v>
      </c>
      <c r="P42" s="54">
        <f t="shared" si="7"/>
        <v>123903</v>
      </c>
      <c r="Q42" s="54">
        <f t="shared" si="7"/>
        <v>0</v>
      </c>
      <c r="R42" s="54">
        <f t="shared" si="7"/>
        <v>335936</v>
      </c>
      <c r="S42" s="54">
        <f t="shared" si="7"/>
        <v>856167</v>
      </c>
      <c r="T42" s="54">
        <f t="shared" si="7"/>
        <v>403622</v>
      </c>
      <c r="U42" s="54">
        <f t="shared" si="7"/>
        <v>1733542</v>
      </c>
      <c r="V42" s="54">
        <f t="shared" si="7"/>
        <v>2993331</v>
      </c>
      <c r="W42" s="54">
        <f t="shared" si="7"/>
        <v>4842718</v>
      </c>
      <c r="X42" s="54">
        <f t="shared" si="7"/>
        <v>8693889</v>
      </c>
      <c r="Y42" s="54">
        <f t="shared" si="7"/>
        <v>-3851171</v>
      </c>
      <c r="Z42" s="184">
        <f t="shared" si="5"/>
        <v>-44.29744847213946</v>
      </c>
      <c r="AA42" s="130">
        <f aca="true" t="shared" si="8" ref="AA42:AA48">AA12+AA27</f>
        <v>8693889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11846734</v>
      </c>
      <c r="D45" s="129">
        <f t="shared" si="7"/>
        <v>0</v>
      </c>
      <c r="E45" s="54">
        <f t="shared" si="7"/>
        <v>42145000</v>
      </c>
      <c r="F45" s="54">
        <f t="shared" si="7"/>
        <v>19522182</v>
      </c>
      <c r="G45" s="54">
        <f t="shared" si="7"/>
        <v>244146</v>
      </c>
      <c r="H45" s="54">
        <f t="shared" si="7"/>
        <v>271729</v>
      </c>
      <c r="I45" s="54">
        <f t="shared" si="7"/>
        <v>137388</v>
      </c>
      <c r="J45" s="54">
        <f t="shared" si="7"/>
        <v>653263</v>
      </c>
      <c r="K45" s="54">
        <f t="shared" si="7"/>
        <v>52520</v>
      </c>
      <c r="L45" s="54">
        <f t="shared" si="7"/>
        <v>632082</v>
      </c>
      <c r="M45" s="54">
        <f t="shared" si="7"/>
        <v>1770210</v>
      </c>
      <c r="N45" s="54">
        <f t="shared" si="7"/>
        <v>2454812</v>
      </c>
      <c r="O45" s="54">
        <f t="shared" si="7"/>
        <v>113516</v>
      </c>
      <c r="P45" s="54">
        <f t="shared" si="7"/>
        <v>624493</v>
      </c>
      <c r="Q45" s="54">
        <f t="shared" si="7"/>
        <v>0</v>
      </c>
      <c r="R45" s="54">
        <f t="shared" si="7"/>
        <v>738009</v>
      </c>
      <c r="S45" s="54">
        <f t="shared" si="7"/>
        <v>1208304</v>
      </c>
      <c r="T45" s="54">
        <f t="shared" si="7"/>
        <v>1055840</v>
      </c>
      <c r="U45" s="54">
        <f t="shared" si="7"/>
        <v>1339280</v>
      </c>
      <c r="V45" s="54">
        <f t="shared" si="7"/>
        <v>3603424</v>
      </c>
      <c r="W45" s="54">
        <f t="shared" si="7"/>
        <v>7449508</v>
      </c>
      <c r="X45" s="54">
        <f t="shared" si="7"/>
        <v>19522182</v>
      </c>
      <c r="Y45" s="54">
        <f t="shared" si="7"/>
        <v>-12072674</v>
      </c>
      <c r="Z45" s="184">
        <f t="shared" si="5"/>
        <v>-61.84080242669595</v>
      </c>
      <c r="AA45" s="130">
        <f t="shared" si="8"/>
        <v>19522182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1489550</v>
      </c>
      <c r="F48" s="54">
        <f t="shared" si="7"/>
        <v>900000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900000</v>
      </c>
      <c r="Y48" s="54">
        <f t="shared" si="7"/>
        <v>-900000</v>
      </c>
      <c r="Z48" s="184">
        <f t="shared" si="5"/>
        <v>-100</v>
      </c>
      <c r="AA48" s="130">
        <f t="shared" si="8"/>
        <v>900000</v>
      </c>
    </row>
    <row r="49" spans="1:27" ht="13.5">
      <c r="A49" s="308" t="s">
        <v>219</v>
      </c>
      <c r="B49" s="149"/>
      <c r="C49" s="239">
        <f aca="true" t="shared" si="9" ref="C49:Y49">SUM(C41:C48)</f>
        <v>421925755</v>
      </c>
      <c r="D49" s="218">
        <f t="shared" si="9"/>
        <v>0</v>
      </c>
      <c r="E49" s="220">
        <f t="shared" si="9"/>
        <v>815563723</v>
      </c>
      <c r="F49" s="220">
        <f t="shared" si="9"/>
        <v>941897575</v>
      </c>
      <c r="G49" s="220">
        <f t="shared" si="9"/>
        <v>33399709</v>
      </c>
      <c r="H49" s="220">
        <f t="shared" si="9"/>
        <v>90162368</v>
      </c>
      <c r="I49" s="220">
        <f t="shared" si="9"/>
        <v>44106200</v>
      </c>
      <c r="J49" s="220">
        <f t="shared" si="9"/>
        <v>167668277</v>
      </c>
      <c r="K49" s="220">
        <f t="shared" si="9"/>
        <v>106745172</v>
      </c>
      <c r="L49" s="220">
        <f t="shared" si="9"/>
        <v>55768039</v>
      </c>
      <c r="M49" s="220">
        <f t="shared" si="9"/>
        <v>77943779</v>
      </c>
      <c r="N49" s="220">
        <f t="shared" si="9"/>
        <v>240456990</v>
      </c>
      <c r="O49" s="220">
        <f t="shared" si="9"/>
        <v>15560499</v>
      </c>
      <c r="P49" s="220">
        <f t="shared" si="9"/>
        <v>31264030</v>
      </c>
      <c r="Q49" s="220">
        <f t="shared" si="9"/>
        <v>0</v>
      </c>
      <c r="R49" s="220">
        <f t="shared" si="9"/>
        <v>46824529</v>
      </c>
      <c r="S49" s="220">
        <f t="shared" si="9"/>
        <v>61350087</v>
      </c>
      <c r="T49" s="220">
        <f t="shared" si="9"/>
        <v>95561658</v>
      </c>
      <c r="U49" s="220">
        <f t="shared" si="9"/>
        <v>207138179</v>
      </c>
      <c r="V49" s="220">
        <f t="shared" si="9"/>
        <v>364049924</v>
      </c>
      <c r="W49" s="220">
        <f t="shared" si="9"/>
        <v>818999720</v>
      </c>
      <c r="X49" s="220">
        <f t="shared" si="9"/>
        <v>941897575</v>
      </c>
      <c r="Y49" s="220">
        <f t="shared" si="9"/>
        <v>-122897855</v>
      </c>
      <c r="Z49" s="221">
        <f t="shared" si="5"/>
        <v>-13.047900139248156</v>
      </c>
      <c r="AA49" s="222">
        <f>SUM(AA41:AA48)</f>
        <v>941897575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224135560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62150058</v>
      </c>
      <c r="D66" s="274"/>
      <c r="E66" s="275">
        <v>26612007</v>
      </c>
      <c r="F66" s="275"/>
      <c r="G66" s="275">
        <v>1436652</v>
      </c>
      <c r="H66" s="275">
        <v>2761761</v>
      </c>
      <c r="I66" s="275">
        <v>235825</v>
      </c>
      <c r="J66" s="275">
        <v>4434238</v>
      </c>
      <c r="K66" s="275">
        <v>2482725</v>
      </c>
      <c r="L66" s="275">
        <v>2577706</v>
      </c>
      <c r="M66" s="275">
        <v>2117496</v>
      </c>
      <c r="N66" s="275">
        <v>7177927</v>
      </c>
      <c r="O66" s="275">
        <v>1024433</v>
      </c>
      <c r="P66" s="275">
        <v>261166</v>
      </c>
      <c r="Q66" s="275">
        <v>1233785</v>
      </c>
      <c r="R66" s="275">
        <v>2519384</v>
      </c>
      <c r="S66" s="275">
        <v>1583505</v>
      </c>
      <c r="T66" s="275">
        <v>881589</v>
      </c>
      <c r="U66" s="275">
        <v>1146223</v>
      </c>
      <c r="V66" s="275">
        <v>3611317</v>
      </c>
      <c r="W66" s="275">
        <v>17742866</v>
      </c>
      <c r="X66" s="275"/>
      <c r="Y66" s="275">
        <v>17742866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8904000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62150058</v>
      </c>
      <c r="D69" s="218">
        <f t="shared" si="12"/>
        <v>0</v>
      </c>
      <c r="E69" s="220">
        <f t="shared" si="12"/>
        <v>259651567</v>
      </c>
      <c r="F69" s="220">
        <f t="shared" si="12"/>
        <v>0</v>
      </c>
      <c r="G69" s="220">
        <f t="shared" si="12"/>
        <v>1436652</v>
      </c>
      <c r="H69" s="220">
        <f t="shared" si="12"/>
        <v>2761761</v>
      </c>
      <c r="I69" s="220">
        <f t="shared" si="12"/>
        <v>235825</v>
      </c>
      <c r="J69" s="220">
        <f t="shared" si="12"/>
        <v>4434238</v>
      </c>
      <c r="K69" s="220">
        <f t="shared" si="12"/>
        <v>2482725</v>
      </c>
      <c r="L69" s="220">
        <f t="shared" si="12"/>
        <v>2577706</v>
      </c>
      <c r="M69" s="220">
        <f t="shared" si="12"/>
        <v>2117496</v>
      </c>
      <c r="N69" s="220">
        <f t="shared" si="12"/>
        <v>7177927</v>
      </c>
      <c r="O69" s="220">
        <f t="shared" si="12"/>
        <v>1024433</v>
      </c>
      <c r="P69" s="220">
        <f t="shared" si="12"/>
        <v>261166</v>
      </c>
      <c r="Q69" s="220">
        <f t="shared" si="12"/>
        <v>1233785</v>
      </c>
      <c r="R69" s="220">
        <f t="shared" si="12"/>
        <v>2519384</v>
      </c>
      <c r="S69" s="220">
        <f t="shared" si="12"/>
        <v>1583505</v>
      </c>
      <c r="T69" s="220">
        <f t="shared" si="12"/>
        <v>881589</v>
      </c>
      <c r="U69" s="220">
        <f t="shared" si="12"/>
        <v>1146223</v>
      </c>
      <c r="V69" s="220">
        <f t="shared" si="12"/>
        <v>3611317</v>
      </c>
      <c r="W69" s="220">
        <f t="shared" si="12"/>
        <v>17742866</v>
      </c>
      <c r="X69" s="220">
        <f t="shared" si="12"/>
        <v>0</v>
      </c>
      <c r="Y69" s="220">
        <f t="shared" si="12"/>
        <v>17742866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410079021</v>
      </c>
      <c r="D5" s="357">
        <f t="shared" si="0"/>
        <v>0</v>
      </c>
      <c r="E5" s="356">
        <f t="shared" si="0"/>
        <v>650253300</v>
      </c>
      <c r="F5" s="358">
        <f t="shared" si="0"/>
        <v>815454631</v>
      </c>
      <c r="G5" s="358">
        <f t="shared" si="0"/>
        <v>33155563</v>
      </c>
      <c r="H5" s="356">
        <f t="shared" si="0"/>
        <v>89775715</v>
      </c>
      <c r="I5" s="356">
        <f t="shared" si="0"/>
        <v>43968812</v>
      </c>
      <c r="J5" s="358">
        <f t="shared" si="0"/>
        <v>166900090</v>
      </c>
      <c r="K5" s="358">
        <f t="shared" si="0"/>
        <v>106456065</v>
      </c>
      <c r="L5" s="356">
        <f t="shared" si="0"/>
        <v>54557406</v>
      </c>
      <c r="M5" s="356">
        <f t="shared" si="0"/>
        <v>75590180</v>
      </c>
      <c r="N5" s="358">
        <f t="shared" si="0"/>
        <v>236603651</v>
      </c>
      <c r="O5" s="358">
        <f t="shared" si="0"/>
        <v>15234950</v>
      </c>
      <c r="P5" s="356">
        <f t="shared" si="0"/>
        <v>30515634</v>
      </c>
      <c r="Q5" s="356">
        <f t="shared" si="0"/>
        <v>0</v>
      </c>
      <c r="R5" s="358">
        <f t="shared" si="0"/>
        <v>45750584</v>
      </c>
      <c r="S5" s="358">
        <f t="shared" si="0"/>
        <v>47908706</v>
      </c>
      <c r="T5" s="356">
        <f t="shared" si="0"/>
        <v>89247968</v>
      </c>
      <c r="U5" s="356">
        <f t="shared" si="0"/>
        <v>186904936</v>
      </c>
      <c r="V5" s="358">
        <f t="shared" si="0"/>
        <v>324061610</v>
      </c>
      <c r="W5" s="358">
        <f t="shared" si="0"/>
        <v>773315935</v>
      </c>
      <c r="X5" s="356">
        <f t="shared" si="0"/>
        <v>815454631</v>
      </c>
      <c r="Y5" s="358">
        <f t="shared" si="0"/>
        <v>-42138696</v>
      </c>
      <c r="Z5" s="359">
        <f>+IF(X5&lt;&gt;0,+(Y5/X5)*100,0)</f>
        <v>-5.167509558235619</v>
      </c>
      <c r="AA5" s="360">
        <f>+AA6+AA8+AA11+AA13+AA15</f>
        <v>815454631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2290000</v>
      </c>
      <c r="F6" s="59">
        <f t="shared" si="1"/>
        <v>2290000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2290000</v>
      </c>
      <c r="Y6" s="59">
        <f t="shared" si="1"/>
        <v>-2290000</v>
      </c>
      <c r="Z6" s="61">
        <f>+IF(X6&lt;&gt;0,+(Y6/X6)*100,0)</f>
        <v>-100</v>
      </c>
      <c r="AA6" s="62">
        <f t="shared" si="1"/>
        <v>2290000</v>
      </c>
    </row>
    <row r="7" spans="1:27" ht="13.5">
      <c r="A7" s="291" t="s">
        <v>228</v>
      </c>
      <c r="B7" s="142"/>
      <c r="C7" s="60"/>
      <c r="D7" s="340"/>
      <c r="E7" s="60">
        <v>2290000</v>
      </c>
      <c r="F7" s="59">
        <v>2290000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2290000</v>
      </c>
      <c r="Y7" s="59">
        <v>-2290000</v>
      </c>
      <c r="Z7" s="61">
        <v>-100</v>
      </c>
      <c r="AA7" s="62">
        <v>2290000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410079021</v>
      </c>
      <c r="D11" s="363">
        <f aca="true" t="shared" si="3" ref="D11:AA11">+D12</f>
        <v>0</v>
      </c>
      <c r="E11" s="362">
        <f t="shared" si="3"/>
        <v>630613300</v>
      </c>
      <c r="F11" s="364">
        <f t="shared" si="3"/>
        <v>796814631</v>
      </c>
      <c r="G11" s="364">
        <f t="shared" si="3"/>
        <v>23105112</v>
      </c>
      <c r="H11" s="362">
        <f t="shared" si="3"/>
        <v>56944073</v>
      </c>
      <c r="I11" s="362">
        <f t="shared" si="3"/>
        <v>30778168</v>
      </c>
      <c r="J11" s="364">
        <f t="shared" si="3"/>
        <v>110827353</v>
      </c>
      <c r="K11" s="364">
        <f t="shared" si="3"/>
        <v>63873639</v>
      </c>
      <c r="L11" s="362">
        <f t="shared" si="3"/>
        <v>34025771</v>
      </c>
      <c r="M11" s="362">
        <f t="shared" si="3"/>
        <v>44383748</v>
      </c>
      <c r="N11" s="364">
        <f t="shared" si="3"/>
        <v>142283158</v>
      </c>
      <c r="O11" s="364">
        <f t="shared" si="3"/>
        <v>8529205</v>
      </c>
      <c r="P11" s="362">
        <f t="shared" si="3"/>
        <v>21097395</v>
      </c>
      <c r="Q11" s="362">
        <f t="shared" si="3"/>
        <v>0</v>
      </c>
      <c r="R11" s="364">
        <f t="shared" si="3"/>
        <v>29626600</v>
      </c>
      <c r="S11" s="364">
        <f t="shared" si="3"/>
        <v>28653713</v>
      </c>
      <c r="T11" s="362">
        <f t="shared" si="3"/>
        <v>54458704</v>
      </c>
      <c r="U11" s="362">
        <f t="shared" si="3"/>
        <v>130798455</v>
      </c>
      <c r="V11" s="364">
        <f t="shared" si="3"/>
        <v>213910872</v>
      </c>
      <c r="W11" s="364">
        <f t="shared" si="3"/>
        <v>496647983</v>
      </c>
      <c r="X11" s="362">
        <f t="shared" si="3"/>
        <v>796814631</v>
      </c>
      <c r="Y11" s="364">
        <f t="shared" si="3"/>
        <v>-300166648</v>
      </c>
      <c r="Z11" s="365">
        <f>+IF(X11&lt;&gt;0,+(Y11/X11)*100,0)</f>
        <v>-37.670825349089256</v>
      </c>
      <c r="AA11" s="366">
        <f t="shared" si="3"/>
        <v>796814631</v>
      </c>
    </row>
    <row r="12" spans="1:27" ht="13.5">
      <c r="A12" s="291" t="s">
        <v>231</v>
      </c>
      <c r="B12" s="136"/>
      <c r="C12" s="60">
        <v>410079021</v>
      </c>
      <c r="D12" s="340"/>
      <c r="E12" s="60">
        <v>630613300</v>
      </c>
      <c r="F12" s="59">
        <v>796814631</v>
      </c>
      <c r="G12" s="59">
        <v>23105112</v>
      </c>
      <c r="H12" s="60">
        <v>56944073</v>
      </c>
      <c r="I12" s="60">
        <v>30778168</v>
      </c>
      <c r="J12" s="59">
        <v>110827353</v>
      </c>
      <c r="K12" s="59">
        <v>63873639</v>
      </c>
      <c r="L12" s="60">
        <v>34025771</v>
      </c>
      <c r="M12" s="60">
        <v>44383748</v>
      </c>
      <c r="N12" s="59">
        <v>142283158</v>
      </c>
      <c r="O12" s="59">
        <v>8529205</v>
      </c>
      <c r="P12" s="60">
        <v>21097395</v>
      </c>
      <c r="Q12" s="60"/>
      <c r="R12" s="59">
        <v>29626600</v>
      </c>
      <c r="S12" s="59">
        <v>28653713</v>
      </c>
      <c r="T12" s="60">
        <v>54458704</v>
      </c>
      <c r="U12" s="60">
        <v>130798455</v>
      </c>
      <c r="V12" s="59">
        <v>213910872</v>
      </c>
      <c r="W12" s="59">
        <v>496647983</v>
      </c>
      <c r="X12" s="60">
        <v>796814631</v>
      </c>
      <c r="Y12" s="59">
        <v>-300166648</v>
      </c>
      <c r="Z12" s="61">
        <v>-37.67</v>
      </c>
      <c r="AA12" s="62">
        <v>796814631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17350000</v>
      </c>
      <c r="F13" s="342">
        <f t="shared" si="4"/>
        <v>16350000</v>
      </c>
      <c r="G13" s="342">
        <f t="shared" si="4"/>
        <v>10050451</v>
      </c>
      <c r="H13" s="275">
        <f t="shared" si="4"/>
        <v>32733222</v>
      </c>
      <c r="I13" s="275">
        <f t="shared" si="4"/>
        <v>13190644</v>
      </c>
      <c r="J13" s="342">
        <f t="shared" si="4"/>
        <v>55974317</v>
      </c>
      <c r="K13" s="342">
        <f t="shared" si="4"/>
        <v>42582426</v>
      </c>
      <c r="L13" s="275">
        <f t="shared" si="4"/>
        <v>20470412</v>
      </c>
      <c r="M13" s="275">
        <f t="shared" si="4"/>
        <v>31119293</v>
      </c>
      <c r="N13" s="342">
        <f t="shared" si="4"/>
        <v>94172131</v>
      </c>
      <c r="O13" s="342">
        <f t="shared" si="4"/>
        <v>6554250</v>
      </c>
      <c r="P13" s="275">
        <f t="shared" si="4"/>
        <v>9418239</v>
      </c>
      <c r="Q13" s="275">
        <f t="shared" si="4"/>
        <v>0</v>
      </c>
      <c r="R13" s="342">
        <f t="shared" si="4"/>
        <v>15972489</v>
      </c>
      <c r="S13" s="342">
        <f t="shared" si="4"/>
        <v>19102476</v>
      </c>
      <c r="T13" s="275">
        <f t="shared" si="4"/>
        <v>34789264</v>
      </c>
      <c r="U13" s="275">
        <f t="shared" si="4"/>
        <v>56056481</v>
      </c>
      <c r="V13" s="342">
        <f t="shared" si="4"/>
        <v>109948221</v>
      </c>
      <c r="W13" s="342">
        <f t="shared" si="4"/>
        <v>276067158</v>
      </c>
      <c r="X13" s="275">
        <f t="shared" si="4"/>
        <v>16350000</v>
      </c>
      <c r="Y13" s="342">
        <f t="shared" si="4"/>
        <v>259717158</v>
      </c>
      <c r="Z13" s="335">
        <f>+IF(X13&lt;&gt;0,+(Y13/X13)*100,0)</f>
        <v>1588.4841467889908</v>
      </c>
      <c r="AA13" s="273">
        <f t="shared" si="4"/>
        <v>16350000</v>
      </c>
    </row>
    <row r="14" spans="1:27" ht="13.5">
      <c r="A14" s="291" t="s">
        <v>232</v>
      </c>
      <c r="B14" s="136"/>
      <c r="C14" s="60"/>
      <c r="D14" s="340"/>
      <c r="E14" s="60">
        <v>17350000</v>
      </c>
      <c r="F14" s="59">
        <v>16350000</v>
      </c>
      <c r="G14" s="59">
        <v>10050451</v>
      </c>
      <c r="H14" s="60">
        <v>32733222</v>
      </c>
      <c r="I14" s="60">
        <v>13190644</v>
      </c>
      <c r="J14" s="59">
        <v>55974317</v>
      </c>
      <c r="K14" s="59">
        <v>42582426</v>
      </c>
      <c r="L14" s="60">
        <v>20470412</v>
      </c>
      <c r="M14" s="60">
        <v>31119293</v>
      </c>
      <c r="N14" s="59">
        <v>94172131</v>
      </c>
      <c r="O14" s="59">
        <v>6554250</v>
      </c>
      <c r="P14" s="60">
        <v>9418239</v>
      </c>
      <c r="Q14" s="60"/>
      <c r="R14" s="59">
        <v>15972489</v>
      </c>
      <c r="S14" s="59">
        <v>19102476</v>
      </c>
      <c r="T14" s="60">
        <v>34789264</v>
      </c>
      <c r="U14" s="60">
        <v>56056481</v>
      </c>
      <c r="V14" s="59">
        <v>109948221</v>
      </c>
      <c r="W14" s="59">
        <v>276067158</v>
      </c>
      <c r="X14" s="60">
        <v>16350000</v>
      </c>
      <c r="Y14" s="59">
        <v>259717158</v>
      </c>
      <c r="Z14" s="61">
        <v>1588.48</v>
      </c>
      <c r="AA14" s="62">
        <v>16350000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98420</v>
      </c>
      <c r="I15" s="60">
        <f t="shared" si="5"/>
        <v>0</v>
      </c>
      <c r="J15" s="59">
        <f t="shared" si="5"/>
        <v>98420</v>
      </c>
      <c r="K15" s="59">
        <f t="shared" si="5"/>
        <v>0</v>
      </c>
      <c r="L15" s="60">
        <f t="shared" si="5"/>
        <v>61223</v>
      </c>
      <c r="M15" s="60">
        <f t="shared" si="5"/>
        <v>87139</v>
      </c>
      <c r="N15" s="59">
        <f t="shared" si="5"/>
        <v>148362</v>
      </c>
      <c r="O15" s="59">
        <f t="shared" si="5"/>
        <v>151495</v>
      </c>
      <c r="P15" s="60">
        <f t="shared" si="5"/>
        <v>0</v>
      </c>
      <c r="Q15" s="60">
        <f t="shared" si="5"/>
        <v>0</v>
      </c>
      <c r="R15" s="59">
        <f t="shared" si="5"/>
        <v>151495</v>
      </c>
      <c r="S15" s="59">
        <f t="shared" si="5"/>
        <v>152517</v>
      </c>
      <c r="T15" s="60">
        <f t="shared" si="5"/>
        <v>0</v>
      </c>
      <c r="U15" s="60">
        <f t="shared" si="5"/>
        <v>50000</v>
      </c>
      <c r="V15" s="59">
        <f t="shared" si="5"/>
        <v>202517</v>
      </c>
      <c r="W15" s="59">
        <f t="shared" si="5"/>
        <v>600794</v>
      </c>
      <c r="X15" s="60">
        <f t="shared" si="5"/>
        <v>0</v>
      </c>
      <c r="Y15" s="59">
        <f t="shared" si="5"/>
        <v>600794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98420</v>
      </c>
      <c r="I18" s="60"/>
      <c r="J18" s="59">
        <v>98420</v>
      </c>
      <c r="K18" s="59"/>
      <c r="L18" s="60">
        <v>30853</v>
      </c>
      <c r="M18" s="60">
        <v>87139</v>
      </c>
      <c r="N18" s="59">
        <v>117992</v>
      </c>
      <c r="O18" s="59">
        <v>151495</v>
      </c>
      <c r="P18" s="60"/>
      <c r="Q18" s="60"/>
      <c r="R18" s="59">
        <v>151495</v>
      </c>
      <c r="S18" s="59">
        <v>152517</v>
      </c>
      <c r="T18" s="60"/>
      <c r="U18" s="60">
        <v>50000</v>
      </c>
      <c r="V18" s="59">
        <v>202517</v>
      </c>
      <c r="W18" s="59">
        <v>570424</v>
      </c>
      <c r="X18" s="60"/>
      <c r="Y18" s="59">
        <v>570424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30370</v>
      </c>
      <c r="M20" s="60"/>
      <c r="N20" s="59">
        <v>30370</v>
      </c>
      <c r="O20" s="59"/>
      <c r="P20" s="60"/>
      <c r="Q20" s="60"/>
      <c r="R20" s="59"/>
      <c r="S20" s="59"/>
      <c r="T20" s="60"/>
      <c r="U20" s="60"/>
      <c r="V20" s="59"/>
      <c r="W20" s="59">
        <v>30370</v>
      </c>
      <c r="X20" s="60"/>
      <c r="Y20" s="59">
        <v>30370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17182000</v>
      </c>
      <c r="F22" s="345">
        <f t="shared" si="6"/>
        <v>8693889</v>
      </c>
      <c r="G22" s="345">
        <f t="shared" si="6"/>
        <v>0</v>
      </c>
      <c r="H22" s="343">
        <f t="shared" si="6"/>
        <v>114924</v>
      </c>
      <c r="I22" s="343">
        <f t="shared" si="6"/>
        <v>0</v>
      </c>
      <c r="J22" s="345">
        <f t="shared" si="6"/>
        <v>114924</v>
      </c>
      <c r="K22" s="345">
        <f t="shared" si="6"/>
        <v>236587</v>
      </c>
      <c r="L22" s="343">
        <f t="shared" si="6"/>
        <v>578551</v>
      </c>
      <c r="M22" s="343">
        <f t="shared" si="6"/>
        <v>583389</v>
      </c>
      <c r="N22" s="345">
        <f t="shared" si="6"/>
        <v>1398527</v>
      </c>
      <c r="O22" s="345">
        <f t="shared" si="6"/>
        <v>212033</v>
      </c>
      <c r="P22" s="343">
        <f t="shared" si="6"/>
        <v>123903</v>
      </c>
      <c r="Q22" s="343">
        <f t="shared" si="6"/>
        <v>0</v>
      </c>
      <c r="R22" s="345">
        <f t="shared" si="6"/>
        <v>335936</v>
      </c>
      <c r="S22" s="345">
        <f t="shared" si="6"/>
        <v>856167</v>
      </c>
      <c r="T22" s="343">
        <f t="shared" si="6"/>
        <v>403622</v>
      </c>
      <c r="U22" s="343">
        <f t="shared" si="6"/>
        <v>1733542</v>
      </c>
      <c r="V22" s="345">
        <f t="shared" si="6"/>
        <v>2993331</v>
      </c>
      <c r="W22" s="345">
        <f t="shared" si="6"/>
        <v>4842718</v>
      </c>
      <c r="X22" s="343">
        <f t="shared" si="6"/>
        <v>8693889</v>
      </c>
      <c r="Y22" s="345">
        <f t="shared" si="6"/>
        <v>-3851171</v>
      </c>
      <c r="Z22" s="336">
        <f>+IF(X22&lt;&gt;0,+(Y22/X22)*100,0)</f>
        <v>-44.29744847213946</v>
      </c>
      <c r="AA22" s="350">
        <f>SUM(AA23:AA32)</f>
        <v>8693889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1027000</v>
      </c>
      <c r="F26" s="364">
        <v>1027000</v>
      </c>
      <c r="G26" s="364"/>
      <c r="H26" s="362">
        <v>104907</v>
      </c>
      <c r="I26" s="362"/>
      <c r="J26" s="364">
        <v>104907</v>
      </c>
      <c r="K26" s="364">
        <v>37664</v>
      </c>
      <c r="L26" s="362">
        <v>42629</v>
      </c>
      <c r="M26" s="362"/>
      <c r="N26" s="364">
        <v>80293</v>
      </c>
      <c r="O26" s="364">
        <v>14533</v>
      </c>
      <c r="P26" s="362">
        <v>123903</v>
      </c>
      <c r="Q26" s="362"/>
      <c r="R26" s="364">
        <v>138436</v>
      </c>
      <c r="S26" s="364">
        <v>36400</v>
      </c>
      <c r="T26" s="362">
        <v>346107</v>
      </c>
      <c r="U26" s="362">
        <v>79288</v>
      </c>
      <c r="V26" s="364">
        <v>461795</v>
      </c>
      <c r="W26" s="364">
        <v>785431</v>
      </c>
      <c r="X26" s="362">
        <v>1027000</v>
      </c>
      <c r="Y26" s="364">
        <v>-241569</v>
      </c>
      <c r="Z26" s="365">
        <v>-23.52</v>
      </c>
      <c r="AA26" s="366">
        <v>1027000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250000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>
        <v>16775</v>
      </c>
      <c r="T28" s="275"/>
      <c r="U28" s="275"/>
      <c r="V28" s="342">
        <v>16775</v>
      </c>
      <c r="W28" s="342">
        <v>16775</v>
      </c>
      <c r="X28" s="275"/>
      <c r="Y28" s="342">
        <v>16775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15905000</v>
      </c>
      <c r="F32" s="59">
        <v>7666889</v>
      </c>
      <c r="G32" s="59"/>
      <c r="H32" s="60">
        <v>10017</v>
      </c>
      <c r="I32" s="60"/>
      <c r="J32" s="59">
        <v>10017</v>
      </c>
      <c r="K32" s="59">
        <v>198923</v>
      </c>
      <c r="L32" s="60">
        <v>535922</v>
      </c>
      <c r="M32" s="60">
        <v>583389</v>
      </c>
      <c r="N32" s="59">
        <v>1318234</v>
      </c>
      <c r="O32" s="59">
        <v>197500</v>
      </c>
      <c r="P32" s="60"/>
      <c r="Q32" s="60"/>
      <c r="R32" s="59">
        <v>197500</v>
      </c>
      <c r="S32" s="59">
        <v>802992</v>
      </c>
      <c r="T32" s="60">
        <v>57515</v>
      </c>
      <c r="U32" s="60">
        <v>1654254</v>
      </c>
      <c r="V32" s="59">
        <v>2514761</v>
      </c>
      <c r="W32" s="59">
        <v>4040512</v>
      </c>
      <c r="X32" s="60">
        <v>7666889</v>
      </c>
      <c r="Y32" s="59">
        <v>-3626377</v>
      </c>
      <c r="Z32" s="61">
        <v>-47.3</v>
      </c>
      <c r="AA32" s="62">
        <v>7666889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11846734</v>
      </c>
      <c r="D40" s="344">
        <f t="shared" si="9"/>
        <v>0</v>
      </c>
      <c r="E40" s="343">
        <f t="shared" si="9"/>
        <v>42145000</v>
      </c>
      <c r="F40" s="345">
        <f t="shared" si="9"/>
        <v>19522182</v>
      </c>
      <c r="G40" s="345">
        <f t="shared" si="9"/>
        <v>244146</v>
      </c>
      <c r="H40" s="343">
        <f t="shared" si="9"/>
        <v>271729</v>
      </c>
      <c r="I40" s="343">
        <f t="shared" si="9"/>
        <v>137388</v>
      </c>
      <c r="J40" s="345">
        <f t="shared" si="9"/>
        <v>653263</v>
      </c>
      <c r="K40" s="345">
        <f t="shared" si="9"/>
        <v>52520</v>
      </c>
      <c r="L40" s="343">
        <f t="shared" si="9"/>
        <v>632082</v>
      </c>
      <c r="M40" s="343">
        <f t="shared" si="9"/>
        <v>1770210</v>
      </c>
      <c r="N40" s="345">
        <f t="shared" si="9"/>
        <v>2454812</v>
      </c>
      <c r="O40" s="345">
        <f t="shared" si="9"/>
        <v>113516</v>
      </c>
      <c r="P40" s="343">
        <f t="shared" si="9"/>
        <v>624493</v>
      </c>
      <c r="Q40" s="343">
        <f t="shared" si="9"/>
        <v>0</v>
      </c>
      <c r="R40" s="345">
        <f t="shared" si="9"/>
        <v>738009</v>
      </c>
      <c r="S40" s="345">
        <f t="shared" si="9"/>
        <v>1208304</v>
      </c>
      <c r="T40" s="343">
        <f t="shared" si="9"/>
        <v>1055840</v>
      </c>
      <c r="U40" s="343">
        <f t="shared" si="9"/>
        <v>1339280</v>
      </c>
      <c r="V40" s="345">
        <f t="shared" si="9"/>
        <v>3603424</v>
      </c>
      <c r="W40" s="345">
        <f t="shared" si="9"/>
        <v>7449508</v>
      </c>
      <c r="X40" s="343">
        <f t="shared" si="9"/>
        <v>19522182</v>
      </c>
      <c r="Y40" s="345">
        <f t="shared" si="9"/>
        <v>-12072674</v>
      </c>
      <c r="Z40" s="336">
        <f>+IF(X40&lt;&gt;0,+(Y40/X40)*100,0)</f>
        <v>-61.84080242669595</v>
      </c>
      <c r="AA40" s="350">
        <f>SUM(AA41:AA49)</f>
        <v>19522182</v>
      </c>
    </row>
    <row r="41" spans="1:27" ht="13.5">
      <c r="A41" s="361" t="s">
        <v>247</v>
      </c>
      <c r="B41" s="142"/>
      <c r="C41" s="362">
        <v>3173200</v>
      </c>
      <c r="D41" s="363"/>
      <c r="E41" s="362">
        <v>18000000</v>
      </c>
      <c r="F41" s="364">
        <v>4817182</v>
      </c>
      <c r="G41" s="364">
        <v>105389</v>
      </c>
      <c r="H41" s="362"/>
      <c r="I41" s="362"/>
      <c r="J41" s="364">
        <v>105389</v>
      </c>
      <c r="K41" s="364"/>
      <c r="L41" s="362"/>
      <c r="M41" s="362"/>
      <c r="N41" s="364"/>
      <c r="O41" s="364"/>
      <c r="P41" s="362">
        <v>360749</v>
      </c>
      <c r="Q41" s="362"/>
      <c r="R41" s="364">
        <v>360749</v>
      </c>
      <c r="S41" s="364">
        <v>169311</v>
      </c>
      <c r="T41" s="362">
        <v>350079</v>
      </c>
      <c r="U41" s="362">
        <v>126754</v>
      </c>
      <c r="V41" s="364">
        <v>646144</v>
      </c>
      <c r="W41" s="364">
        <v>1112282</v>
      </c>
      <c r="X41" s="362">
        <v>4817182</v>
      </c>
      <c r="Y41" s="364">
        <v>-3704900</v>
      </c>
      <c r="Z41" s="365">
        <v>-76.91</v>
      </c>
      <c r="AA41" s="366">
        <v>4817182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1139712</v>
      </c>
      <c r="D43" s="369"/>
      <c r="E43" s="305">
        <v>10800000</v>
      </c>
      <c r="F43" s="370">
        <v>2900000</v>
      </c>
      <c r="G43" s="370"/>
      <c r="H43" s="305"/>
      <c r="I43" s="305"/>
      <c r="J43" s="370"/>
      <c r="K43" s="370"/>
      <c r="L43" s="305"/>
      <c r="M43" s="305">
        <v>725131</v>
      </c>
      <c r="N43" s="370">
        <v>725131</v>
      </c>
      <c r="O43" s="370"/>
      <c r="P43" s="305"/>
      <c r="Q43" s="305"/>
      <c r="R43" s="370"/>
      <c r="S43" s="370">
        <v>330000</v>
      </c>
      <c r="T43" s="305"/>
      <c r="U43" s="305"/>
      <c r="V43" s="370">
        <v>330000</v>
      </c>
      <c r="W43" s="370">
        <v>1055131</v>
      </c>
      <c r="X43" s="305">
        <v>2900000</v>
      </c>
      <c r="Y43" s="370">
        <v>-1844869</v>
      </c>
      <c r="Z43" s="371">
        <v>-63.62</v>
      </c>
      <c r="AA43" s="303">
        <v>2900000</v>
      </c>
    </row>
    <row r="44" spans="1:27" ht="13.5">
      <c r="A44" s="361" t="s">
        <v>250</v>
      </c>
      <c r="B44" s="136"/>
      <c r="C44" s="60">
        <v>5938961</v>
      </c>
      <c r="D44" s="368"/>
      <c r="E44" s="54">
        <v>4925000</v>
      </c>
      <c r="F44" s="53">
        <v>6475000</v>
      </c>
      <c r="G44" s="53">
        <v>34074</v>
      </c>
      <c r="H44" s="54">
        <v>48108</v>
      </c>
      <c r="I44" s="54">
        <v>127953</v>
      </c>
      <c r="J44" s="53">
        <v>210135</v>
      </c>
      <c r="K44" s="53">
        <v>51520</v>
      </c>
      <c r="L44" s="54">
        <v>81150</v>
      </c>
      <c r="M44" s="54">
        <v>466534</v>
      </c>
      <c r="N44" s="53">
        <v>599204</v>
      </c>
      <c r="O44" s="53"/>
      <c r="P44" s="54">
        <v>64144</v>
      </c>
      <c r="Q44" s="54"/>
      <c r="R44" s="53">
        <v>64144</v>
      </c>
      <c r="S44" s="53">
        <v>469054</v>
      </c>
      <c r="T44" s="54">
        <v>516331</v>
      </c>
      <c r="U44" s="54">
        <v>1212526</v>
      </c>
      <c r="V44" s="53">
        <v>2197911</v>
      </c>
      <c r="W44" s="53">
        <v>3071394</v>
      </c>
      <c r="X44" s="54">
        <v>6475000</v>
      </c>
      <c r="Y44" s="53">
        <v>-3403606</v>
      </c>
      <c r="Z44" s="94">
        <v>-52.57</v>
      </c>
      <c r="AA44" s="95">
        <v>6475000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1594861</v>
      </c>
      <c r="D48" s="368"/>
      <c r="E48" s="54">
        <v>1000000</v>
      </c>
      <c r="F48" s="53">
        <v>1000000</v>
      </c>
      <c r="G48" s="53"/>
      <c r="H48" s="54"/>
      <c r="I48" s="54"/>
      <c r="J48" s="53"/>
      <c r="K48" s="53"/>
      <c r="L48" s="54">
        <v>273220</v>
      </c>
      <c r="M48" s="54">
        <v>157548</v>
      </c>
      <c r="N48" s="53">
        <v>430768</v>
      </c>
      <c r="O48" s="53"/>
      <c r="P48" s="54"/>
      <c r="Q48" s="54"/>
      <c r="R48" s="53"/>
      <c r="S48" s="53">
        <v>222562</v>
      </c>
      <c r="T48" s="54">
        <v>189430</v>
      </c>
      <c r="U48" s="54"/>
      <c r="V48" s="53">
        <v>411992</v>
      </c>
      <c r="W48" s="53">
        <v>842760</v>
      </c>
      <c r="X48" s="54">
        <v>1000000</v>
      </c>
      <c r="Y48" s="53">
        <v>-157240</v>
      </c>
      <c r="Z48" s="94">
        <v>-15.72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7420000</v>
      </c>
      <c r="F49" s="53">
        <v>4330000</v>
      </c>
      <c r="G49" s="53">
        <v>104683</v>
      </c>
      <c r="H49" s="54">
        <v>223621</v>
      </c>
      <c r="I49" s="54">
        <v>9435</v>
      </c>
      <c r="J49" s="53">
        <v>337739</v>
      </c>
      <c r="K49" s="53">
        <v>1000</v>
      </c>
      <c r="L49" s="54">
        <v>277712</v>
      </c>
      <c r="M49" s="54">
        <v>420997</v>
      </c>
      <c r="N49" s="53">
        <v>699709</v>
      </c>
      <c r="O49" s="53">
        <v>113516</v>
      </c>
      <c r="P49" s="54">
        <v>199600</v>
      </c>
      <c r="Q49" s="54"/>
      <c r="R49" s="53">
        <v>313116</v>
      </c>
      <c r="S49" s="53">
        <v>17377</v>
      </c>
      <c r="T49" s="54"/>
      <c r="U49" s="54"/>
      <c r="V49" s="53">
        <v>17377</v>
      </c>
      <c r="W49" s="53">
        <v>1367941</v>
      </c>
      <c r="X49" s="54">
        <v>4330000</v>
      </c>
      <c r="Y49" s="53">
        <v>-2962059</v>
      </c>
      <c r="Z49" s="94">
        <v>-68.41</v>
      </c>
      <c r="AA49" s="95">
        <v>4330000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1489550</v>
      </c>
      <c r="F57" s="345">
        <f t="shared" si="13"/>
        <v>900000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900000</v>
      </c>
      <c r="Y57" s="345">
        <f t="shared" si="13"/>
        <v>-900000</v>
      </c>
      <c r="Z57" s="336">
        <f>+IF(X57&lt;&gt;0,+(Y57/X57)*100,0)</f>
        <v>-100</v>
      </c>
      <c r="AA57" s="350">
        <f t="shared" si="13"/>
        <v>900000</v>
      </c>
    </row>
    <row r="58" spans="1:27" ht="13.5">
      <c r="A58" s="361" t="s">
        <v>216</v>
      </c>
      <c r="B58" s="136"/>
      <c r="C58" s="60"/>
      <c r="D58" s="340"/>
      <c r="E58" s="60">
        <v>1489550</v>
      </c>
      <c r="F58" s="59">
        <v>900000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900000</v>
      </c>
      <c r="Y58" s="59">
        <v>-900000</v>
      </c>
      <c r="Z58" s="61">
        <v>-100</v>
      </c>
      <c r="AA58" s="62">
        <v>900000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421925755</v>
      </c>
      <c r="D60" s="346">
        <f t="shared" si="14"/>
        <v>0</v>
      </c>
      <c r="E60" s="219">
        <f t="shared" si="14"/>
        <v>711069850</v>
      </c>
      <c r="F60" s="264">
        <f t="shared" si="14"/>
        <v>844570702</v>
      </c>
      <c r="G60" s="264">
        <f t="shared" si="14"/>
        <v>33399709</v>
      </c>
      <c r="H60" s="219">
        <f t="shared" si="14"/>
        <v>90162368</v>
      </c>
      <c r="I60" s="219">
        <f t="shared" si="14"/>
        <v>44106200</v>
      </c>
      <c r="J60" s="264">
        <f t="shared" si="14"/>
        <v>167668277</v>
      </c>
      <c r="K60" s="264">
        <f t="shared" si="14"/>
        <v>106745172</v>
      </c>
      <c r="L60" s="219">
        <f t="shared" si="14"/>
        <v>55768039</v>
      </c>
      <c r="M60" s="219">
        <f t="shared" si="14"/>
        <v>77943779</v>
      </c>
      <c r="N60" s="264">
        <f t="shared" si="14"/>
        <v>240456990</v>
      </c>
      <c r="O60" s="264">
        <f t="shared" si="14"/>
        <v>15560499</v>
      </c>
      <c r="P60" s="219">
        <f t="shared" si="14"/>
        <v>31264030</v>
      </c>
      <c r="Q60" s="219">
        <f t="shared" si="14"/>
        <v>0</v>
      </c>
      <c r="R60" s="264">
        <f t="shared" si="14"/>
        <v>46824529</v>
      </c>
      <c r="S60" s="264">
        <f t="shared" si="14"/>
        <v>49973177</v>
      </c>
      <c r="T60" s="219">
        <f t="shared" si="14"/>
        <v>90707430</v>
      </c>
      <c r="U60" s="219">
        <f t="shared" si="14"/>
        <v>189977758</v>
      </c>
      <c r="V60" s="264">
        <f t="shared" si="14"/>
        <v>330658365</v>
      </c>
      <c r="W60" s="264">
        <f t="shared" si="14"/>
        <v>785608161</v>
      </c>
      <c r="X60" s="219">
        <f t="shared" si="14"/>
        <v>844570702</v>
      </c>
      <c r="Y60" s="264">
        <f t="shared" si="14"/>
        <v>-58962541</v>
      </c>
      <c r="Z60" s="337">
        <f>+IF(X60&lt;&gt;0,+(Y60/X60)*100,0)</f>
        <v>-6.981362348986623</v>
      </c>
      <c r="AA60" s="232">
        <f>+AA57+AA54+AA51+AA40+AA37+AA34+AA22+AA5</f>
        <v>844570702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104493873</v>
      </c>
      <c r="F5" s="358">
        <f t="shared" si="0"/>
        <v>97326873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11376910</v>
      </c>
      <c r="T5" s="356">
        <f t="shared" si="0"/>
        <v>4854228</v>
      </c>
      <c r="U5" s="356">
        <f t="shared" si="0"/>
        <v>17160421</v>
      </c>
      <c r="V5" s="358">
        <f t="shared" si="0"/>
        <v>33391559</v>
      </c>
      <c r="W5" s="358">
        <f t="shared" si="0"/>
        <v>33391559</v>
      </c>
      <c r="X5" s="356">
        <f t="shared" si="0"/>
        <v>97326873</v>
      </c>
      <c r="Y5" s="358">
        <f t="shared" si="0"/>
        <v>-63935314</v>
      </c>
      <c r="Z5" s="359">
        <f>+IF(X5&lt;&gt;0,+(Y5/X5)*100,0)</f>
        <v>-65.69132658767327</v>
      </c>
      <c r="AA5" s="360">
        <f>+AA6+AA8+AA11+AA13+AA15</f>
        <v>97326873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94493873</v>
      </c>
      <c r="F11" s="364">
        <f t="shared" si="3"/>
        <v>89526873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6084805</v>
      </c>
      <c r="T11" s="362">
        <f t="shared" si="3"/>
        <v>4039228</v>
      </c>
      <c r="U11" s="362">
        <f t="shared" si="3"/>
        <v>16488263</v>
      </c>
      <c r="V11" s="364">
        <f t="shared" si="3"/>
        <v>26612296</v>
      </c>
      <c r="W11" s="364">
        <f t="shared" si="3"/>
        <v>26612296</v>
      </c>
      <c r="X11" s="362">
        <f t="shared" si="3"/>
        <v>89526873</v>
      </c>
      <c r="Y11" s="364">
        <f t="shared" si="3"/>
        <v>-62914577</v>
      </c>
      <c r="Z11" s="365">
        <f>+IF(X11&lt;&gt;0,+(Y11/X11)*100,0)</f>
        <v>-70.27451634549998</v>
      </c>
      <c r="AA11" s="366">
        <f t="shared" si="3"/>
        <v>89526873</v>
      </c>
    </row>
    <row r="12" spans="1:27" ht="13.5">
      <c r="A12" s="291" t="s">
        <v>231</v>
      </c>
      <c r="B12" s="136"/>
      <c r="C12" s="60"/>
      <c r="D12" s="340"/>
      <c r="E12" s="60">
        <v>94493873</v>
      </c>
      <c r="F12" s="59">
        <v>89526873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6084805</v>
      </c>
      <c r="T12" s="60">
        <v>4039228</v>
      </c>
      <c r="U12" s="60">
        <v>16488263</v>
      </c>
      <c r="V12" s="59">
        <v>26612296</v>
      </c>
      <c r="W12" s="59">
        <v>26612296</v>
      </c>
      <c r="X12" s="60">
        <v>89526873</v>
      </c>
      <c r="Y12" s="59">
        <v>-62914577</v>
      </c>
      <c r="Z12" s="61">
        <v>-70.27</v>
      </c>
      <c r="AA12" s="62">
        <v>89526873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10000000</v>
      </c>
      <c r="F13" s="342">
        <f t="shared" si="4"/>
        <v>7800000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5292105</v>
      </c>
      <c r="T13" s="275">
        <f t="shared" si="4"/>
        <v>815000</v>
      </c>
      <c r="U13" s="275">
        <f t="shared" si="4"/>
        <v>672158</v>
      </c>
      <c r="V13" s="342">
        <f t="shared" si="4"/>
        <v>6779263</v>
      </c>
      <c r="W13" s="342">
        <f t="shared" si="4"/>
        <v>6779263</v>
      </c>
      <c r="X13" s="275">
        <f t="shared" si="4"/>
        <v>7800000</v>
      </c>
      <c r="Y13" s="342">
        <f t="shared" si="4"/>
        <v>-1020737</v>
      </c>
      <c r="Z13" s="335">
        <f>+IF(X13&lt;&gt;0,+(Y13/X13)*100,0)</f>
        <v>-13.086371794871795</v>
      </c>
      <c r="AA13" s="273">
        <f t="shared" si="4"/>
        <v>7800000</v>
      </c>
    </row>
    <row r="14" spans="1:27" ht="13.5">
      <c r="A14" s="291" t="s">
        <v>232</v>
      </c>
      <c r="B14" s="136"/>
      <c r="C14" s="60"/>
      <c r="D14" s="340"/>
      <c r="E14" s="60">
        <v>10000000</v>
      </c>
      <c r="F14" s="59">
        <v>7800000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5292105</v>
      </c>
      <c r="T14" s="60">
        <v>815000</v>
      </c>
      <c r="U14" s="60">
        <v>672158</v>
      </c>
      <c r="V14" s="59">
        <v>6779263</v>
      </c>
      <c r="W14" s="59">
        <v>6779263</v>
      </c>
      <c r="X14" s="60">
        <v>7800000</v>
      </c>
      <c r="Y14" s="59">
        <v>-1020737</v>
      </c>
      <c r="Z14" s="61">
        <v>-13.09</v>
      </c>
      <c r="AA14" s="62">
        <v>7800000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104493873</v>
      </c>
      <c r="F60" s="264">
        <f t="shared" si="14"/>
        <v>97326873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11376910</v>
      </c>
      <c r="T60" s="219">
        <f t="shared" si="14"/>
        <v>4854228</v>
      </c>
      <c r="U60" s="219">
        <f t="shared" si="14"/>
        <v>17160421</v>
      </c>
      <c r="V60" s="264">
        <f t="shared" si="14"/>
        <v>33391559</v>
      </c>
      <c r="W60" s="264">
        <f t="shared" si="14"/>
        <v>33391559</v>
      </c>
      <c r="X60" s="219">
        <f t="shared" si="14"/>
        <v>97326873</v>
      </c>
      <c r="Y60" s="264">
        <f t="shared" si="14"/>
        <v>-63935314</v>
      </c>
      <c r="Z60" s="337">
        <f>+IF(X60&lt;&gt;0,+(Y60/X60)*100,0)</f>
        <v>-65.69132658767327</v>
      </c>
      <c r="AA60" s="232">
        <f>+AA57+AA54+AA51+AA40+AA37+AA34+AA22+AA5</f>
        <v>97326873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2014-08-06T10:13:09Z</dcterms:created>
  <dcterms:modified xsi:type="dcterms:W3CDTF">2014-08-06T10:13:13Z</dcterms:modified>
  <cp:category/>
  <cp:version/>
  <cp:contentType/>
  <cp:contentStatus/>
</cp:coreProperties>
</file>