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<sst xmlns="http://schemas.openxmlformats.org/spreadsheetml/2006/main" count="855" uniqueCount="302">
  <si>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Fezile Dabi(DC20)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</si>
  <si>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</si>
  <si>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</si>
  <si>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</si>
  <si>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</si>
  <si>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</si>
  <si>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</si>
  <si>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</si>
  <si>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</si>
  <si>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</si>
  <si>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</si>
  <si>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</si>
  <si>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</si>
  <si>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</si>
  <si>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</si>
  <si>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</si>
  <si>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</si>
  <si>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</si>
  <si>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</si>
  <si>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</si>
  <si>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</si>
  <si>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</si>
  <si>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</si>
  <si>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</si>
  <si>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</si>
  <si>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</si>
  <si>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</si>
  <si>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</si>
  <si>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</si>
  <si>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</si>
  <si>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</si>
  <si>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</si>
  <si>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</si>
  <si>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</si>
  <si>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</si>
  <si>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</si>
  <si>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</si>
  <si>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</si>
  <si>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</si>
  <si>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</si>
  <si>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</si>
  <si>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</si>
  <si>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</si>
  <si>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</si>
  <si>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</si>
  <si>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</si>
  <si>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</si>
  <si>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</si>
  <si>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</si>
  <si>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</si>
  <si>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</si>
  <si>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</si>
  <si>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</si>
  <si>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</si>
  <si>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</si>
  <si>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</si>
  <si>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</si>
  <si>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</si>
  <si>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</si>
  <si>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</si>
  <si>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</si>
  <si>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</si>
  <si>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</si>
  <si>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</si>
  <si>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</si>
  <si>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</si>
  <si>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</si>
  <si>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</si>
  <si>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</si>
  <si>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</si>
  <si>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Fezile Dabi(DC20)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</si>
  <si>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</si>
  <si>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</si>
  <si>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</si>
  <si>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</si>
  <si>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</si>
  <si>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</si>
  <si>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</si>
  <si>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</si>
  <si>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</si>
  <si>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</si>
  <si>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</si>
  <si>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</si>
  <si>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</si>
  <si>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</si>
  <si>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</si>
  <si>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</si>
  <si>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</si>
  <si>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</si>
  <si>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</si>
  <si>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</si>
  <si>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</si>
  <si>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</si>
  <si>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</si>
  <si>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</si>
  <si>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</si>
  <si>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</si>
  <si>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</si>
  <si>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</si>
  <si>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</si>
  <si>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Fezile Dabi(DC20)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</si>
  <si>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</si>
  <si>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</si>
  <si>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</si>
  <si>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</si>
  <si>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</si>
  <si>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</si>
  <si>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</si>
  <si>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</si>
  <si>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</si>
  <si>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</si>
  <si>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</si>
  <si>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</si>
  <si>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</si>
  <si>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</si>
  <si>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</si>
  <si>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</si>
  <si>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</si>
  <si>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</si>
  <si>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</si>
  <si>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</si>
  <si>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</si>
  <si>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</si>
  <si>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</si>
  <si>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</si>
  <si>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</si>
  <si>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</si>
  <si>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</si>
  <si>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</si>
  <si>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Fezile Dabi(DC20)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</si>
  <si>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</si>
  <si>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</si>
  <si>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</si>
  <si>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</si>
  <si>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</si>
  <si>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</si>
  <si>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</si>
  <si>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</si>
  <si>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</si>
  <si>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</si>
  <si>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Fezile Dabi(DC20)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</si>
  <si>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</si>
  <si>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</si>
  <si>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</si>
  <si>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</si>
  <si>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</si>
  <si>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</si>
  <si>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</si>
  <si>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</si>
  <si>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</si>
  <si>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</si>
  <si>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</si>
  <si>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</si>
  <si>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</si>
  <si>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</si>
  <si>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</si>
  <si>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</si>
  <si>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</si>
  <si>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</si>
  <si>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</si>
  <si>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</si>
  <si>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</si>
  <si>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</si>
  <si>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</si>
  <si>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</si>
  <si>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</si>
  <si>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</si>
  <si>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</si>
  <si>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</si>
  <si>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</si>
  <si>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</si>
  <si>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</si>
  <si>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</si>
  <si>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</si>
  <si>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Fezile Dabi(DC20)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</si>
  <si>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</si>
  <si>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</si>
  <si>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</si>
  <si>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</si>
  <si>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</si>
  <si>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</si>
  <si>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</si>
  <si>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</si>
  <si>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</si>
  <si>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</si>
  <si>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</si>
  <si>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</si>
  <si>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</si>
  <si>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</si>
  <si>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</si>
  <si>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</si>
  <si>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</si>
  <si>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</si>
  <si>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</si>
  <si>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</si>
  <si>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</si>
  <si>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</si>
  <si>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</si>
  <si>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</si>
  <si>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</si>
  <si>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</si>
  <si>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Fezile Dabi(DC20)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</si>
  <si>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</si>
  <si>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</si>
  <si>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</si>
  <si>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</si>
  <si>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</si>
  <si>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</si>
  <si>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</si>
  <si>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</si>
  <si>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</si>
  <si>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</si>
  <si>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</si>
  <si>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</si>
  <si>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</si>
  <si>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</si>
  <si>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</si>
  <si>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</si>
  <si>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</si>
  <si>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</si>
  <si>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</si>
  <si>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</si>
  <si>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</si>
  <si>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</si>
  <si>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</si>
  <si>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</si>
  <si>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Fezile Dabi(DC20)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</si>
  <si>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</si>
  <si>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</si>
  <si>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</si>
  <si>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</si>
  <si>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</si>
  <si>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</si>
  <si>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</si>
  <si>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</si>
  <si>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</si>
  <si>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</si>
  <si>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</si>
  <si>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</si>
  <si>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</si>
  <si>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</si>
  <si>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</si>
  <si>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</si>
  <si>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</si>
  <si>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</si>
  <si>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</si>
  <si>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</si>
  <si>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</si>
  <si>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</si>
  <si>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</si>
  <si>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</si>
  <si>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</si>
  <si>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</si>
  <si>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</si>
  <si>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</si>
  <si>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</si>
  <si>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</si>
  <si>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</si>
  <si>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</si>
  <si>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</si>
  <si>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</si>
  <si>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</si>
  <si>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Fezile Dabi(DC20)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</si>
  <si>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</si>
  <si>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</si>
  <si>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Free State: Fezile Dabi(DC20)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</si>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</sst>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9420228</v>
      </c>
      <c r="C7" s="19">
        <v>0</v>
      </c>
      <c r="D7" s="59">
        <v>10112212</v>
      </c>
      <c r="E7" s="60">
        <v>10112211</v>
      </c>
      <c r="F7" s="60">
        <v>237048</v>
      </c>
      <c r="G7" s="60">
        <v>204158</v>
      </c>
      <c r="H7" s="60">
        <v>1243459</v>
      </c>
      <c r="I7" s="60">
        <v>1684665</v>
      </c>
      <c r="J7" s="60">
        <v>110966</v>
      </c>
      <c r="K7" s="60">
        <v>96914</v>
      </c>
      <c r="L7" s="60">
        <v>2377061</v>
      </c>
      <c r="M7" s="60">
        <v>2584941</v>
      </c>
      <c r="N7" s="60">
        <v>172585</v>
      </c>
      <c r="O7" s="60">
        <v>710109</v>
      </c>
      <c r="P7" s="60">
        <v>116443</v>
      </c>
      <c r="Q7" s="60">
        <v>999137</v>
      </c>
      <c r="R7" s="60">
        <v>154859</v>
      </c>
      <c r="S7" s="60">
        <v>95843</v>
      </c>
      <c r="T7" s="60">
        <v>3100279</v>
      </c>
      <c r="U7" s="60">
        <v>3350981</v>
      </c>
      <c r="V7" s="60">
        <v>8619724</v>
      </c>
      <c r="W7" s="60">
        <v>10112211</v>
      </c>
      <c r="X7" s="60">
        <v>-1492487</v>
      </c>
      <c r="Y7" s="61">
        <v>-14.76</v>
      </c>
      <c r="Z7" s="62">
        <v>10112211</v>
      </c>
    </row>
    <row r="8" spans="1:26" ht="13.5">
      <c r="A8" s="58" t="s">
        <v>34</v>
      </c>
      <c r="B8" s="19">
        <v>134627219</v>
      </c>
      <c r="C8" s="19">
        <v>0</v>
      </c>
      <c r="D8" s="59">
        <v>137641000</v>
      </c>
      <c r="E8" s="60">
        <v>137641000</v>
      </c>
      <c r="F8" s="60">
        <v>57292000</v>
      </c>
      <c r="G8" s="60">
        <v>890000</v>
      </c>
      <c r="H8" s="60">
        <v>0</v>
      </c>
      <c r="I8" s="60">
        <v>58182000</v>
      </c>
      <c r="J8" s="60">
        <v>0</v>
      </c>
      <c r="K8" s="60">
        <v>44834000</v>
      </c>
      <c r="L8" s="60">
        <v>0</v>
      </c>
      <c r="M8" s="60">
        <v>44834000</v>
      </c>
      <c r="N8" s="60">
        <v>400000</v>
      </c>
      <c r="O8" s="60">
        <v>600000</v>
      </c>
      <c r="P8" s="60">
        <v>33625000</v>
      </c>
      <c r="Q8" s="60">
        <v>34625000</v>
      </c>
      <c r="R8" s="60">
        <v>0</v>
      </c>
      <c r="S8" s="60">
        <v>0</v>
      </c>
      <c r="T8" s="60">
        <v>0</v>
      </c>
      <c r="U8" s="60">
        <v>0</v>
      </c>
      <c r="V8" s="60">
        <v>137641000</v>
      </c>
      <c r="W8" s="60">
        <v>137641000</v>
      </c>
      <c r="X8" s="60">
        <v>0</v>
      </c>
      <c r="Y8" s="61">
        <v>0</v>
      </c>
      <c r="Z8" s="62">
        <v>137641000</v>
      </c>
    </row>
    <row r="9" spans="1:26" ht="13.5">
      <c r="A9" s="58" t="s">
        <v>35</v>
      </c>
      <c r="B9" s="19">
        <v>1469441</v>
      </c>
      <c r="C9" s="19">
        <v>0</v>
      </c>
      <c r="D9" s="59">
        <v>326430</v>
      </c>
      <c r="E9" s="60">
        <v>3617404</v>
      </c>
      <c r="F9" s="60">
        <v>1042889</v>
      </c>
      <c r="G9" s="60">
        <v>580823</v>
      </c>
      <c r="H9" s="60">
        <v>241454</v>
      </c>
      <c r="I9" s="60">
        <v>1865166</v>
      </c>
      <c r="J9" s="60">
        <v>-28430</v>
      </c>
      <c r="K9" s="60">
        <v>109784</v>
      </c>
      <c r="L9" s="60">
        <v>2069952</v>
      </c>
      <c r="M9" s="60">
        <v>2151306</v>
      </c>
      <c r="N9" s="60">
        <v>-372860</v>
      </c>
      <c r="O9" s="60">
        <v>110715</v>
      </c>
      <c r="P9" s="60">
        <v>40752</v>
      </c>
      <c r="Q9" s="60">
        <v>-221393</v>
      </c>
      <c r="R9" s="60">
        <v>69209</v>
      </c>
      <c r="S9" s="60">
        <v>1051397</v>
      </c>
      <c r="T9" s="60">
        <v>39878</v>
      </c>
      <c r="U9" s="60">
        <v>1160484</v>
      </c>
      <c r="V9" s="60">
        <v>4955563</v>
      </c>
      <c r="W9" s="60">
        <v>3617404</v>
      </c>
      <c r="X9" s="60">
        <v>1338159</v>
      </c>
      <c r="Y9" s="61">
        <v>36.99</v>
      </c>
      <c r="Z9" s="62">
        <v>3617404</v>
      </c>
    </row>
    <row r="10" spans="1:26" ht="25.5">
      <c r="A10" s="63" t="s">
        <v>277</v>
      </c>
      <c r="B10" s="64">
        <f>SUM(B5:B9)</f>
        <v>145516888</v>
      </c>
      <c r="C10" s="64">
        <f>SUM(C5:C9)</f>
        <v>0</v>
      </c>
      <c r="D10" s="65">
        <f aca="true" t="shared" si="0" ref="D10:Z10">SUM(D5:D9)</f>
        <v>148079642</v>
      </c>
      <c r="E10" s="66">
        <f t="shared" si="0"/>
        <v>151370615</v>
      </c>
      <c r="F10" s="66">
        <f t="shared" si="0"/>
        <v>58571937</v>
      </c>
      <c r="G10" s="66">
        <f t="shared" si="0"/>
        <v>1674981</v>
      </c>
      <c r="H10" s="66">
        <f t="shared" si="0"/>
        <v>1484913</v>
      </c>
      <c r="I10" s="66">
        <f t="shared" si="0"/>
        <v>61731831</v>
      </c>
      <c r="J10" s="66">
        <f t="shared" si="0"/>
        <v>82536</v>
      </c>
      <c r="K10" s="66">
        <f t="shared" si="0"/>
        <v>45040698</v>
      </c>
      <c r="L10" s="66">
        <f t="shared" si="0"/>
        <v>4447013</v>
      </c>
      <c r="M10" s="66">
        <f t="shared" si="0"/>
        <v>49570247</v>
      </c>
      <c r="N10" s="66">
        <f t="shared" si="0"/>
        <v>199725</v>
      </c>
      <c r="O10" s="66">
        <f t="shared" si="0"/>
        <v>1420824</v>
      </c>
      <c r="P10" s="66">
        <f t="shared" si="0"/>
        <v>33782195</v>
      </c>
      <c r="Q10" s="66">
        <f t="shared" si="0"/>
        <v>35402744</v>
      </c>
      <c r="R10" s="66">
        <f t="shared" si="0"/>
        <v>224068</v>
      </c>
      <c r="S10" s="66">
        <f t="shared" si="0"/>
        <v>1147240</v>
      </c>
      <c r="T10" s="66">
        <f t="shared" si="0"/>
        <v>3140157</v>
      </c>
      <c r="U10" s="66">
        <f t="shared" si="0"/>
        <v>4511465</v>
      </c>
      <c r="V10" s="66">
        <f t="shared" si="0"/>
        <v>151216287</v>
      </c>
      <c r="W10" s="66">
        <f t="shared" si="0"/>
        <v>151370615</v>
      </c>
      <c r="X10" s="66">
        <f t="shared" si="0"/>
        <v>-154328</v>
      </c>
      <c r="Y10" s="67">
        <f>+IF(W10&lt;&gt;0,(X10/W10)*100,0)</f>
        <v>-0.10195373785063896</v>
      </c>
      <c r="Z10" s="68">
        <f t="shared" si="0"/>
        <v>151370615</v>
      </c>
    </row>
    <row r="11" spans="1:26" ht="13.5">
      <c r="A11" s="58" t="s">
        <v>37</v>
      </c>
      <c r="B11" s="19">
        <v>65916417</v>
      </c>
      <c r="C11" s="19">
        <v>0</v>
      </c>
      <c r="D11" s="59">
        <v>75606554</v>
      </c>
      <c r="E11" s="60">
        <v>79873554</v>
      </c>
      <c r="F11" s="60">
        <v>5641099</v>
      </c>
      <c r="G11" s="60">
        <v>5367664</v>
      </c>
      <c r="H11" s="60">
        <v>5635695</v>
      </c>
      <c r="I11" s="60">
        <v>16644458</v>
      </c>
      <c r="J11" s="60">
        <v>5515869</v>
      </c>
      <c r="K11" s="60">
        <v>5542471</v>
      </c>
      <c r="L11" s="60">
        <v>5028694</v>
      </c>
      <c r="M11" s="60">
        <v>16087034</v>
      </c>
      <c r="N11" s="60">
        <v>5504235</v>
      </c>
      <c r="O11" s="60">
        <v>5703397</v>
      </c>
      <c r="P11" s="60">
        <v>5596303</v>
      </c>
      <c r="Q11" s="60">
        <v>16803935</v>
      </c>
      <c r="R11" s="60">
        <v>5587423</v>
      </c>
      <c r="S11" s="60">
        <v>5587481</v>
      </c>
      <c r="T11" s="60">
        <v>7001598</v>
      </c>
      <c r="U11" s="60">
        <v>18176502</v>
      </c>
      <c r="V11" s="60">
        <v>67711929</v>
      </c>
      <c r="W11" s="60">
        <v>79873554</v>
      </c>
      <c r="X11" s="60">
        <v>-12161625</v>
      </c>
      <c r="Y11" s="61">
        <v>-15.23</v>
      </c>
      <c r="Z11" s="62">
        <v>79873554</v>
      </c>
    </row>
    <row r="12" spans="1:26" ht="13.5">
      <c r="A12" s="58" t="s">
        <v>38</v>
      </c>
      <c r="B12" s="19">
        <v>5964912</v>
      </c>
      <c r="C12" s="19">
        <v>0</v>
      </c>
      <c r="D12" s="59">
        <v>6574770</v>
      </c>
      <c r="E12" s="60">
        <v>7270326</v>
      </c>
      <c r="F12" s="60">
        <v>480210</v>
      </c>
      <c r="G12" s="60">
        <v>485922</v>
      </c>
      <c r="H12" s="60">
        <v>494898</v>
      </c>
      <c r="I12" s="60">
        <v>1461030</v>
      </c>
      <c r="J12" s="60">
        <v>482658</v>
      </c>
      <c r="K12" s="60">
        <v>480387</v>
      </c>
      <c r="L12" s="60">
        <v>477086</v>
      </c>
      <c r="M12" s="60">
        <v>1440131</v>
      </c>
      <c r="N12" s="60">
        <v>466478</v>
      </c>
      <c r="O12" s="60">
        <v>708254</v>
      </c>
      <c r="P12" s="60">
        <v>464181</v>
      </c>
      <c r="Q12" s="60">
        <v>1638913</v>
      </c>
      <c r="R12" s="60">
        <v>476723</v>
      </c>
      <c r="S12" s="60">
        <v>459910</v>
      </c>
      <c r="T12" s="60">
        <v>506336</v>
      </c>
      <c r="U12" s="60">
        <v>1442969</v>
      </c>
      <c r="V12" s="60">
        <v>5983043</v>
      </c>
      <c r="W12" s="60">
        <v>7270326</v>
      </c>
      <c r="X12" s="60">
        <v>-1287283</v>
      </c>
      <c r="Y12" s="61">
        <v>-17.71</v>
      </c>
      <c r="Z12" s="62">
        <v>7270326</v>
      </c>
    </row>
    <row r="13" spans="1:26" ht="13.5">
      <c r="A13" s="58" t="s">
        <v>278</v>
      </c>
      <c r="B13" s="19">
        <v>3814940</v>
      </c>
      <c r="C13" s="19">
        <v>0</v>
      </c>
      <c r="D13" s="59">
        <v>4200000</v>
      </c>
      <c r="E13" s="60">
        <v>4045499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4332426</v>
      </c>
      <c r="U13" s="60">
        <v>4332426</v>
      </c>
      <c r="V13" s="60">
        <v>4332426</v>
      </c>
      <c r="W13" s="60">
        <v>4045499</v>
      </c>
      <c r="X13" s="60">
        <v>286927</v>
      </c>
      <c r="Y13" s="61">
        <v>7.09</v>
      </c>
      <c r="Z13" s="62">
        <v>4045499</v>
      </c>
    </row>
    <row r="14" spans="1:26" ht="13.5">
      <c r="A14" s="58" t="s">
        <v>40</v>
      </c>
      <c r="B14" s="19">
        <v>2922635</v>
      </c>
      <c r="C14" s="19">
        <v>0</v>
      </c>
      <c r="D14" s="59">
        <v>0</v>
      </c>
      <c r="E14" s="60">
        <v>0</v>
      </c>
      <c r="F14" s="60">
        <v>0</v>
      </c>
      <c r="G14" s="60">
        <v>17286400</v>
      </c>
      <c r="H14" s="60">
        <v>0</v>
      </c>
      <c r="I14" s="60">
        <v>17286400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871437</v>
      </c>
      <c r="P14" s="60">
        <v>0</v>
      </c>
      <c r="Q14" s="60">
        <v>871437</v>
      </c>
      <c r="R14" s="60">
        <v>0</v>
      </c>
      <c r="S14" s="60">
        <v>0</v>
      </c>
      <c r="T14" s="60">
        <v>-17781657</v>
      </c>
      <c r="U14" s="60">
        <v>-17781657</v>
      </c>
      <c r="V14" s="60">
        <v>376180</v>
      </c>
      <c r="W14" s="60">
        <v>0</v>
      </c>
      <c r="X14" s="60">
        <v>376180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1054845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13784803</v>
      </c>
      <c r="C16" s="19">
        <v>0</v>
      </c>
      <c r="D16" s="59">
        <v>15450000</v>
      </c>
      <c r="E16" s="60">
        <v>25542867</v>
      </c>
      <c r="F16" s="60">
        <v>1742059</v>
      </c>
      <c r="G16" s="60">
        <v>796746</v>
      </c>
      <c r="H16" s="60">
        <v>14182</v>
      </c>
      <c r="I16" s="60">
        <v>2552987</v>
      </c>
      <c r="J16" s="60">
        <v>1992057</v>
      </c>
      <c r="K16" s="60">
        <v>-1742059</v>
      </c>
      <c r="L16" s="60">
        <v>452773</v>
      </c>
      <c r="M16" s="60">
        <v>702771</v>
      </c>
      <c r="N16" s="60">
        <v>540618</v>
      </c>
      <c r="O16" s="60">
        <v>813535</v>
      </c>
      <c r="P16" s="60">
        <v>0</v>
      </c>
      <c r="Q16" s="60">
        <v>1354153</v>
      </c>
      <c r="R16" s="60">
        <v>1323674</v>
      </c>
      <c r="S16" s="60">
        <v>0</v>
      </c>
      <c r="T16" s="60">
        <v>4719254</v>
      </c>
      <c r="U16" s="60">
        <v>6042928</v>
      </c>
      <c r="V16" s="60">
        <v>10652839</v>
      </c>
      <c r="W16" s="60">
        <v>25542867</v>
      </c>
      <c r="X16" s="60">
        <v>-14890028</v>
      </c>
      <c r="Y16" s="61">
        <v>-58.29</v>
      </c>
      <c r="Z16" s="62">
        <v>25542867</v>
      </c>
    </row>
    <row r="17" spans="1:26" ht="13.5">
      <c r="A17" s="58" t="s">
        <v>43</v>
      </c>
      <c r="B17" s="19">
        <v>50263327</v>
      </c>
      <c r="C17" s="19">
        <v>0</v>
      </c>
      <c r="D17" s="59">
        <v>92640317</v>
      </c>
      <c r="E17" s="60">
        <v>102693659</v>
      </c>
      <c r="F17" s="60">
        <v>3120874</v>
      </c>
      <c r="G17" s="60">
        <v>4970722</v>
      </c>
      <c r="H17" s="60">
        <v>4456178</v>
      </c>
      <c r="I17" s="60">
        <v>12547774</v>
      </c>
      <c r="J17" s="60">
        <v>5388866</v>
      </c>
      <c r="K17" s="60">
        <v>7357193</v>
      </c>
      <c r="L17" s="60">
        <v>5874928</v>
      </c>
      <c r="M17" s="60">
        <v>18620987</v>
      </c>
      <c r="N17" s="60">
        <v>2456541</v>
      </c>
      <c r="O17" s="60">
        <v>3817578</v>
      </c>
      <c r="P17" s="60">
        <v>4758629</v>
      </c>
      <c r="Q17" s="60">
        <v>11032748</v>
      </c>
      <c r="R17" s="60">
        <v>4495194</v>
      </c>
      <c r="S17" s="60">
        <v>5180898</v>
      </c>
      <c r="T17" s="60">
        <v>14122191</v>
      </c>
      <c r="U17" s="60">
        <v>23798283</v>
      </c>
      <c r="V17" s="60">
        <v>65999792</v>
      </c>
      <c r="W17" s="60">
        <v>102693659</v>
      </c>
      <c r="X17" s="60">
        <v>-36693867</v>
      </c>
      <c r="Y17" s="61">
        <v>-35.73</v>
      </c>
      <c r="Z17" s="62">
        <v>102693659</v>
      </c>
    </row>
    <row r="18" spans="1:26" ht="13.5">
      <c r="A18" s="70" t="s">
        <v>44</v>
      </c>
      <c r="B18" s="71">
        <f>SUM(B11:B17)</f>
        <v>142667034</v>
      </c>
      <c r="C18" s="71">
        <f>SUM(C11:C17)</f>
        <v>0</v>
      </c>
      <c r="D18" s="72">
        <f aca="true" t="shared" si="1" ref="D18:Z18">SUM(D11:D17)</f>
        <v>195526486</v>
      </c>
      <c r="E18" s="73">
        <f t="shared" si="1"/>
        <v>219425905</v>
      </c>
      <c r="F18" s="73">
        <f t="shared" si="1"/>
        <v>10984242</v>
      </c>
      <c r="G18" s="73">
        <f t="shared" si="1"/>
        <v>28907454</v>
      </c>
      <c r="H18" s="73">
        <f t="shared" si="1"/>
        <v>10600953</v>
      </c>
      <c r="I18" s="73">
        <f t="shared" si="1"/>
        <v>50492649</v>
      </c>
      <c r="J18" s="73">
        <f t="shared" si="1"/>
        <v>13379450</v>
      </c>
      <c r="K18" s="73">
        <f t="shared" si="1"/>
        <v>11637992</v>
      </c>
      <c r="L18" s="73">
        <f t="shared" si="1"/>
        <v>11833481</v>
      </c>
      <c r="M18" s="73">
        <f t="shared" si="1"/>
        <v>36850923</v>
      </c>
      <c r="N18" s="73">
        <f t="shared" si="1"/>
        <v>8967872</v>
      </c>
      <c r="O18" s="73">
        <f t="shared" si="1"/>
        <v>11914201</v>
      </c>
      <c r="P18" s="73">
        <f t="shared" si="1"/>
        <v>10819113</v>
      </c>
      <c r="Q18" s="73">
        <f t="shared" si="1"/>
        <v>31701186</v>
      </c>
      <c r="R18" s="73">
        <f t="shared" si="1"/>
        <v>11883014</v>
      </c>
      <c r="S18" s="73">
        <f t="shared" si="1"/>
        <v>11228289</v>
      </c>
      <c r="T18" s="73">
        <f t="shared" si="1"/>
        <v>12900148</v>
      </c>
      <c r="U18" s="73">
        <f t="shared" si="1"/>
        <v>36011451</v>
      </c>
      <c r="V18" s="73">
        <f t="shared" si="1"/>
        <v>155056209</v>
      </c>
      <c r="W18" s="73">
        <f t="shared" si="1"/>
        <v>219425905</v>
      </c>
      <c r="X18" s="73">
        <f t="shared" si="1"/>
        <v>-64369696</v>
      </c>
      <c r="Y18" s="67">
        <f>+IF(W18&lt;&gt;0,(X18/W18)*100,0)</f>
        <v>-29.335504392701488</v>
      </c>
      <c r="Z18" s="74">
        <f t="shared" si="1"/>
        <v>219425905</v>
      </c>
    </row>
    <row r="19" spans="1:26" ht="13.5">
      <c r="A19" s="70" t="s">
        <v>45</v>
      </c>
      <c r="B19" s="75">
        <f>+B10-B18</f>
        <v>2849854</v>
      </c>
      <c r="C19" s="75">
        <f>+C10-C18</f>
        <v>0</v>
      </c>
      <c r="D19" s="76">
        <f aca="true" t="shared" si="2" ref="D19:Z19">+D10-D18</f>
        <v>-47446844</v>
      </c>
      <c r="E19" s="77">
        <f t="shared" si="2"/>
        <v>-68055290</v>
      </c>
      <c r="F19" s="77">
        <f t="shared" si="2"/>
        <v>47587695</v>
      </c>
      <c r="G19" s="77">
        <f t="shared" si="2"/>
        <v>-27232473</v>
      </c>
      <c r="H19" s="77">
        <f t="shared" si="2"/>
        <v>-9116040</v>
      </c>
      <c r="I19" s="77">
        <f t="shared" si="2"/>
        <v>11239182</v>
      </c>
      <c r="J19" s="77">
        <f t="shared" si="2"/>
        <v>-13296914</v>
      </c>
      <c r="K19" s="77">
        <f t="shared" si="2"/>
        <v>33402706</v>
      </c>
      <c r="L19" s="77">
        <f t="shared" si="2"/>
        <v>-7386468</v>
      </c>
      <c r="M19" s="77">
        <f t="shared" si="2"/>
        <v>12719324</v>
      </c>
      <c r="N19" s="77">
        <f t="shared" si="2"/>
        <v>-8768147</v>
      </c>
      <c r="O19" s="77">
        <f t="shared" si="2"/>
        <v>-10493377</v>
      </c>
      <c r="P19" s="77">
        <f t="shared" si="2"/>
        <v>22963082</v>
      </c>
      <c r="Q19" s="77">
        <f t="shared" si="2"/>
        <v>3701558</v>
      </c>
      <c r="R19" s="77">
        <f t="shared" si="2"/>
        <v>-11658946</v>
      </c>
      <c r="S19" s="77">
        <f t="shared" si="2"/>
        <v>-10081049</v>
      </c>
      <c r="T19" s="77">
        <f t="shared" si="2"/>
        <v>-9759991</v>
      </c>
      <c r="U19" s="77">
        <f t="shared" si="2"/>
        <v>-31499986</v>
      </c>
      <c r="V19" s="77">
        <f t="shared" si="2"/>
        <v>-3839922</v>
      </c>
      <c r="W19" s="77">
        <f>IF(E10=E18,0,W10-W18)</f>
        <v>-68055290</v>
      </c>
      <c r="X19" s="77">
        <f t="shared" si="2"/>
        <v>64215368</v>
      </c>
      <c r="Y19" s="78">
        <f>+IF(W19&lt;&gt;0,(X19/W19)*100,0)</f>
        <v>-94.35764361594815</v>
      </c>
      <c r="Z19" s="79">
        <f t="shared" si="2"/>
        <v>-68055290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2849854</v>
      </c>
      <c r="C22" s="86">
        <f>SUM(C19:C21)</f>
        <v>0</v>
      </c>
      <c r="D22" s="87">
        <f aca="true" t="shared" si="3" ref="D22:Z22">SUM(D19:D21)</f>
        <v>-47446844</v>
      </c>
      <c r="E22" s="88">
        <f t="shared" si="3"/>
        <v>-68055290</v>
      </c>
      <c r="F22" s="88">
        <f t="shared" si="3"/>
        <v>47587695</v>
      </c>
      <c r="G22" s="88">
        <f t="shared" si="3"/>
        <v>-27232473</v>
      </c>
      <c r="H22" s="88">
        <f t="shared" si="3"/>
        <v>-9116040</v>
      </c>
      <c r="I22" s="88">
        <f t="shared" si="3"/>
        <v>11239182</v>
      </c>
      <c r="J22" s="88">
        <f t="shared" si="3"/>
        <v>-13296914</v>
      </c>
      <c r="K22" s="88">
        <f t="shared" si="3"/>
        <v>33402706</v>
      </c>
      <c r="L22" s="88">
        <f t="shared" si="3"/>
        <v>-7386468</v>
      </c>
      <c r="M22" s="88">
        <f t="shared" si="3"/>
        <v>12719324</v>
      </c>
      <c r="N22" s="88">
        <f t="shared" si="3"/>
        <v>-8768147</v>
      </c>
      <c r="O22" s="88">
        <f t="shared" si="3"/>
        <v>-10493377</v>
      </c>
      <c r="P22" s="88">
        <f t="shared" si="3"/>
        <v>22963082</v>
      </c>
      <c r="Q22" s="88">
        <f t="shared" si="3"/>
        <v>3701558</v>
      </c>
      <c r="R22" s="88">
        <f t="shared" si="3"/>
        <v>-11658946</v>
      </c>
      <c r="S22" s="88">
        <f t="shared" si="3"/>
        <v>-10081049</v>
      </c>
      <c r="T22" s="88">
        <f t="shared" si="3"/>
        <v>-9759991</v>
      </c>
      <c r="U22" s="88">
        <f t="shared" si="3"/>
        <v>-31499986</v>
      </c>
      <c r="V22" s="88">
        <f t="shared" si="3"/>
        <v>-3839922</v>
      </c>
      <c r="W22" s="88">
        <f t="shared" si="3"/>
        <v>-68055290</v>
      </c>
      <c r="X22" s="88">
        <f t="shared" si="3"/>
        <v>64215368</v>
      </c>
      <c r="Y22" s="89">
        <f>+IF(W22&lt;&gt;0,(X22/W22)*100,0)</f>
        <v>-94.35764361594815</v>
      </c>
      <c r="Z22" s="90">
        <f t="shared" si="3"/>
        <v>-68055290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2849854</v>
      </c>
      <c r="C24" s="75">
        <f>SUM(C22:C23)</f>
        <v>0</v>
      </c>
      <c r="D24" s="76">
        <f aca="true" t="shared" si="4" ref="D24:Z24">SUM(D22:D23)</f>
        <v>-47446844</v>
      </c>
      <c r="E24" s="77">
        <f t="shared" si="4"/>
        <v>-68055290</v>
      </c>
      <c r="F24" s="77">
        <f t="shared" si="4"/>
        <v>47587695</v>
      </c>
      <c r="G24" s="77">
        <f t="shared" si="4"/>
        <v>-27232473</v>
      </c>
      <c r="H24" s="77">
        <f t="shared" si="4"/>
        <v>-9116040</v>
      </c>
      <c r="I24" s="77">
        <f t="shared" si="4"/>
        <v>11239182</v>
      </c>
      <c r="J24" s="77">
        <f t="shared" si="4"/>
        <v>-13296914</v>
      </c>
      <c r="K24" s="77">
        <f t="shared" si="4"/>
        <v>33402706</v>
      </c>
      <c r="L24" s="77">
        <f t="shared" si="4"/>
        <v>-7386468</v>
      </c>
      <c r="M24" s="77">
        <f t="shared" si="4"/>
        <v>12719324</v>
      </c>
      <c r="N24" s="77">
        <f t="shared" si="4"/>
        <v>-8768147</v>
      </c>
      <c r="O24" s="77">
        <f t="shared" si="4"/>
        <v>-10493377</v>
      </c>
      <c r="P24" s="77">
        <f t="shared" si="4"/>
        <v>22963082</v>
      </c>
      <c r="Q24" s="77">
        <f t="shared" si="4"/>
        <v>3701558</v>
      </c>
      <c r="R24" s="77">
        <f t="shared" si="4"/>
        <v>-11658946</v>
      </c>
      <c r="S24" s="77">
        <f t="shared" si="4"/>
        <v>-10081049</v>
      </c>
      <c r="T24" s="77">
        <f t="shared" si="4"/>
        <v>-9759991</v>
      </c>
      <c r="U24" s="77">
        <f t="shared" si="4"/>
        <v>-31499986</v>
      </c>
      <c r="V24" s="77">
        <f t="shared" si="4"/>
        <v>-3839922</v>
      </c>
      <c r="W24" s="77">
        <f t="shared" si="4"/>
        <v>-68055290</v>
      </c>
      <c r="X24" s="77">
        <f t="shared" si="4"/>
        <v>64215368</v>
      </c>
      <c r="Y24" s="78">
        <f>+IF(W24&lt;&gt;0,(X24/W24)*100,0)</f>
        <v>-94.35764361594815</v>
      </c>
      <c r="Z24" s="79">
        <f t="shared" si="4"/>
        <v>-68055290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3808289</v>
      </c>
      <c r="C27" s="22">
        <v>0</v>
      </c>
      <c r="D27" s="99">
        <v>3795800</v>
      </c>
      <c r="E27" s="100">
        <v>3700800</v>
      </c>
      <c r="F27" s="100">
        <v>44181</v>
      </c>
      <c r="G27" s="100">
        <v>182120</v>
      </c>
      <c r="H27" s="100">
        <v>34065</v>
      </c>
      <c r="I27" s="100">
        <v>260366</v>
      </c>
      <c r="J27" s="100">
        <v>18639</v>
      </c>
      <c r="K27" s="100">
        <v>10440</v>
      </c>
      <c r="L27" s="100">
        <v>254580</v>
      </c>
      <c r="M27" s="100">
        <v>283659</v>
      </c>
      <c r="N27" s="100">
        <v>31744</v>
      </c>
      <c r="O27" s="100">
        <v>260397</v>
      </c>
      <c r="P27" s="100">
        <v>535293</v>
      </c>
      <c r="Q27" s="100">
        <v>827434</v>
      </c>
      <c r="R27" s="100">
        <v>1300853</v>
      </c>
      <c r="S27" s="100">
        <v>33022</v>
      </c>
      <c r="T27" s="100">
        <v>22750</v>
      </c>
      <c r="U27" s="100">
        <v>1356625</v>
      </c>
      <c r="V27" s="100">
        <v>2728084</v>
      </c>
      <c r="W27" s="100">
        <v>3700800</v>
      </c>
      <c r="X27" s="100">
        <v>-972716</v>
      </c>
      <c r="Y27" s="101">
        <v>-26.28</v>
      </c>
      <c r="Z27" s="102">
        <v>3700800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3808289</v>
      </c>
      <c r="C31" s="19">
        <v>0</v>
      </c>
      <c r="D31" s="59">
        <v>3795800</v>
      </c>
      <c r="E31" s="60">
        <v>3700800</v>
      </c>
      <c r="F31" s="60">
        <v>44181</v>
      </c>
      <c r="G31" s="60">
        <v>182120</v>
      </c>
      <c r="H31" s="60">
        <v>34065</v>
      </c>
      <c r="I31" s="60">
        <v>260366</v>
      </c>
      <c r="J31" s="60">
        <v>18639</v>
      </c>
      <c r="K31" s="60">
        <v>10440</v>
      </c>
      <c r="L31" s="60">
        <v>254580</v>
      </c>
      <c r="M31" s="60">
        <v>283659</v>
      </c>
      <c r="N31" s="60">
        <v>31744</v>
      </c>
      <c r="O31" s="60">
        <v>260397</v>
      </c>
      <c r="P31" s="60">
        <v>535293</v>
      </c>
      <c r="Q31" s="60">
        <v>827434</v>
      </c>
      <c r="R31" s="60">
        <v>1300853</v>
      </c>
      <c r="S31" s="60">
        <v>33022</v>
      </c>
      <c r="T31" s="60">
        <v>22750</v>
      </c>
      <c r="U31" s="60">
        <v>1356625</v>
      </c>
      <c r="V31" s="60">
        <v>2728084</v>
      </c>
      <c r="W31" s="60">
        <v>3700800</v>
      </c>
      <c r="X31" s="60">
        <v>-972716</v>
      </c>
      <c r="Y31" s="61">
        <v>-26.28</v>
      </c>
      <c r="Z31" s="62">
        <v>3700800</v>
      </c>
    </row>
    <row r="32" spans="1:26" ht="13.5">
      <c r="A32" s="70" t="s">
        <v>54</v>
      </c>
      <c r="B32" s="22">
        <f>SUM(B28:B31)</f>
        <v>3808289</v>
      </c>
      <c r="C32" s="22">
        <f>SUM(C28:C31)</f>
        <v>0</v>
      </c>
      <c r="D32" s="99">
        <f aca="true" t="shared" si="5" ref="D32:Z32">SUM(D28:D31)</f>
        <v>3795800</v>
      </c>
      <c r="E32" s="100">
        <f t="shared" si="5"/>
        <v>3700800</v>
      </c>
      <c r="F32" s="100">
        <f t="shared" si="5"/>
        <v>44181</v>
      </c>
      <c r="G32" s="100">
        <f t="shared" si="5"/>
        <v>182120</v>
      </c>
      <c r="H32" s="100">
        <f t="shared" si="5"/>
        <v>34065</v>
      </c>
      <c r="I32" s="100">
        <f t="shared" si="5"/>
        <v>260366</v>
      </c>
      <c r="J32" s="100">
        <f t="shared" si="5"/>
        <v>18639</v>
      </c>
      <c r="K32" s="100">
        <f t="shared" si="5"/>
        <v>10440</v>
      </c>
      <c r="L32" s="100">
        <f t="shared" si="5"/>
        <v>254580</v>
      </c>
      <c r="M32" s="100">
        <f t="shared" si="5"/>
        <v>283659</v>
      </c>
      <c r="N32" s="100">
        <f t="shared" si="5"/>
        <v>31744</v>
      </c>
      <c r="O32" s="100">
        <f t="shared" si="5"/>
        <v>260397</v>
      </c>
      <c r="P32" s="100">
        <f t="shared" si="5"/>
        <v>535293</v>
      </c>
      <c r="Q32" s="100">
        <f t="shared" si="5"/>
        <v>827434</v>
      </c>
      <c r="R32" s="100">
        <f t="shared" si="5"/>
        <v>1300853</v>
      </c>
      <c r="S32" s="100">
        <f t="shared" si="5"/>
        <v>33022</v>
      </c>
      <c r="T32" s="100">
        <f t="shared" si="5"/>
        <v>22750</v>
      </c>
      <c r="U32" s="100">
        <f t="shared" si="5"/>
        <v>1356625</v>
      </c>
      <c r="V32" s="100">
        <f t="shared" si="5"/>
        <v>2728084</v>
      </c>
      <c r="W32" s="100">
        <f t="shared" si="5"/>
        <v>3700800</v>
      </c>
      <c r="X32" s="100">
        <f t="shared" si="5"/>
        <v>-972716</v>
      </c>
      <c r="Y32" s="101">
        <f>+IF(W32&lt;&gt;0,(X32/W32)*100,0)</f>
        <v>-26.283938607868567</v>
      </c>
      <c r="Z32" s="102">
        <f t="shared" si="5"/>
        <v>3700800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170190091</v>
      </c>
      <c r="C35" s="19">
        <v>0</v>
      </c>
      <c r="D35" s="59">
        <v>118807086</v>
      </c>
      <c r="E35" s="60">
        <v>118807000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21979447</v>
      </c>
      <c r="Q35" s="60">
        <v>21979447</v>
      </c>
      <c r="R35" s="60">
        <v>21979447</v>
      </c>
      <c r="S35" s="60">
        <v>10370845</v>
      </c>
      <c r="T35" s="60">
        <v>20377935</v>
      </c>
      <c r="U35" s="60">
        <v>20377935</v>
      </c>
      <c r="V35" s="60">
        <v>20377935</v>
      </c>
      <c r="W35" s="60">
        <v>118807000</v>
      </c>
      <c r="X35" s="60">
        <v>-98429065</v>
      </c>
      <c r="Y35" s="61">
        <v>-82.85</v>
      </c>
      <c r="Z35" s="62">
        <v>118807000</v>
      </c>
    </row>
    <row r="36" spans="1:26" ht="13.5">
      <c r="A36" s="58" t="s">
        <v>57</v>
      </c>
      <c r="B36" s="19">
        <v>33191414</v>
      </c>
      <c r="C36" s="19">
        <v>0</v>
      </c>
      <c r="D36" s="59">
        <v>21949113</v>
      </c>
      <c r="E36" s="60">
        <v>21949000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-737280</v>
      </c>
      <c r="U36" s="60">
        <v>-737280</v>
      </c>
      <c r="V36" s="60">
        <v>-737280</v>
      </c>
      <c r="W36" s="60">
        <v>21949000</v>
      </c>
      <c r="X36" s="60">
        <v>-22686280</v>
      </c>
      <c r="Y36" s="61">
        <v>-103.36</v>
      </c>
      <c r="Z36" s="62">
        <v>21949000</v>
      </c>
    </row>
    <row r="37" spans="1:26" ht="13.5">
      <c r="A37" s="58" t="s">
        <v>58</v>
      </c>
      <c r="B37" s="19">
        <v>30783508</v>
      </c>
      <c r="C37" s="19">
        <v>0</v>
      </c>
      <c r="D37" s="59">
        <v>13900015</v>
      </c>
      <c r="E37" s="60">
        <v>13900000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-950288</v>
      </c>
      <c r="Q37" s="60">
        <v>-950288</v>
      </c>
      <c r="R37" s="60">
        <v>-950288</v>
      </c>
      <c r="S37" s="60">
        <v>661895</v>
      </c>
      <c r="T37" s="60">
        <v>30261</v>
      </c>
      <c r="U37" s="60">
        <v>30261</v>
      </c>
      <c r="V37" s="60">
        <v>30261</v>
      </c>
      <c r="W37" s="60">
        <v>13900000</v>
      </c>
      <c r="X37" s="60">
        <v>-13869739</v>
      </c>
      <c r="Y37" s="61">
        <v>-99.78</v>
      </c>
      <c r="Z37" s="62">
        <v>13900000</v>
      </c>
    </row>
    <row r="38" spans="1:26" ht="13.5">
      <c r="A38" s="58" t="s">
        <v>59</v>
      </c>
      <c r="B38" s="19">
        <v>30158342</v>
      </c>
      <c r="C38" s="19">
        <v>0</v>
      </c>
      <c r="D38" s="59">
        <v>22634166</v>
      </c>
      <c r="E38" s="60">
        <v>22634000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68531</v>
      </c>
      <c r="Q38" s="60">
        <v>68531</v>
      </c>
      <c r="R38" s="60">
        <v>68531</v>
      </c>
      <c r="S38" s="60">
        <v>0</v>
      </c>
      <c r="T38" s="60">
        <v>25402</v>
      </c>
      <c r="U38" s="60">
        <v>25402</v>
      </c>
      <c r="V38" s="60">
        <v>25402</v>
      </c>
      <c r="W38" s="60">
        <v>22634000</v>
      </c>
      <c r="X38" s="60">
        <v>-22608598</v>
      </c>
      <c r="Y38" s="61">
        <v>-99.89</v>
      </c>
      <c r="Z38" s="62">
        <v>22634000</v>
      </c>
    </row>
    <row r="39" spans="1:26" ht="13.5">
      <c r="A39" s="58" t="s">
        <v>60</v>
      </c>
      <c r="B39" s="19">
        <v>142439655</v>
      </c>
      <c r="C39" s="19">
        <v>0</v>
      </c>
      <c r="D39" s="59">
        <v>104222018</v>
      </c>
      <c r="E39" s="60">
        <v>104222000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22861204</v>
      </c>
      <c r="Q39" s="60">
        <v>22861204</v>
      </c>
      <c r="R39" s="60">
        <v>22861204</v>
      </c>
      <c r="S39" s="60">
        <v>9708950</v>
      </c>
      <c r="T39" s="60">
        <v>19584992</v>
      </c>
      <c r="U39" s="60">
        <v>19584992</v>
      </c>
      <c r="V39" s="60">
        <v>19584992</v>
      </c>
      <c r="W39" s="60">
        <v>104222000</v>
      </c>
      <c r="X39" s="60">
        <v>-84637008</v>
      </c>
      <c r="Y39" s="61">
        <v>-81.21</v>
      </c>
      <c r="Z39" s="62">
        <v>104222000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-23312731</v>
      </c>
      <c r="C42" s="19">
        <v>0</v>
      </c>
      <c r="D42" s="59">
        <v>-43247358</v>
      </c>
      <c r="E42" s="60">
        <v>-67567288</v>
      </c>
      <c r="F42" s="60">
        <v>47587786</v>
      </c>
      <c r="G42" s="60">
        <v>-10741901</v>
      </c>
      <c r="H42" s="60">
        <v>-9312037</v>
      </c>
      <c r="I42" s="60">
        <v>27533848</v>
      </c>
      <c r="J42" s="60">
        <v>-13296884</v>
      </c>
      <c r="K42" s="60">
        <v>33402665</v>
      </c>
      <c r="L42" s="60">
        <v>-7386467</v>
      </c>
      <c r="M42" s="60">
        <v>12719314</v>
      </c>
      <c r="N42" s="60">
        <v>-8768145</v>
      </c>
      <c r="O42" s="60">
        <v>-9657932</v>
      </c>
      <c r="P42" s="60">
        <v>22963086</v>
      </c>
      <c r="Q42" s="60">
        <v>4537009</v>
      </c>
      <c r="R42" s="60">
        <v>-11659246</v>
      </c>
      <c r="S42" s="60">
        <v>-10081047</v>
      </c>
      <c r="T42" s="60">
        <v>-23253376</v>
      </c>
      <c r="U42" s="60">
        <v>-44993669</v>
      </c>
      <c r="V42" s="60">
        <v>-203498</v>
      </c>
      <c r="W42" s="60">
        <v>-67567288</v>
      </c>
      <c r="X42" s="60">
        <v>67363790</v>
      </c>
      <c r="Y42" s="61">
        <v>-99.7</v>
      </c>
      <c r="Z42" s="62">
        <v>-67567288</v>
      </c>
    </row>
    <row r="43" spans="1:26" ht="13.5">
      <c r="A43" s="58" t="s">
        <v>63</v>
      </c>
      <c r="B43" s="19">
        <v>-7101386</v>
      </c>
      <c r="C43" s="19">
        <v>0</v>
      </c>
      <c r="D43" s="59">
        <v>-3796000</v>
      </c>
      <c r="E43" s="60">
        <v>0</v>
      </c>
      <c r="F43" s="60">
        <v>-44181</v>
      </c>
      <c r="G43" s="60">
        <v>-182120</v>
      </c>
      <c r="H43" s="60">
        <v>161935</v>
      </c>
      <c r="I43" s="60">
        <v>-64366</v>
      </c>
      <c r="J43" s="60">
        <v>-18639</v>
      </c>
      <c r="K43" s="60">
        <v>-10440</v>
      </c>
      <c r="L43" s="60">
        <v>-254580</v>
      </c>
      <c r="M43" s="60">
        <v>-283659</v>
      </c>
      <c r="N43" s="60">
        <v>-31743</v>
      </c>
      <c r="O43" s="60">
        <v>-260397</v>
      </c>
      <c r="P43" s="60">
        <v>-535294</v>
      </c>
      <c r="Q43" s="60">
        <v>-827434</v>
      </c>
      <c r="R43" s="60">
        <v>-2383681</v>
      </c>
      <c r="S43" s="60">
        <v>-33022</v>
      </c>
      <c r="T43" s="60">
        <v>-146362</v>
      </c>
      <c r="U43" s="60">
        <v>-2563065</v>
      </c>
      <c r="V43" s="60">
        <v>-3738524</v>
      </c>
      <c r="W43" s="60">
        <v>0</v>
      </c>
      <c r="X43" s="60">
        <v>-3738524</v>
      </c>
      <c r="Y43" s="61">
        <v>0</v>
      </c>
      <c r="Z43" s="62">
        <v>0</v>
      </c>
    </row>
    <row r="44" spans="1:26" ht="13.5">
      <c r="A44" s="58" t="s">
        <v>64</v>
      </c>
      <c r="B44" s="19">
        <v>0</v>
      </c>
      <c r="C44" s="19">
        <v>0</v>
      </c>
      <c r="D44" s="59">
        <v>-17286000</v>
      </c>
      <c r="E44" s="60">
        <v>0</v>
      </c>
      <c r="F44" s="60">
        <v>0</v>
      </c>
      <c r="G44" s="60">
        <v>-17286400</v>
      </c>
      <c r="H44" s="60">
        <v>0</v>
      </c>
      <c r="I44" s="60">
        <v>-17286400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-871437</v>
      </c>
      <c r="P44" s="60">
        <v>0</v>
      </c>
      <c r="Q44" s="60">
        <v>-871437</v>
      </c>
      <c r="R44" s="60">
        <v>0</v>
      </c>
      <c r="S44" s="60">
        <v>0</v>
      </c>
      <c r="T44" s="60">
        <v>17781657</v>
      </c>
      <c r="U44" s="60">
        <v>17781657</v>
      </c>
      <c r="V44" s="60">
        <v>-376180</v>
      </c>
      <c r="W44" s="60">
        <v>0</v>
      </c>
      <c r="X44" s="60">
        <v>-376180</v>
      </c>
      <c r="Y44" s="61">
        <v>0</v>
      </c>
      <c r="Z44" s="62">
        <v>0</v>
      </c>
    </row>
    <row r="45" spans="1:26" ht="13.5">
      <c r="A45" s="70" t="s">
        <v>65</v>
      </c>
      <c r="B45" s="22">
        <v>160410675</v>
      </c>
      <c r="C45" s="22">
        <v>0</v>
      </c>
      <c r="D45" s="99">
        <v>58287642</v>
      </c>
      <c r="E45" s="100">
        <v>55049712</v>
      </c>
      <c r="F45" s="100">
        <v>70304982</v>
      </c>
      <c r="G45" s="100">
        <v>42094561</v>
      </c>
      <c r="H45" s="100">
        <v>32944459</v>
      </c>
      <c r="I45" s="100">
        <v>32944459</v>
      </c>
      <c r="J45" s="100">
        <v>19628936</v>
      </c>
      <c r="K45" s="100">
        <v>53021161</v>
      </c>
      <c r="L45" s="100">
        <v>45380114</v>
      </c>
      <c r="M45" s="100">
        <v>45380114</v>
      </c>
      <c r="N45" s="100">
        <v>36580226</v>
      </c>
      <c r="O45" s="100">
        <v>25790460</v>
      </c>
      <c r="P45" s="100">
        <v>48218252</v>
      </c>
      <c r="Q45" s="100">
        <v>36580226</v>
      </c>
      <c r="R45" s="100">
        <v>34175325</v>
      </c>
      <c r="S45" s="100">
        <v>24061256</v>
      </c>
      <c r="T45" s="100">
        <v>18443175</v>
      </c>
      <c r="U45" s="100">
        <v>18443175</v>
      </c>
      <c r="V45" s="100">
        <v>18443175</v>
      </c>
      <c r="W45" s="100">
        <v>55049712</v>
      </c>
      <c r="X45" s="100">
        <v>-36606537</v>
      </c>
      <c r="Y45" s="101">
        <v>-66.5</v>
      </c>
      <c r="Z45" s="102">
        <v>55049712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1055000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1055000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1055000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145516888</v>
      </c>
      <c r="D5" s="153">
        <f>SUM(D6:D8)</f>
        <v>0</v>
      </c>
      <c r="E5" s="154">
        <f t="shared" si="0"/>
        <v>148079642</v>
      </c>
      <c r="F5" s="100">
        <f t="shared" si="0"/>
        <v>151370615</v>
      </c>
      <c r="G5" s="100">
        <f t="shared" si="0"/>
        <v>58571937</v>
      </c>
      <c r="H5" s="100">
        <f t="shared" si="0"/>
        <v>1674981</v>
      </c>
      <c r="I5" s="100">
        <f t="shared" si="0"/>
        <v>1484913</v>
      </c>
      <c r="J5" s="100">
        <f t="shared" si="0"/>
        <v>61731831</v>
      </c>
      <c r="K5" s="100">
        <f t="shared" si="0"/>
        <v>82536</v>
      </c>
      <c r="L5" s="100">
        <f t="shared" si="0"/>
        <v>45040698</v>
      </c>
      <c r="M5" s="100">
        <f t="shared" si="0"/>
        <v>4447013</v>
      </c>
      <c r="N5" s="100">
        <f t="shared" si="0"/>
        <v>49570247</v>
      </c>
      <c r="O5" s="100">
        <f t="shared" si="0"/>
        <v>199725</v>
      </c>
      <c r="P5" s="100">
        <f t="shared" si="0"/>
        <v>1420824</v>
      </c>
      <c r="Q5" s="100">
        <f t="shared" si="0"/>
        <v>33782195</v>
      </c>
      <c r="R5" s="100">
        <f t="shared" si="0"/>
        <v>35402744</v>
      </c>
      <c r="S5" s="100">
        <f t="shared" si="0"/>
        <v>224068</v>
      </c>
      <c r="T5" s="100">
        <f t="shared" si="0"/>
        <v>1147240</v>
      </c>
      <c r="U5" s="100">
        <f t="shared" si="0"/>
        <v>3140157</v>
      </c>
      <c r="V5" s="100">
        <f t="shared" si="0"/>
        <v>4511465</v>
      </c>
      <c r="W5" s="100">
        <f t="shared" si="0"/>
        <v>151216287</v>
      </c>
      <c r="X5" s="100">
        <f t="shared" si="0"/>
        <v>151370615</v>
      </c>
      <c r="Y5" s="100">
        <f t="shared" si="0"/>
        <v>-154328</v>
      </c>
      <c r="Z5" s="137">
        <f>+IF(X5&lt;&gt;0,+(Y5/X5)*100,0)</f>
        <v>-0.10195373785063896</v>
      </c>
      <c r="AA5" s="153">
        <f>SUM(AA6:AA8)</f>
        <v>151370615</v>
      </c>
    </row>
    <row r="6" spans="1:27" ht="13.5">
      <c r="A6" s="138" t="s">
        <v>75</v>
      </c>
      <c r="B6" s="136"/>
      <c r="C6" s="155">
        <v>145516888</v>
      </c>
      <c r="D6" s="155"/>
      <c r="E6" s="156">
        <v>148079642</v>
      </c>
      <c r="F6" s="60">
        <v>151370615</v>
      </c>
      <c r="G6" s="60">
        <v>58571937</v>
      </c>
      <c r="H6" s="60">
        <v>1674981</v>
      </c>
      <c r="I6" s="60">
        <v>1484913</v>
      </c>
      <c r="J6" s="60">
        <v>61731831</v>
      </c>
      <c r="K6" s="60">
        <v>82536</v>
      </c>
      <c r="L6" s="60">
        <v>45040698</v>
      </c>
      <c r="M6" s="60">
        <v>4447013</v>
      </c>
      <c r="N6" s="60">
        <v>49570247</v>
      </c>
      <c r="O6" s="60">
        <v>199725</v>
      </c>
      <c r="P6" s="60">
        <v>1420824</v>
      </c>
      <c r="Q6" s="60">
        <v>33782195</v>
      </c>
      <c r="R6" s="60">
        <v>35402744</v>
      </c>
      <c r="S6" s="60">
        <v>224068</v>
      </c>
      <c r="T6" s="60">
        <v>1147240</v>
      </c>
      <c r="U6" s="60">
        <v>3140157</v>
      </c>
      <c r="V6" s="60">
        <v>4511465</v>
      </c>
      <c r="W6" s="60">
        <v>151216287</v>
      </c>
      <c r="X6" s="60">
        <v>151370615</v>
      </c>
      <c r="Y6" s="60">
        <v>-154328</v>
      </c>
      <c r="Z6" s="140">
        <v>-0.1</v>
      </c>
      <c r="AA6" s="155">
        <v>151370615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>
        <v>0</v>
      </c>
      <c r="AA7" s="157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145516888</v>
      </c>
      <c r="D25" s="168">
        <f>+D5+D9+D15+D19+D24</f>
        <v>0</v>
      </c>
      <c r="E25" s="169">
        <f t="shared" si="4"/>
        <v>148079642</v>
      </c>
      <c r="F25" s="73">
        <f t="shared" si="4"/>
        <v>151370615</v>
      </c>
      <c r="G25" s="73">
        <f t="shared" si="4"/>
        <v>58571937</v>
      </c>
      <c r="H25" s="73">
        <f t="shared" si="4"/>
        <v>1674981</v>
      </c>
      <c r="I25" s="73">
        <f t="shared" si="4"/>
        <v>1484913</v>
      </c>
      <c r="J25" s="73">
        <f t="shared" si="4"/>
        <v>61731831</v>
      </c>
      <c r="K25" s="73">
        <f t="shared" si="4"/>
        <v>82536</v>
      </c>
      <c r="L25" s="73">
        <f t="shared" si="4"/>
        <v>45040698</v>
      </c>
      <c r="M25" s="73">
        <f t="shared" si="4"/>
        <v>4447013</v>
      </c>
      <c r="N25" s="73">
        <f t="shared" si="4"/>
        <v>49570247</v>
      </c>
      <c r="O25" s="73">
        <f t="shared" si="4"/>
        <v>199725</v>
      </c>
      <c r="P25" s="73">
        <f t="shared" si="4"/>
        <v>1420824</v>
      </c>
      <c r="Q25" s="73">
        <f t="shared" si="4"/>
        <v>33782195</v>
      </c>
      <c r="R25" s="73">
        <f t="shared" si="4"/>
        <v>35402744</v>
      </c>
      <c r="S25" s="73">
        <f t="shared" si="4"/>
        <v>224068</v>
      </c>
      <c r="T25" s="73">
        <f t="shared" si="4"/>
        <v>1147240</v>
      </c>
      <c r="U25" s="73">
        <f t="shared" si="4"/>
        <v>3140157</v>
      </c>
      <c r="V25" s="73">
        <f t="shared" si="4"/>
        <v>4511465</v>
      </c>
      <c r="W25" s="73">
        <f t="shared" si="4"/>
        <v>151216287</v>
      </c>
      <c r="X25" s="73">
        <f t="shared" si="4"/>
        <v>151370615</v>
      </c>
      <c r="Y25" s="73">
        <f t="shared" si="4"/>
        <v>-154328</v>
      </c>
      <c r="Z25" s="170">
        <f>+IF(X25&lt;&gt;0,+(Y25/X25)*100,0)</f>
        <v>-0.10195373785063896</v>
      </c>
      <c r="AA25" s="168">
        <f>+AA5+AA9+AA15+AA19+AA24</f>
        <v>151370615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142667034</v>
      </c>
      <c r="D28" s="153">
        <f>SUM(D29:D31)</f>
        <v>0</v>
      </c>
      <c r="E28" s="154">
        <f t="shared" si="5"/>
        <v>195526486</v>
      </c>
      <c r="F28" s="100">
        <f t="shared" si="5"/>
        <v>219425905</v>
      </c>
      <c r="G28" s="100">
        <f t="shared" si="5"/>
        <v>5792309</v>
      </c>
      <c r="H28" s="100">
        <f t="shared" si="5"/>
        <v>24912587</v>
      </c>
      <c r="I28" s="100">
        <f t="shared" si="5"/>
        <v>7290273</v>
      </c>
      <c r="J28" s="100">
        <f t="shared" si="5"/>
        <v>37995169</v>
      </c>
      <c r="K28" s="100">
        <f t="shared" si="5"/>
        <v>7351720</v>
      </c>
      <c r="L28" s="100">
        <f t="shared" si="5"/>
        <v>9902337</v>
      </c>
      <c r="M28" s="100">
        <f t="shared" si="5"/>
        <v>7705559</v>
      </c>
      <c r="N28" s="100">
        <f t="shared" si="5"/>
        <v>24959616</v>
      </c>
      <c r="O28" s="100">
        <f t="shared" si="5"/>
        <v>5258016</v>
      </c>
      <c r="P28" s="100">
        <f t="shared" si="5"/>
        <v>7876545</v>
      </c>
      <c r="Q28" s="100">
        <f t="shared" si="5"/>
        <v>6690275</v>
      </c>
      <c r="R28" s="100">
        <f t="shared" si="5"/>
        <v>19824836</v>
      </c>
      <c r="S28" s="100">
        <f t="shared" si="5"/>
        <v>6174775</v>
      </c>
      <c r="T28" s="100">
        <f t="shared" si="5"/>
        <v>7473328</v>
      </c>
      <c r="U28" s="100">
        <f t="shared" si="5"/>
        <v>-1307415</v>
      </c>
      <c r="V28" s="100">
        <f t="shared" si="5"/>
        <v>12340688</v>
      </c>
      <c r="W28" s="100">
        <f t="shared" si="5"/>
        <v>95120309</v>
      </c>
      <c r="X28" s="100">
        <f t="shared" si="5"/>
        <v>219425905</v>
      </c>
      <c r="Y28" s="100">
        <f t="shared" si="5"/>
        <v>-124305596</v>
      </c>
      <c r="Z28" s="137">
        <f>+IF(X28&lt;&gt;0,+(Y28/X28)*100,0)</f>
        <v>-56.650374075020906</v>
      </c>
      <c r="AA28" s="153">
        <f>SUM(AA29:AA31)</f>
        <v>219425905</v>
      </c>
    </row>
    <row r="29" spans="1:27" ht="13.5">
      <c r="A29" s="138" t="s">
        <v>75</v>
      </c>
      <c r="B29" s="136"/>
      <c r="C29" s="155">
        <v>142667034</v>
      </c>
      <c r="D29" s="155"/>
      <c r="E29" s="156">
        <v>195526486</v>
      </c>
      <c r="F29" s="60">
        <v>219425905</v>
      </c>
      <c r="G29" s="60">
        <v>2906341</v>
      </c>
      <c r="H29" s="60">
        <v>22775268</v>
      </c>
      <c r="I29" s="60">
        <v>4722032</v>
      </c>
      <c r="J29" s="60">
        <v>30403641</v>
      </c>
      <c r="K29" s="60">
        <v>4415585</v>
      </c>
      <c r="L29" s="60">
        <v>5942544</v>
      </c>
      <c r="M29" s="60">
        <v>3771922</v>
      </c>
      <c r="N29" s="60">
        <v>14130051</v>
      </c>
      <c r="O29" s="60">
        <v>2991102</v>
      </c>
      <c r="P29" s="60">
        <v>4356628</v>
      </c>
      <c r="Q29" s="60">
        <v>4573567</v>
      </c>
      <c r="R29" s="60">
        <v>11921297</v>
      </c>
      <c r="S29" s="60">
        <v>3724095</v>
      </c>
      <c r="T29" s="60">
        <v>3836301</v>
      </c>
      <c r="U29" s="60">
        <v>-9819618</v>
      </c>
      <c r="V29" s="60">
        <v>-2259222</v>
      </c>
      <c r="W29" s="60">
        <v>54195767</v>
      </c>
      <c r="X29" s="60">
        <v>219425905</v>
      </c>
      <c r="Y29" s="60">
        <v>-165230138</v>
      </c>
      <c r="Z29" s="140">
        <v>-75.3</v>
      </c>
      <c r="AA29" s="155">
        <v>219425905</v>
      </c>
    </row>
    <row r="30" spans="1:27" ht="13.5">
      <c r="A30" s="138" t="s">
        <v>76</v>
      </c>
      <c r="B30" s="136"/>
      <c r="C30" s="157"/>
      <c r="D30" s="157"/>
      <c r="E30" s="158"/>
      <c r="F30" s="159"/>
      <c r="G30" s="159">
        <v>1467544</v>
      </c>
      <c r="H30" s="159">
        <v>998101</v>
      </c>
      <c r="I30" s="159">
        <v>1308785</v>
      </c>
      <c r="J30" s="159">
        <v>3774430</v>
      </c>
      <c r="K30" s="159">
        <v>1719354</v>
      </c>
      <c r="L30" s="159">
        <v>2254686</v>
      </c>
      <c r="M30" s="159">
        <v>2022303</v>
      </c>
      <c r="N30" s="159">
        <v>5996343</v>
      </c>
      <c r="O30" s="159">
        <v>967716</v>
      </c>
      <c r="P30" s="159">
        <v>1763427</v>
      </c>
      <c r="Q30" s="159">
        <v>890583</v>
      </c>
      <c r="R30" s="159">
        <v>3621726</v>
      </c>
      <c r="S30" s="159">
        <v>1047260</v>
      </c>
      <c r="T30" s="159">
        <v>1614482</v>
      </c>
      <c r="U30" s="159">
        <v>2480946</v>
      </c>
      <c r="V30" s="159">
        <v>5142688</v>
      </c>
      <c r="W30" s="159">
        <v>18535187</v>
      </c>
      <c r="X30" s="159"/>
      <c r="Y30" s="159">
        <v>18535187</v>
      </c>
      <c r="Z30" s="141">
        <v>0</v>
      </c>
      <c r="AA30" s="157"/>
    </row>
    <row r="31" spans="1:27" ht="13.5">
      <c r="A31" s="138" t="s">
        <v>77</v>
      </c>
      <c r="B31" s="136"/>
      <c r="C31" s="155"/>
      <c r="D31" s="155"/>
      <c r="E31" s="156"/>
      <c r="F31" s="60"/>
      <c r="G31" s="60">
        <v>1418424</v>
      </c>
      <c r="H31" s="60">
        <v>1139218</v>
      </c>
      <c r="I31" s="60">
        <v>1259456</v>
      </c>
      <c r="J31" s="60">
        <v>3817098</v>
      </c>
      <c r="K31" s="60">
        <v>1216781</v>
      </c>
      <c r="L31" s="60">
        <v>1705107</v>
      </c>
      <c r="M31" s="60">
        <v>1911334</v>
      </c>
      <c r="N31" s="60">
        <v>4833222</v>
      </c>
      <c r="O31" s="60">
        <v>1299198</v>
      </c>
      <c r="P31" s="60">
        <v>1756490</v>
      </c>
      <c r="Q31" s="60">
        <v>1226125</v>
      </c>
      <c r="R31" s="60">
        <v>4281813</v>
      </c>
      <c r="S31" s="60">
        <v>1403420</v>
      </c>
      <c r="T31" s="60">
        <v>2022545</v>
      </c>
      <c r="U31" s="60">
        <v>6031257</v>
      </c>
      <c r="V31" s="60">
        <v>9457222</v>
      </c>
      <c r="W31" s="60">
        <v>22389355</v>
      </c>
      <c r="X31" s="60"/>
      <c r="Y31" s="60">
        <v>22389355</v>
      </c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919566</v>
      </c>
      <c r="H32" s="100">
        <f t="shared" si="6"/>
        <v>984840</v>
      </c>
      <c r="I32" s="100">
        <f t="shared" si="6"/>
        <v>874458</v>
      </c>
      <c r="J32" s="100">
        <f t="shared" si="6"/>
        <v>2778864</v>
      </c>
      <c r="K32" s="100">
        <f t="shared" si="6"/>
        <v>862157</v>
      </c>
      <c r="L32" s="100">
        <f t="shared" si="6"/>
        <v>1064874</v>
      </c>
      <c r="M32" s="100">
        <f t="shared" si="6"/>
        <v>1186726</v>
      </c>
      <c r="N32" s="100">
        <f t="shared" si="6"/>
        <v>3113757</v>
      </c>
      <c r="O32" s="100">
        <f t="shared" si="6"/>
        <v>951583</v>
      </c>
      <c r="P32" s="100">
        <f t="shared" si="6"/>
        <v>894224</v>
      </c>
      <c r="Q32" s="100">
        <f t="shared" si="6"/>
        <v>1425002</v>
      </c>
      <c r="R32" s="100">
        <f t="shared" si="6"/>
        <v>3270809</v>
      </c>
      <c r="S32" s="100">
        <f t="shared" si="6"/>
        <v>1281631</v>
      </c>
      <c r="T32" s="100">
        <f t="shared" si="6"/>
        <v>1362633</v>
      </c>
      <c r="U32" s="100">
        <f t="shared" si="6"/>
        <v>3538684</v>
      </c>
      <c r="V32" s="100">
        <f t="shared" si="6"/>
        <v>6182948</v>
      </c>
      <c r="W32" s="100">
        <f t="shared" si="6"/>
        <v>15346378</v>
      </c>
      <c r="X32" s="100">
        <f t="shared" si="6"/>
        <v>0</v>
      </c>
      <c r="Y32" s="100">
        <f t="shared" si="6"/>
        <v>15346378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>
        <v>919566</v>
      </c>
      <c r="H35" s="60">
        <v>984840</v>
      </c>
      <c r="I35" s="60">
        <v>874458</v>
      </c>
      <c r="J35" s="60">
        <v>2778864</v>
      </c>
      <c r="K35" s="60">
        <v>862157</v>
      </c>
      <c r="L35" s="60">
        <v>1064874</v>
      </c>
      <c r="M35" s="60">
        <v>1186726</v>
      </c>
      <c r="N35" s="60">
        <v>3113757</v>
      </c>
      <c r="O35" s="60">
        <v>951583</v>
      </c>
      <c r="P35" s="60">
        <v>894224</v>
      </c>
      <c r="Q35" s="60">
        <v>1425002</v>
      </c>
      <c r="R35" s="60">
        <v>3270809</v>
      </c>
      <c r="S35" s="60">
        <v>1281631</v>
      </c>
      <c r="T35" s="60">
        <v>1362633</v>
      </c>
      <c r="U35" s="60">
        <v>3538684</v>
      </c>
      <c r="V35" s="60">
        <v>6182948</v>
      </c>
      <c r="W35" s="60">
        <v>15346378</v>
      </c>
      <c r="X35" s="60"/>
      <c r="Y35" s="60">
        <v>15346378</v>
      </c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4272367</v>
      </c>
      <c r="H38" s="100">
        <f t="shared" si="7"/>
        <v>3010027</v>
      </c>
      <c r="I38" s="100">
        <f t="shared" si="7"/>
        <v>2436222</v>
      </c>
      <c r="J38" s="100">
        <f t="shared" si="7"/>
        <v>9718616</v>
      </c>
      <c r="K38" s="100">
        <f t="shared" si="7"/>
        <v>5165573</v>
      </c>
      <c r="L38" s="100">
        <f t="shared" si="7"/>
        <v>670781</v>
      </c>
      <c r="M38" s="100">
        <f t="shared" si="7"/>
        <v>2941196</v>
      </c>
      <c r="N38" s="100">
        <f t="shared" si="7"/>
        <v>8777550</v>
      </c>
      <c r="O38" s="100">
        <f t="shared" si="7"/>
        <v>2758273</v>
      </c>
      <c r="P38" s="100">
        <f t="shared" si="7"/>
        <v>3143432</v>
      </c>
      <c r="Q38" s="100">
        <f t="shared" si="7"/>
        <v>2703836</v>
      </c>
      <c r="R38" s="100">
        <f t="shared" si="7"/>
        <v>8605541</v>
      </c>
      <c r="S38" s="100">
        <f t="shared" si="7"/>
        <v>4426608</v>
      </c>
      <c r="T38" s="100">
        <f t="shared" si="7"/>
        <v>2392328</v>
      </c>
      <c r="U38" s="100">
        <f t="shared" si="7"/>
        <v>10668879</v>
      </c>
      <c r="V38" s="100">
        <f t="shared" si="7"/>
        <v>17487815</v>
      </c>
      <c r="W38" s="100">
        <f t="shared" si="7"/>
        <v>44589522</v>
      </c>
      <c r="X38" s="100">
        <f t="shared" si="7"/>
        <v>0</v>
      </c>
      <c r="Y38" s="100">
        <f t="shared" si="7"/>
        <v>44589522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>
        <v>3125406</v>
      </c>
      <c r="H39" s="60">
        <v>1787166</v>
      </c>
      <c r="I39" s="60">
        <v>1161945</v>
      </c>
      <c r="J39" s="60">
        <v>6074517</v>
      </c>
      <c r="K39" s="60">
        <v>3765514</v>
      </c>
      <c r="L39" s="60">
        <v>-729644</v>
      </c>
      <c r="M39" s="60">
        <v>1645527</v>
      </c>
      <c r="N39" s="60">
        <v>4681397</v>
      </c>
      <c r="O39" s="60">
        <v>1443598</v>
      </c>
      <c r="P39" s="60">
        <v>1946150</v>
      </c>
      <c r="Q39" s="60">
        <v>1359583</v>
      </c>
      <c r="R39" s="60">
        <v>4749331</v>
      </c>
      <c r="S39" s="60">
        <v>3063673</v>
      </c>
      <c r="T39" s="60">
        <v>1267213</v>
      </c>
      <c r="U39" s="60">
        <v>7744533</v>
      </c>
      <c r="V39" s="60">
        <v>12075419</v>
      </c>
      <c r="W39" s="60">
        <v>27580664</v>
      </c>
      <c r="X39" s="60"/>
      <c r="Y39" s="60">
        <v>27580664</v>
      </c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>
        <v>1146961</v>
      </c>
      <c r="H41" s="60">
        <v>1222861</v>
      </c>
      <c r="I41" s="60">
        <v>1274277</v>
      </c>
      <c r="J41" s="60">
        <v>3644099</v>
      </c>
      <c r="K41" s="60">
        <v>1400059</v>
      </c>
      <c r="L41" s="60">
        <v>1400425</v>
      </c>
      <c r="M41" s="60">
        <v>1295669</v>
      </c>
      <c r="N41" s="60">
        <v>4096153</v>
      </c>
      <c r="O41" s="60">
        <v>1314675</v>
      </c>
      <c r="P41" s="60">
        <v>1197282</v>
      </c>
      <c r="Q41" s="60">
        <v>1344253</v>
      </c>
      <c r="R41" s="60">
        <v>3856210</v>
      </c>
      <c r="S41" s="60">
        <v>1362935</v>
      </c>
      <c r="T41" s="60">
        <v>1125115</v>
      </c>
      <c r="U41" s="60">
        <v>2924346</v>
      </c>
      <c r="V41" s="60">
        <v>5412396</v>
      </c>
      <c r="W41" s="60">
        <v>17008858</v>
      </c>
      <c r="X41" s="60"/>
      <c r="Y41" s="60">
        <v>17008858</v>
      </c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142667034</v>
      </c>
      <c r="D48" s="168">
        <f>+D28+D32+D38+D42+D47</f>
        <v>0</v>
      </c>
      <c r="E48" s="169">
        <f t="shared" si="9"/>
        <v>195526486</v>
      </c>
      <c r="F48" s="73">
        <f t="shared" si="9"/>
        <v>219425905</v>
      </c>
      <c r="G48" s="73">
        <f t="shared" si="9"/>
        <v>10984242</v>
      </c>
      <c r="H48" s="73">
        <f t="shared" si="9"/>
        <v>28907454</v>
      </c>
      <c r="I48" s="73">
        <f t="shared" si="9"/>
        <v>10600953</v>
      </c>
      <c r="J48" s="73">
        <f t="shared" si="9"/>
        <v>50492649</v>
      </c>
      <c r="K48" s="73">
        <f t="shared" si="9"/>
        <v>13379450</v>
      </c>
      <c r="L48" s="73">
        <f t="shared" si="9"/>
        <v>11637992</v>
      </c>
      <c r="M48" s="73">
        <f t="shared" si="9"/>
        <v>11833481</v>
      </c>
      <c r="N48" s="73">
        <f t="shared" si="9"/>
        <v>36850923</v>
      </c>
      <c r="O48" s="73">
        <f t="shared" si="9"/>
        <v>8967872</v>
      </c>
      <c r="P48" s="73">
        <f t="shared" si="9"/>
        <v>11914201</v>
      </c>
      <c r="Q48" s="73">
        <f t="shared" si="9"/>
        <v>10819113</v>
      </c>
      <c r="R48" s="73">
        <f t="shared" si="9"/>
        <v>31701186</v>
      </c>
      <c r="S48" s="73">
        <f t="shared" si="9"/>
        <v>11883014</v>
      </c>
      <c r="T48" s="73">
        <f t="shared" si="9"/>
        <v>11228289</v>
      </c>
      <c r="U48" s="73">
        <f t="shared" si="9"/>
        <v>12900148</v>
      </c>
      <c r="V48" s="73">
        <f t="shared" si="9"/>
        <v>36011451</v>
      </c>
      <c r="W48" s="73">
        <f t="shared" si="9"/>
        <v>155056209</v>
      </c>
      <c r="X48" s="73">
        <f t="shared" si="9"/>
        <v>219425905</v>
      </c>
      <c r="Y48" s="73">
        <f t="shared" si="9"/>
        <v>-64369696</v>
      </c>
      <c r="Z48" s="170">
        <f>+IF(X48&lt;&gt;0,+(Y48/X48)*100,0)</f>
        <v>-29.335504392701488</v>
      </c>
      <c r="AA48" s="168">
        <f>+AA28+AA32+AA38+AA42+AA47</f>
        <v>219425905</v>
      </c>
    </row>
    <row r="49" spans="1:27" ht="13.5">
      <c r="A49" s="148" t="s">
        <v>49</v>
      </c>
      <c r="B49" s="149"/>
      <c r="C49" s="171">
        <f aca="true" t="shared" si="10" ref="C49:Y49">+C25-C48</f>
        <v>2849854</v>
      </c>
      <c r="D49" s="171">
        <f>+D25-D48</f>
        <v>0</v>
      </c>
      <c r="E49" s="172">
        <f t="shared" si="10"/>
        <v>-47446844</v>
      </c>
      <c r="F49" s="173">
        <f t="shared" si="10"/>
        <v>-68055290</v>
      </c>
      <c r="G49" s="173">
        <f t="shared" si="10"/>
        <v>47587695</v>
      </c>
      <c r="H49" s="173">
        <f t="shared" si="10"/>
        <v>-27232473</v>
      </c>
      <c r="I49" s="173">
        <f t="shared" si="10"/>
        <v>-9116040</v>
      </c>
      <c r="J49" s="173">
        <f t="shared" si="10"/>
        <v>11239182</v>
      </c>
      <c r="K49" s="173">
        <f t="shared" si="10"/>
        <v>-13296914</v>
      </c>
      <c r="L49" s="173">
        <f t="shared" si="10"/>
        <v>33402706</v>
      </c>
      <c r="M49" s="173">
        <f t="shared" si="10"/>
        <v>-7386468</v>
      </c>
      <c r="N49" s="173">
        <f t="shared" si="10"/>
        <v>12719324</v>
      </c>
      <c r="O49" s="173">
        <f t="shared" si="10"/>
        <v>-8768147</v>
      </c>
      <c r="P49" s="173">
        <f t="shared" si="10"/>
        <v>-10493377</v>
      </c>
      <c r="Q49" s="173">
        <f t="shared" si="10"/>
        <v>22963082</v>
      </c>
      <c r="R49" s="173">
        <f t="shared" si="10"/>
        <v>3701558</v>
      </c>
      <c r="S49" s="173">
        <f t="shared" si="10"/>
        <v>-11658946</v>
      </c>
      <c r="T49" s="173">
        <f t="shared" si="10"/>
        <v>-10081049</v>
      </c>
      <c r="U49" s="173">
        <f t="shared" si="10"/>
        <v>-9759991</v>
      </c>
      <c r="V49" s="173">
        <f t="shared" si="10"/>
        <v>-31499986</v>
      </c>
      <c r="W49" s="173">
        <f t="shared" si="10"/>
        <v>-3839922</v>
      </c>
      <c r="X49" s="173">
        <f>IF(F25=F48,0,X25-X48)</f>
        <v>-68055290</v>
      </c>
      <c r="Y49" s="173">
        <f t="shared" si="10"/>
        <v>64215368</v>
      </c>
      <c r="Z49" s="174">
        <f>+IF(X49&lt;&gt;0,+(Y49/X49)*100,0)</f>
        <v>-94.35764361594815</v>
      </c>
      <c r="AA49" s="171">
        <f>+AA25-AA48</f>
        <v>-68055290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9420228</v>
      </c>
      <c r="D13" s="155">
        <v>0</v>
      </c>
      <c r="E13" s="156">
        <v>10112212</v>
      </c>
      <c r="F13" s="60">
        <v>10112211</v>
      </c>
      <c r="G13" s="60">
        <v>237048</v>
      </c>
      <c r="H13" s="60">
        <v>204158</v>
      </c>
      <c r="I13" s="60">
        <v>1243459</v>
      </c>
      <c r="J13" s="60">
        <v>1684665</v>
      </c>
      <c r="K13" s="60">
        <v>110966</v>
      </c>
      <c r="L13" s="60">
        <v>96914</v>
      </c>
      <c r="M13" s="60">
        <v>2377061</v>
      </c>
      <c r="N13" s="60">
        <v>2584941</v>
      </c>
      <c r="O13" s="60">
        <v>172585</v>
      </c>
      <c r="P13" s="60">
        <v>710109</v>
      </c>
      <c r="Q13" s="60">
        <v>116443</v>
      </c>
      <c r="R13" s="60">
        <v>999137</v>
      </c>
      <c r="S13" s="60">
        <v>154859</v>
      </c>
      <c r="T13" s="60">
        <v>95843</v>
      </c>
      <c r="U13" s="60">
        <v>3100279</v>
      </c>
      <c r="V13" s="60">
        <v>3350981</v>
      </c>
      <c r="W13" s="60">
        <v>8619724</v>
      </c>
      <c r="X13" s="60">
        <v>10112211</v>
      </c>
      <c r="Y13" s="60">
        <v>-1492487</v>
      </c>
      <c r="Z13" s="140">
        <v>-14.76</v>
      </c>
      <c r="AA13" s="155">
        <v>10112211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134627219</v>
      </c>
      <c r="D19" s="155">
        <v>0</v>
      </c>
      <c r="E19" s="156">
        <v>137641000</v>
      </c>
      <c r="F19" s="60">
        <v>137641000</v>
      </c>
      <c r="G19" s="60">
        <v>57292000</v>
      </c>
      <c r="H19" s="60">
        <v>890000</v>
      </c>
      <c r="I19" s="60">
        <v>0</v>
      </c>
      <c r="J19" s="60">
        <v>58182000</v>
      </c>
      <c r="K19" s="60">
        <v>0</v>
      </c>
      <c r="L19" s="60">
        <v>44834000</v>
      </c>
      <c r="M19" s="60">
        <v>0</v>
      </c>
      <c r="N19" s="60">
        <v>44834000</v>
      </c>
      <c r="O19" s="60">
        <v>400000</v>
      </c>
      <c r="P19" s="60">
        <v>600000</v>
      </c>
      <c r="Q19" s="60">
        <v>33625000</v>
      </c>
      <c r="R19" s="60">
        <v>34625000</v>
      </c>
      <c r="S19" s="60">
        <v>0</v>
      </c>
      <c r="T19" s="60">
        <v>0</v>
      </c>
      <c r="U19" s="60">
        <v>0</v>
      </c>
      <c r="V19" s="60">
        <v>0</v>
      </c>
      <c r="W19" s="60">
        <v>137641000</v>
      </c>
      <c r="X19" s="60">
        <v>137641000</v>
      </c>
      <c r="Y19" s="60">
        <v>0</v>
      </c>
      <c r="Z19" s="140">
        <v>0</v>
      </c>
      <c r="AA19" s="155">
        <v>137641000</v>
      </c>
    </row>
    <row r="20" spans="1:27" ht="13.5">
      <c r="A20" s="181" t="s">
        <v>35</v>
      </c>
      <c r="B20" s="185"/>
      <c r="C20" s="155">
        <v>1469441</v>
      </c>
      <c r="D20" s="155">
        <v>0</v>
      </c>
      <c r="E20" s="156">
        <v>326430</v>
      </c>
      <c r="F20" s="54">
        <v>3617404</v>
      </c>
      <c r="G20" s="54">
        <v>1042889</v>
      </c>
      <c r="H20" s="54">
        <v>580823</v>
      </c>
      <c r="I20" s="54">
        <v>45454</v>
      </c>
      <c r="J20" s="54">
        <v>1669166</v>
      </c>
      <c r="K20" s="54">
        <v>-28430</v>
      </c>
      <c r="L20" s="54">
        <v>109784</v>
      </c>
      <c r="M20" s="54">
        <v>2069952</v>
      </c>
      <c r="N20" s="54">
        <v>2151306</v>
      </c>
      <c r="O20" s="54">
        <v>-372860</v>
      </c>
      <c r="P20" s="54">
        <v>110715</v>
      </c>
      <c r="Q20" s="54">
        <v>40752</v>
      </c>
      <c r="R20" s="54">
        <v>-221393</v>
      </c>
      <c r="S20" s="54">
        <v>69209</v>
      </c>
      <c r="T20" s="54">
        <v>1051397</v>
      </c>
      <c r="U20" s="54">
        <v>39878</v>
      </c>
      <c r="V20" s="54">
        <v>1160484</v>
      </c>
      <c r="W20" s="54">
        <v>4759563</v>
      </c>
      <c r="X20" s="54">
        <v>3617404</v>
      </c>
      <c r="Y20" s="54">
        <v>1142159</v>
      </c>
      <c r="Z20" s="184">
        <v>31.57</v>
      </c>
      <c r="AA20" s="130">
        <v>3617404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196000</v>
      </c>
      <c r="J21" s="60">
        <v>196000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196000</v>
      </c>
      <c r="X21" s="60">
        <v>0</v>
      </c>
      <c r="Y21" s="60">
        <v>196000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145516888</v>
      </c>
      <c r="D22" s="188">
        <f>SUM(D5:D21)</f>
        <v>0</v>
      </c>
      <c r="E22" s="189">
        <f t="shared" si="0"/>
        <v>148079642</v>
      </c>
      <c r="F22" s="190">
        <f t="shared" si="0"/>
        <v>151370615</v>
      </c>
      <c r="G22" s="190">
        <f t="shared" si="0"/>
        <v>58571937</v>
      </c>
      <c r="H22" s="190">
        <f t="shared" si="0"/>
        <v>1674981</v>
      </c>
      <c r="I22" s="190">
        <f t="shared" si="0"/>
        <v>1484913</v>
      </c>
      <c r="J22" s="190">
        <f t="shared" si="0"/>
        <v>61731831</v>
      </c>
      <c r="K22" s="190">
        <f t="shared" si="0"/>
        <v>82536</v>
      </c>
      <c r="L22" s="190">
        <f t="shared" si="0"/>
        <v>45040698</v>
      </c>
      <c r="M22" s="190">
        <f t="shared" si="0"/>
        <v>4447013</v>
      </c>
      <c r="N22" s="190">
        <f t="shared" si="0"/>
        <v>49570247</v>
      </c>
      <c r="O22" s="190">
        <f t="shared" si="0"/>
        <v>199725</v>
      </c>
      <c r="P22" s="190">
        <f t="shared" si="0"/>
        <v>1420824</v>
      </c>
      <c r="Q22" s="190">
        <f t="shared" si="0"/>
        <v>33782195</v>
      </c>
      <c r="R22" s="190">
        <f t="shared" si="0"/>
        <v>35402744</v>
      </c>
      <c r="S22" s="190">
        <f t="shared" si="0"/>
        <v>224068</v>
      </c>
      <c r="T22" s="190">
        <f t="shared" si="0"/>
        <v>1147240</v>
      </c>
      <c r="U22" s="190">
        <f t="shared" si="0"/>
        <v>3140157</v>
      </c>
      <c r="V22" s="190">
        <f t="shared" si="0"/>
        <v>4511465</v>
      </c>
      <c r="W22" s="190">
        <f t="shared" si="0"/>
        <v>151216287</v>
      </c>
      <c r="X22" s="190">
        <f t="shared" si="0"/>
        <v>151370615</v>
      </c>
      <c r="Y22" s="190">
        <f t="shared" si="0"/>
        <v>-154328</v>
      </c>
      <c r="Z22" s="191">
        <f>+IF(X22&lt;&gt;0,+(Y22/X22)*100,0)</f>
        <v>-0.10195373785063896</v>
      </c>
      <c r="AA22" s="188">
        <f>SUM(AA5:AA21)</f>
        <v>151370615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65916417</v>
      </c>
      <c r="D25" s="155">
        <v>0</v>
      </c>
      <c r="E25" s="156">
        <v>75606554</v>
      </c>
      <c r="F25" s="60">
        <v>79873554</v>
      </c>
      <c r="G25" s="60">
        <v>5641099</v>
      </c>
      <c r="H25" s="60">
        <v>5367664</v>
      </c>
      <c r="I25" s="60">
        <v>5635695</v>
      </c>
      <c r="J25" s="60">
        <v>16644458</v>
      </c>
      <c r="K25" s="60">
        <v>5515869</v>
      </c>
      <c r="L25" s="60">
        <v>5542471</v>
      </c>
      <c r="M25" s="60">
        <v>5028694</v>
      </c>
      <c r="N25" s="60">
        <v>16087034</v>
      </c>
      <c r="O25" s="60">
        <v>5504235</v>
      </c>
      <c r="P25" s="60">
        <v>5703397</v>
      </c>
      <c r="Q25" s="60">
        <v>5596303</v>
      </c>
      <c r="R25" s="60">
        <v>16803935</v>
      </c>
      <c r="S25" s="60">
        <v>5587423</v>
      </c>
      <c r="T25" s="60">
        <v>5587481</v>
      </c>
      <c r="U25" s="60">
        <v>7001598</v>
      </c>
      <c r="V25" s="60">
        <v>18176502</v>
      </c>
      <c r="W25" s="60">
        <v>67711929</v>
      </c>
      <c r="X25" s="60">
        <v>79873554</v>
      </c>
      <c r="Y25" s="60">
        <v>-12161625</v>
      </c>
      <c r="Z25" s="140">
        <v>-15.23</v>
      </c>
      <c r="AA25" s="155">
        <v>79873554</v>
      </c>
    </row>
    <row r="26" spans="1:27" ht="13.5">
      <c r="A26" s="183" t="s">
        <v>38</v>
      </c>
      <c r="B26" s="182"/>
      <c r="C26" s="155">
        <v>5964912</v>
      </c>
      <c r="D26" s="155">
        <v>0</v>
      </c>
      <c r="E26" s="156">
        <v>6574770</v>
      </c>
      <c r="F26" s="60">
        <v>7270326</v>
      </c>
      <c r="G26" s="60">
        <v>480210</v>
      </c>
      <c r="H26" s="60">
        <v>485922</v>
      </c>
      <c r="I26" s="60">
        <v>494898</v>
      </c>
      <c r="J26" s="60">
        <v>1461030</v>
      </c>
      <c r="K26" s="60">
        <v>482658</v>
      </c>
      <c r="L26" s="60">
        <v>480387</v>
      </c>
      <c r="M26" s="60">
        <v>477086</v>
      </c>
      <c r="N26" s="60">
        <v>1440131</v>
      </c>
      <c r="O26" s="60">
        <v>466478</v>
      </c>
      <c r="P26" s="60">
        <v>708254</v>
      </c>
      <c r="Q26" s="60">
        <v>464181</v>
      </c>
      <c r="R26" s="60">
        <v>1638913</v>
      </c>
      <c r="S26" s="60">
        <v>476723</v>
      </c>
      <c r="T26" s="60">
        <v>459910</v>
      </c>
      <c r="U26" s="60">
        <v>506336</v>
      </c>
      <c r="V26" s="60">
        <v>1442969</v>
      </c>
      <c r="W26" s="60">
        <v>5983043</v>
      </c>
      <c r="X26" s="60">
        <v>7270326</v>
      </c>
      <c r="Y26" s="60">
        <v>-1287283</v>
      </c>
      <c r="Z26" s="140">
        <v>-17.71</v>
      </c>
      <c r="AA26" s="155">
        <v>7270326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3814940</v>
      </c>
      <c r="D28" s="155">
        <v>0</v>
      </c>
      <c r="E28" s="156">
        <v>4200000</v>
      </c>
      <c r="F28" s="60">
        <v>4045499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4332426</v>
      </c>
      <c r="V28" s="60">
        <v>4332426</v>
      </c>
      <c r="W28" s="60">
        <v>4332426</v>
      </c>
      <c r="X28" s="60">
        <v>4045499</v>
      </c>
      <c r="Y28" s="60">
        <v>286927</v>
      </c>
      <c r="Z28" s="140">
        <v>7.09</v>
      </c>
      <c r="AA28" s="155">
        <v>4045499</v>
      </c>
    </row>
    <row r="29" spans="1:27" ht="13.5">
      <c r="A29" s="183" t="s">
        <v>40</v>
      </c>
      <c r="B29" s="182"/>
      <c r="C29" s="155">
        <v>2922635</v>
      </c>
      <c r="D29" s="155">
        <v>0</v>
      </c>
      <c r="E29" s="156">
        <v>0</v>
      </c>
      <c r="F29" s="60">
        <v>0</v>
      </c>
      <c r="G29" s="60">
        <v>0</v>
      </c>
      <c r="H29" s="60">
        <v>17286400</v>
      </c>
      <c r="I29" s="60">
        <v>0</v>
      </c>
      <c r="J29" s="60">
        <v>17286400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871437</v>
      </c>
      <c r="Q29" s="60">
        <v>0</v>
      </c>
      <c r="R29" s="60">
        <v>871437</v>
      </c>
      <c r="S29" s="60">
        <v>0</v>
      </c>
      <c r="T29" s="60">
        <v>0</v>
      </c>
      <c r="U29" s="60">
        <v>-17781657</v>
      </c>
      <c r="V29" s="60">
        <v>-17781657</v>
      </c>
      <c r="W29" s="60">
        <v>376180</v>
      </c>
      <c r="X29" s="60">
        <v>0</v>
      </c>
      <c r="Y29" s="60">
        <v>376180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1054845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11540410</v>
      </c>
      <c r="D32" s="155">
        <v>0</v>
      </c>
      <c r="E32" s="156">
        <v>7480928</v>
      </c>
      <c r="F32" s="60">
        <v>8532600</v>
      </c>
      <c r="G32" s="60">
        <v>13955</v>
      </c>
      <c r="H32" s="60">
        <v>1650</v>
      </c>
      <c r="I32" s="60">
        <v>55770</v>
      </c>
      <c r="J32" s="60">
        <v>71375</v>
      </c>
      <c r="K32" s="60">
        <v>237196</v>
      </c>
      <c r="L32" s="60">
        <v>333819</v>
      </c>
      <c r="M32" s="60">
        <v>74033</v>
      </c>
      <c r="N32" s="60">
        <v>645048</v>
      </c>
      <c r="O32" s="60">
        <v>41515</v>
      </c>
      <c r="P32" s="60">
        <v>204637</v>
      </c>
      <c r="Q32" s="60">
        <v>159154</v>
      </c>
      <c r="R32" s="60">
        <v>405306</v>
      </c>
      <c r="S32" s="60">
        <v>796250</v>
      </c>
      <c r="T32" s="60">
        <v>418689</v>
      </c>
      <c r="U32" s="60">
        <v>1323636</v>
      </c>
      <c r="V32" s="60">
        <v>2538575</v>
      </c>
      <c r="W32" s="60">
        <v>3660304</v>
      </c>
      <c r="X32" s="60">
        <v>8532600</v>
      </c>
      <c r="Y32" s="60">
        <v>-4872296</v>
      </c>
      <c r="Z32" s="140">
        <v>-57.1</v>
      </c>
      <c r="AA32" s="155">
        <v>8532600</v>
      </c>
    </row>
    <row r="33" spans="1:27" ht="13.5">
      <c r="A33" s="183" t="s">
        <v>42</v>
      </c>
      <c r="B33" s="182"/>
      <c r="C33" s="155">
        <v>13784803</v>
      </c>
      <c r="D33" s="155">
        <v>0</v>
      </c>
      <c r="E33" s="156">
        <v>15450000</v>
      </c>
      <c r="F33" s="60">
        <v>25542867</v>
      </c>
      <c r="G33" s="60">
        <v>1742059</v>
      </c>
      <c r="H33" s="60">
        <v>796746</v>
      </c>
      <c r="I33" s="60">
        <v>14182</v>
      </c>
      <c r="J33" s="60">
        <v>2552987</v>
      </c>
      <c r="K33" s="60">
        <v>1992057</v>
      </c>
      <c r="L33" s="60">
        <v>-1742059</v>
      </c>
      <c r="M33" s="60">
        <v>452773</v>
      </c>
      <c r="N33" s="60">
        <v>702771</v>
      </c>
      <c r="O33" s="60">
        <v>540618</v>
      </c>
      <c r="P33" s="60">
        <v>813535</v>
      </c>
      <c r="Q33" s="60">
        <v>0</v>
      </c>
      <c r="R33" s="60">
        <v>1354153</v>
      </c>
      <c r="S33" s="60">
        <v>1323674</v>
      </c>
      <c r="T33" s="60">
        <v>0</v>
      </c>
      <c r="U33" s="60">
        <v>4719254</v>
      </c>
      <c r="V33" s="60">
        <v>6042928</v>
      </c>
      <c r="W33" s="60">
        <v>10652839</v>
      </c>
      <c r="X33" s="60">
        <v>25542867</v>
      </c>
      <c r="Y33" s="60">
        <v>-14890028</v>
      </c>
      <c r="Z33" s="140">
        <v>-58.29</v>
      </c>
      <c r="AA33" s="155">
        <v>25542867</v>
      </c>
    </row>
    <row r="34" spans="1:27" ht="13.5">
      <c r="A34" s="183" t="s">
        <v>43</v>
      </c>
      <c r="B34" s="182"/>
      <c r="C34" s="155">
        <v>38634107</v>
      </c>
      <c r="D34" s="155">
        <v>0</v>
      </c>
      <c r="E34" s="156">
        <v>85159389</v>
      </c>
      <c r="F34" s="60">
        <v>94161059</v>
      </c>
      <c r="G34" s="60">
        <v>3106919</v>
      </c>
      <c r="H34" s="60">
        <v>4969072</v>
      </c>
      <c r="I34" s="60">
        <v>4400408</v>
      </c>
      <c r="J34" s="60">
        <v>12476399</v>
      </c>
      <c r="K34" s="60">
        <v>5151670</v>
      </c>
      <c r="L34" s="60">
        <v>7023374</v>
      </c>
      <c r="M34" s="60">
        <v>5800895</v>
      </c>
      <c r="N34" s="60">
        <v>17975939</v>
      </c>
      <c r="O34" s="60">
        <v>2415026</v>
      </c>
      <c r="P34" s="60">
        <v>3612941</v>
      </c>
      <c r="Q34" s="60">
        <v>4599475</v>
      </c>
      <c r="R34" s="60">
        <v>10627442</v>
      </c>
      <c r="S34" s="60">
        <v>3698944</v>
      </c>
      <c r="T34" s="60">
        <v>4762209</v>
      </c>
      <c r="U34" s="60">
        <v>12798555</v>
      </c>
      <c r="V34" s="60">
        <v>21259708</v>
      </c>
      <c r="W34" s="60">
        <v>62339488</v>
      </c>
      <c r="X34" s="60">
        <v>94161059</v>
      </c>
      <c r="Y34" s="60">
        <v>-31821571</v>
      </c>
      <c r="Z34" s="140">
        <v>-33.79</v>
      </c>
      <c r="AA34" s="155">
        <v>94161059</v>
      </c>
    </row>
    <row r="35" spans="1:27" ht="13.5">
      <c r="A35" s="181" t="s">
        <v>122</v>
      </c>
      <c r="B35" s="185"/>
      <c r="C35" s="155">
        <v>88810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142667034</v>
      </c>
      <c r="D36" s="188">
        <f>SUM(D25:D35)</f>
        <v>0</v>
      </c>
      <c r="E36" s="189">
        <f t="shared" si="1"/>
        <v>195526486</v>
      </c>
      <c r="F36" s="190">
        <f t="shared" si="1"/>
        <v>219425905</v>
      </c>
      <c r="G36" s="190">
        <f t="shared" si="1"/>
        <v>10984242</v>
      </c>
      <c r="H36" s="190">
        <f t="shared" si="1"/>
        <v>28907454</v>
      </c>
      <c r="I36" s="190">
        <f t="shared" si="1"/>
        <v>10600953</v>
      </c>
      <c r="J36" s="190">
        <f t="shared" si="1"/>
        <v>50492649</v>
      </c>
      <c r="K36" s="190">
        <f t="shared" si="1"/>
        <v>13379450</v>
      </c>
      <c r="L36" s="190">
        <f t="shared" si="1"/>
        <v>11637992</v>
      </c>
      <c r="M36" s="190">
        <f t="shared" si="1"/>
        <v>11833481</v>
      </c>
      <c r="N36" s="190">
        <f t="shared" si="1"/>
        <v>36850923</v>
      </c>
      <c r="O36" s="190">
        <f t="shared" si="1"/>
        <v>8967872</v>
      </c>
      <c r="P36" s="190">
        <f t="shared" si="1"/>
        <v>11914201</v>
      </c>
      <c r="Q36" s="190">
        <f t="shared" si="1"/>
        <v>10819113</v>
      </c>
      <c r="R36" s="190">
        <f t="shared" si="1"/>
        <v>31701186</v>
      </c>
      <c r="S36" s="190">
        <f t="shared" si="1"/>
        <v>11883014</v>
      </c>
      <c r="T36" s="190">
        <f t="shared" si="1"/>
        <v>11228289</v>
      </c>
      <c r="U36" s="190">
        <f t="shared" si="1"/>
        <v>12900148</v>
      </c>
      <c r="V36" s="190">
        <f t="shared" si="1"/>
        <v>36011451</v>
      </c>
      <c r="W36" s="190">
        <f t="shared" si="1"/>
        <v>155056209</v>
      </c>
      <c r="X36" s="190">
        <f t="shared" si="1"/>
        <v>219425905</v>
      </c>
      <c r="Y36" s="190">
        <f t="shared" si="1"/>
        <v>-64369696</v>
      </c>
      <c r="Z36" s="191">
        <f>+IF(X36&lt;&gt;0,+(Y36/X36)*100,0)</f>
        <v>-29.335504392701488</v>
      </c>
      <c r="AA36" s="188">
        <f>SUM(AA25:AA35)</f>
        <v>219425905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2849854</v>
      </c>
      <c r="D38" s="199">
        <f>+D22-D36</f>
        <v>0</v>
      </c>
      <c r="E38" s="200">
        <f t="shared" si="2"/>
        <v>-47446844</v>
      </c>
      <c r="F38" s="106">
        <f t="shared" si="2"/>
        <v>-68055290</v>
      </c>
      <c r="G38" s="106">
        <f t="shared" si="2"/>
        <v>47587695</v>
      </c>
      <c r="H38" s="106">
        <f t="shared" si="2"/>
        <v>-27232473</v>
      </c>
      <c r="I38" s="106">
        <f t="shared" si="2"/>
        <v>-9116040</v>
      </c>
      <c r="J38" s="106">
        <f t="shared" si="2"/>
        <v>11239182</v>
      </c>
      <c r="K38" s="106">
        <f t="shared" si="2"/>
        <v>-13296914</v>
      </c>
      <c r="L38" s="106">
        <f t="shared" si="2"/>
        <v>33402706</v>
      </c>
      <c r="M38" s="106">
        <f t="shared" si="2"/>
        <v>-7386468</v>
      </c>
      <c r="N38" s="106">
        <f t="shared" si="2"/>
        <v>12719324</v>
      </c>
      <c r="O38" s="106">
        <f t="shared" si="2"/>
        <v>-8768147</v>
      </c>
      <c r="P38" s="106">
        <f t="shared" si="2"/>
        <v>-10493377</v>
      </c>
      <c r="Q38" s="106">
        <f t="shared" si="2"/>
        <v>22963082</v>
      </c>
      <c r="R38" s="106">
        <f t="shared" si="2"/>
        <v>3701558</v>
      </c>
      <c r="S38" s="106">
        <f t="shared" si="2"/>
        <v>-11658946</v>
      </c>
      <c r="T38" s="106">
        <f t="shared" si="2"/>
        <v>-10081049</v>
      </c>
      <c r="U38" s="106">
        <f t="shared" si="2"/>
        <v>-9759991</v>
      </c>
      <c r="V38" s="106">
        <f t="shared" si="2"/>
        <v>-31499986</v>
      </c>
      <c r="W38" s="106">
        <f t="shared" si="2"/>
        <v>-3839922</v>
      </c>
      <c r="X38" s="106">
        <f>IF(F22=F36,0,X22-X36)</f>
        <v>-68055290</v>
      </c>
      <c r="Y38" s="106">
        <f t="shared" si="2"/>
        <v>64215368</v>
      </c>
      <c r="Z38" s="201">
        <f>+IF(X38&lt;&gt;0,+(Y38/X38)*100,0)</f>
        <v>-94.35764361594815</v>
      </c>
      <c r="AA38" s="199">
        <f>+AA22-AA36</f>
        <v>-68055290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2849854</v>
      </c>
      <c r="D42" s="206">
        <f>SUM(D38:D41)</f>
        <v>0</v>
      </c>
      <c r="E42" s="207">
        <f t="shared" si="3"/>
        <v>-47446844</v>
      </c>
      <c r="F42" s="88">
        <f t="shared" si="3"/>
        <v>-68055290</v>
      </c>
      <c r="G42" s="88">
        <f t="shared" si="3"/>
        <v>47587695</v>
      </c>
      <c r="H42" s="88">
        <f t="shared" si="3"/>
        <v>-27232473</v>
      </c>
      <c r="I42" s="88">
        <f t="shared" si="3"/>
        <v>-9116040</v>
      </c>
      <c r="J42" s="88">
        <f t="shared" si="3"/>
        <v>11239182</v>
      </c>
      <c r="K42" s="88">
        <f t="shared" si="3"/>
        <v>-13296914</v>
      </c>
      <c r="L42" s="88">
        <f t="shared" si="3"/>
        <v>33402706</v>
      </c>
      <c r="M42" s="88">
        <f t="shared" si="3"/>
        <v>-7386468</v>
      </c>
      <c r="N42" s="88">
        <f t="shared" si="3"/>
        <v>12719324</v>
      </c>
      <c r="O42" s="88">
        <f t="shared" si="3"/>
        <v>-8768147</v>
      </c>
      <c r="P42" s="88">
        <f t="shared" si="3"/>
        <v>-10493377</v>
      </c>
      <c r="Q42" s="88">
        <f t="shared" si="3"/>
        <v>22963082</v>
      </c>
      <c r="R42" s="88">
        <f t="shared" si="3"/>
        <v>3701558</v>
      </c>
      <c r="S42" s="88">
        <f t="shared" si="3"/>
        <v>-11658946</v>
      </c>
      <c r="T42" s="88">
        <f t="shared" si="3"/>
        <v>-10081049</v>
      </c>
      <c r="U42" s="88">
        <f t="shared" si="3"/>
        <v>-9759991</v>
      </c>
      <c r="V42" s="88">
        <f t="shared" si="3"/>
        <v>-31499986</v>
      </c>
      <c r="W42" s="88">
        <f t="shared" si="3"/>
        <v>-3839922</v>
      </c>
      <c r="X42" s="88">
        <f t="shared" si="3"/>
        <v>-68055290</v>
      </c>
      <c r="Y42" s="88">
        <f t="shared" si="3"/>
        <v>64215368</v>
      </c>
      <c r="Z42" s="208">
        <f>+IF(X42&lt;&gt;0,+(Y42/X42)*100,0)</f>
        <v>-94.35764361594815</v>
      </c>
      <c r="AA42" s="206">
        <f>SUM(AA38:AA41)</f>
        <v>-68055290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2849854</v>
      </c>
      <c r="D44" s="210">
        <f>+D42-D43</f>
        <v>0</v>
      </c>
      <c r="E44" s="211">
        <f t="shared" si="4"/>
        <v>-47446844</v>
      </c>
      <c r="F44" s="77">
        <f t="shared" si="4"/>
        <v>-68055290</v>
      </c>
      <c r="G44" s="77">
        <f t="shared" si="4"/>
        <v>47587695</v>
      </c>
      <c r="H44" s="77">
        <f t="shared" si="4"/>
        <v>-27232473</v>
      </c>
      <c r="I44" s="77">
        <f t="shared" si="4"/>
        <v>-9116040</v>
      </c>
      <c r="J44" s="77">
        <f t="shared" si="4"/>
        <v>11239182</v>
      </c>
      <c r="K44" s="77">
        <f t="shared" si="4"/>
        <v>-13296914</v>
      </c>
      <c r="L44" s="77">
        <f t="shared" si="4"/>
        <v>33402706</v>
      </c>
      <c r="M44" s="77">
        <f t="shared" si="4"/>
        <v>-7386468</v>
      </c>
      <c r="N44" s="77">
        <f t="shared" si="4"/>
        <v>12719324</v>
      </c>
      <c r="O44" s="77">
        <f t="shared" si="4"/>
        <v>-8768147</v>
      </c>
      <c r="P44" s="77">
        <f t="shared" si="4"/>
        <v>-10493377</v>
      </c>
      <c r="Q44" s="77">
        <f t="shared" si="4"/>
        <v>22963082</v>
      </c>
      <c r="R44" s="77">
        <f t="shared" si="4"/>
        <v>3701558</v>
      </c>
      <c r="S44" s="77">
        <f t="shared" si="4"/>
        <v>-11658946</v>
      </c>
      <c r="T44" s="77">
        <f t="shared" si="4"/>
        <v>-10081049</v>
      </c>
      <c r="U44" s="77">
        <f t="shared" si="4"/>
        <v>-9759991</v>
      </c>
      <c r="V44" s="77">
        <f t="shared" si="4"/>
        <v>-31499986</v>
      </c>
      <c r="W44" s="77">
        <f t="shared" si="4"/>
        <v>-3839922</v>
      </c>
      <c r="X44" s="77">
        <f t="shared" si="4"/>
        <v>-68055290</v>
      </c>
      <c r="Y44" s="77">
        <f t="shared" si="4"/>
        <v>64215368</v>
      </c>
      <c r="Z44" s="212">
        <f>+IF(X44&lt;&gt;0,+(Y44/X44)*100,0)</f>
        <v>-94.35764361594815</v>
      </c>
      <c r="AA44" s="210">
        <f>+AA42-AA43</f>
        <v>-68055290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2849854</v>
      </c>
      <c r="D46" s="206">
        <f>SUM(D44:D45)</f>
        <v>0</v>
      </c>
      <c r="E46" s="207">
        <f t="shared" si="5"/>
        <v>-47446844</v>
      </c>
      <c r="F46" s="88">
        <f t="shared" si="5"/>
        <v>-68055290</v>
      </c>
      <c r="G46" s="88">
        <f t="shared" si="5"/>
        <v>47587695</v>
      </c>
      <c r="H46" s="88">
        <f t="shared" si="5"/>
        <v>-27232473</v>
      </c>
      <c r="I46" s="88">
        <f t="shared" si="5"/>
        <v>-9116040</v>
      </c>
      <c r="J46" s="88">
        <f t="shared" si="5"/>
        <v>11239182</v>
      </c>
      <c r="K46" s="88">
        <f t="shared" si="5"/>
        <v>-13296914</v>
      </c>
      <c r="L46" s="88">
        <f t="shared" si="5"/>
        <v>33402706</v>
      </c>
      <c r="M46" s="88">
        <f t="shared" si="5"/>
        <v>-7386468</v>
      </c>
      <c r="N46" s="88">
        <f t="shared" si="5"/>
        <v>12719324</v>
      </c>
      <c r="O46" s="88">
        <f t="shared" si="5"/>
        <v>-8768147</v>
      </c>
      <c r="P46" s="88">
        <f t="shared" si="5"/>
        <v>-10493377</v>
      </c>
      <c r="Q46" s="88">
        <f t="shared" si="5"/>
        <v>22963082</v>
      </c>
      <c r="R46" s="88">
        <f t="shared" si="5"/>
        <v>3701558</v>
      </c>
      <c r="S46" s="88">
        <f t="shared" si="5"/>
        <v>-11658946</v>
      </c>
      <c r="T46" s="88">
        <f t="shared" si="5"/>
        <v>-10081049</v>
      </c>
      <c r="U46" s="88">
        <f t="shared" si="5"/>
        <v>-9759991</v>
      </c>
      <c r="V46" s="88">
        <f t="shared" si="5"/>
        <v>-31499986</v>
      </c>
      <c r="W46" s="88">
        <f t="shared" si="5"/>
        <v>-3839922</v>
      </c>
      <c r="X46" s="88">
        <f t="shared" si="5"/>
        <v>-68055290</v>
      </c>
      <c r="Y46" s="88">
        <f t="shared" si="5"/>
        <v>64215368</v>
      </c>
      <c r="Z46" s="208">
        <f>+IF(X46&lt;&gt;0,+(Y46/X46)*100,0)</f>
        <v>-94.35764361594815</v>
      </c>
      <c r="AA46" s="206">
        <f>SUM(AA44:AA45)</f>
        <v>-68055290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2849854</v>
      </c>
      <c r="D48" s="217">
        <f>SUM(D46:D47)</f>
        <v>0</v>
      </c>
      <c r="E48" s="218">
        <f t="shared" si="6"/>
        <v>-47446844</v>
      </c>
      <c r="F48" s="219">
        <f t="shared" si="6"/>
        <v>-68055290</v>
      </c>
      <c r="G48" s="219">
        <f t="shared" si="6"/>
        <v>47587695</v>
      </c>
      <c r="H48" s="220">
        <f t="shared" si="6"/>
        <v>-27232473</v>
      </c>
      <c r="I48" s="220">
        <f t="shared" si="6"/>
        <v>-9116040</v>
      </c>
      <c r="J48" s="220">
        <f t="shared" si="6"/>
        <v>11239182</v>
      </c>
      <c r="K48" s="220">
        <f t="shared" si="6"/>
        <v>-13296914</v>
      </c>
      <c r="L48" s="220">
        <f t="shared" si="6"/>
        <v>33402706</v>
      </c>
      <c r="M48" s="219">
        <f t="shared" si="6"/>
        <v>-7386468</v>
      </c>
      <c r="N48" s="219">
        <f t="shared" si="6"/>
        <v>12719324</v>
      </c>
      <c r="O48" s="220">
        <f t="shared" si="6"/>
        <v>-8768147</v>
      </c>
      <c r="P48" s="220">
        <f t="shared" si="6"/>
        <v>-10493377</v>
      </c>
      <c r="Q48" s="220">
        <f t="shared" si="6"/>
        <v>22963082</v>
      </c>
      <c r="R48" s="220">
        <f t="shared" si="6"/>
        <v>3701558</v>
      </c>
      <c r="S48" s="220">
        <f t="shared" si="6"/>
        <v>-11658946</v>
      </c>
      <c r="T48" s="219">
        <f t="shared" si="6"/>
        <v>-10081049</v>
      </c>
      <c r="U48" s="219">
        <f t="shared" si="6"/>
        <v>-9759991</v>
      </c>
      <c r="V48" s="220">
        <f t="shared" si="6"/>
        <v>-31499986</v>
      </c>
      <c r="W48" s="220">
        <f t="shared" si="6"/>
        <v>-3839922</v>
      </c>
      <c r="X48" s="220">
        <f t="shared" si="6"/>
        <v>-68055290</v>
      </c>
      <c r="Y48" s="220">
        <f t="shared" si="6"/>
        <v>64215368</v>
      </c>
      <c r="Z48" s="221">
        <f>+IF(X48&lt;&gt;0,+(Y48/X48)*100,0)</f>
        <v>-94.35764361594815</v>
      </c>
      <c r="AA48" s="222">
        <f>SUM(AA46:AA47)</f>
        <v>-68055290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3808289</v>
      </c>
      <c r="D5" s="153">
        <f>SUM(D6:D8)</f>
        <v>0</v>
      </c>
      <c r="E5" s="154">
        <f t="shared" si="0"/>
        <v>1090000</v>
      </c>
      <c r="F5" s="100">
        <f t="shared" si="0"/>
        <v>1185000</v>
      </c>
      <c r="G5" s="100">
        <f t="shared" si="0"/>
        <v>44181</v>
      </c>
      <c r="H5" s="100">
        <f t="shared" si="0"/>
        <v>163980</v>
      </c>
      <c r="I5" s="100">
        <f t="shared" si="0"/>
        <v>29710</v>
      </c>
      <c r="J5" s="100">
        <f t="shared" si="0"/>
        <v>237871</v>
      </c>
      <c r="K5" s="100">
        <f t="shared" si="0"/>
        <v>4139</v>
      </c>
      <c r="L5" s="100">
        <f t="shared" si="0"/>
        <v>0</v>
      </c>
      <c r="M5" s="100">
        <f t="shared" si="0"/>
        <v>29500</v>
      </c>
      <c r="N5" s="100">
        <f t="shared" si="0"/>
        <v>33639</v>
      </c>
      <c r="O5" s="100">
        <f t="shared" si="0"/>
        <v>3114</v>
      </c>
      <c r="P5" s="100">
        <f t="shared" si="0"/>
        <v>26397</v>
      </c>
      <c r="Q5" s="100">
        <f t="shared" si="0"/>
        <v>527073</v>
      </c>
      <c r="R5" s="100">
        <f t="shared" si="0"/>
        <v>556584</v>
      </c>
      <c r="S5" s="100">
        <f t="shared" si="0"/>
        <v>212487</v>
      </c>
      <c r="T5" s="100">
        <f t="shared" si="0"/>
        <v>33022</v>
      </c>
      <c r="U5" s="100">
        <f t="shared" si="0"/>
        <v>-14559</v>
      </c>
      <c r="V5" s="100">
        <f t="shared" si="0"/>
        <v>230950</v>
      </c>
      <c r="W5" s="100">
        <f t="shared" si="0"/>
        <v>1059044</v>
      </c>
      <c r="X5" s="100">
        <f t="shared" si="0"/>
        <v>1185000</v>
      </c>
      <c r="Y5" s="100">
        <f t="shared" si="0"/>
        <v>-125956</v>
      </c>
      <c r="Z5" s="137">
        <f>+IF(X5&lt;&gt;0,+(Y5/X5)*100,0)</f>
        <v>-10.629198312236285</v>
      </c>
      <c r="AA5" s="153">
        <f>SUM(AA6:AA8)</f>
        <v>1185000</v>
      </c>
    </row>
    <row r="6" spans="1:27" ht="13.5">
      <c r="A6" s="138" t="s">
        <v>75</v>
      </c>
      <c r="B6" s="136"/>
      <c r="C6" s="155">
        <v>3808289</v>
      </c>
      <c r="D6" s="155"/>
      <c r="E6" s="156">
        <v>70000</v>
      </c>
      <c r="F6" s="60">
        <v>50000</v>
      </c>
      <c r="G6" s="60"/>
      <c r="H6" s="60">
        <v>9000</v>
      </c>
      <c r="I6" s="60">
        <v>553</v>
      </c>
      <c r="J6" s="60">
        <v>9553</v>
      </c>
      <c r="K6" s="60"/>
      <c r="L6" s="60"/>
      <c r="M6" s="60"/>
      <c r="N6" s="60"/>
      <c r="O6" s="60"/>
      <c r="P6" s="60">
        <v>16997</v>
      </c>
      <c r="Q6" s="60">
        <v>-3139</v>
      </c>
      <c r="R6" s="60">
        <v>13858</v>
      </c>
      <c r="S6" s="60">
        <v>4209</v>
      </c>
      <c r="T6" s="60"/>
      <c r="U6" s="60"/>
      <c r="V6" s="60">
        <v>4209</v>
      </c>
      <c r="W6" s="60">
        <v>27620</v>
      </c>
      <c r="X6" s="60">
        <v>50000</v>
      </c>
      <c r="Y6" s="60">
        <v>-22380</v>
      </c>
      <c r="Z6" s="140">
        <v>-44.76</v>
      </c>
      <c r="AA6" s="62">
        <v>50000</v>
      </c>
    </row>
    <row r="7" spans="1:27" ht="13.5">
      <c r="A7" s="138" t="s">
        <v>76</v>
      </c>
      <c r="B7" s="136"/>
      <c r="C7" s="157"/>
      <c r="D7" s="157"/>
      <c r="E7" s="158">
        <v>500000</v>
      </c>
      <c r="F7" s="159">
        <v>600000</v>
      </c>
      <c r="G7" s="159"/>
      <c r="H7" s="159"/>
      <c r="I7" s="159">
        <v>5596</v>
      </c>
      <c r="J7" s="159">
        <v>5596</v>
      </c>
      <c r="K7" s="159"/>
      <c r="L7" s="159"/>
      <c r="M7" s="159"/>
      <c r="N7" s="159"/>
      <c r="O7" s="159">
        <v>1360</v>
      </c>
      <c r="P7" s="159">
        <v>9400</v>
      </c>
      <c r="Q7" s="159">
        <v>521813</v>
      </c>
      <c r="R7" s="159">
        <v>532573</v>
      </c>
      <c r="S7" s="159">
        <v>2980</v>
      </c>
      <c r="T7" s="159"/>
      <c r="U7" s="159"/>
      <c r="V7" s="159">
        <v>2980</v>
      </c>
      <c r="W7" s="159">
        <v>541149</v>
      </c>
      <c r="X7" s="159">
        <v>600000</v>
      </c>
      <c r="Y7" s="159">
        <v>-58851</v>
      </c>
      <c r="Z7" s="141">
        <v>-9.81</v>
      </c>
      <c r="AA7" s="225">
        <v>600000</v>
      </c>
    </row>
    <row r="8" spans="1:27" ht="13.5">
      <c r="A8" s="138" t="s">
        <v>77</v>
      </c>
      <c r="B8" s="136"/>
      <c r="C8" s="155"/>
      <c r="D8" s="155"/>
      <c r="E8" s="156">
        <v>520000</v>
      </c>
      <c r="F8" s="60">
        <v>535000</v>
      </c>
      <c r="G8" s="60">
        <v>44181</v>
      </c>
      <c r="H8" s="60">
        <v>154980</v>
      </c>
      <c r="I8" s="60">
        <v>23561</v>
      </c>
      <c r="J8" s="60">
        <v>222722</v>
      </c>
      <c r="K8" s="60">
        <v>4139</v>
      </c>
      <c r="L8" s="60"/>
      <c r="M8" s="60">
        <v>29500</v>
      </c>
      <c r="N8" s="60">
        <v>33639</v>
      </c>
      <c r="O8" s="60">
        <v>1754</v>
      </c>
      <c r="P8" s="60"/>
      <c r="Q8" s="60">
        <v>8399</v>
      </c>
      <c r="R8" s="60">
        <v>10153</v>
      </c>
      <c r="S8" s="60">
        <v>205298</v>
      </c>
      <c r="T8" s="60">
        <v>33022</v>
      </c>
      <c r="U8" s="60">
        <v>-14559</v>
      </c>
      <c r="V8" s="60">
        <v>223761</v>
      </c>
      <c r="W8" s="60">
        <v>490275</v>
      </c>
      <c r="X8" s="60">
        <v>535000</v>
      </c>
      <c r="Y8" s="60">
        <v>-44725</v>
      </c>
      <c r="Z8" s="140">
        <v>-8.36</v>
      </c>
      <c r="AA8" s="62">
        <v>535000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1400000</v>
      </c>
      <c r="F9" s="100">
        <f t="shared" si="1"/>
        <v>1360000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154000</v>
      </c>
      <c r="Q9" s="100">
        <f t="shared" si="1"/>
        <v>0</v>
      </c>
      <c r="R9" s="100">
        <f t="shared" si="1"/>
        <v>154000</v>
      </c>
      <c r="S9" s="100">
        <f t="shared" si="1"/>
        <v>1082828</v>
      </c>
      <c r="T9" s="100">
        <f t="shared" si="1"/>
        <v>0</v>
      </c>
      <c r="U9" s="100">
        <f t="shared" si="1"/>
        <v>6400</v>
      </c>
      <c r="V9" s="100">
        <f t="shared" si="1"/>
        <v>1089228</v>
      </c>
      <c r="W9" s="100">
        <f t="shared" si="1"/>
        <v>1243228</v>
      </c>
      <c r="X9" s="100">
        <f t="shared" si="1"/>
        <v>1360000</v>
      </c>
      <c r="Y9" s="100">
        <f t="shared" si="1"/>
        <v>-116772</v>
      </c>
      <c r="Z9" s="137">
        <f>+IF(X9&lt;&gt;0,+(Y9/X9)*100,0)</f>
        <v>-8.586176470588235</v>
      </c>
      <c r="AA9" s="102">
        <f>SUM(AA10:AA14)</f>
        <v>1360000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1400000</v>
      </c>
      <c r="F12" s="60">
        <v>1360000</v>
      </c>
      <c r="G12" s="60"/>
      <c r="H12" s="60"/>
      <c r="I12" s="60"/>
      <c r="J12" s="60"/>
      <c r="K12" s="60"/>
      <c r="L12" s="60"/>
      <c r="M12" s="60"/>
      <c r="N12" s="60"/>
      <c r="O12" s="60"/>
      <c r="P12" s="60">
        <v>154000</v>
      </c>
      <c r="Q12" s="60"/>
      <c r="R12" s="60">
        <v>154000</v>
      </c>
      <c r="S12" s="60">
        <v>1082828</v>
      </c>
      <c r="T12" s="60"/>
      <c r="U12" s="60">
        <v>6400</v>
      </c>
      <c r="V12" s="60">
        <v>1089228</v>
      </c>
      <c r="W12" s="60">
        <v>1243228</v>
      </c>
      <c r="X12" s="60">
        <v>1360000</v>
      </c>
      <c r="Y12" s="60">
        <v>-116772</v>
      </c>
      <c r="Z12" s="140">
        <v>-8.59</v>
      </c>
      <c r="AA12" s="62">
        <v>1360000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1305800</v>
      </c>
      <c r="F15" s="100">
        <f t="shared" si="2"/>
        <v>1155800</v>
      </c>
      <c r="G15" s="100">
        <f t="shared" si="2"/>
        <v>0</v>
      </c>
      <c r="H15" s="100">
        <f t="shared" si="2"/>
        <v>18140</v>
      </c>
      <c r="I15" s="100">
        <f t="shared" si="2"/>
        <v>4355</v>
      </c>
      <c r="J15" s="100">
        <f t="shared" si="2"/>
        <v>22495</v>
      </c>
      <c r="K15" s="100">
        <f t="shared" si="2"/>
        <v>14500</v>
      </c>
      <c r="L15" s="100">
        <f t="shared" si="2"/>
        <v>10440</v>
      </c>
      <c r="M15" s="100">
        <f t="shared" si="2"/>
        <v>225080</v>
      </c>
      <c r="N15" s="100">
        <f t="shared" si="2"/>
        <v>250020</v>
      </c>
      <c r="O15" s="100">
        <f t="shared" si="2"/>
        <v>28630</v>
      </c>
      <c r="P15" s="100">
        <f t="shared" si="2"/>
        <v>80000</v>
      </c>
      <c r="Q15" s="100">
        <f t="shared" si="2"/>
        <v>8220</v>
      </c>
      <c r="R15" s="100">
        <f t="shared" si="2"/>
        <v>116850</v>
      </c>
      <c r="S15" s="100">
        <f t="shared" si="2"/>
        <v>5538</v>
      </c>
      <c r="T15" s="100">
        <f t="shared" si="2"/>
        <v>0</v>
      </c>
      <c r="U15" s="100">
        <f t="shared" si="2"/>
        <v>30909</v>
      </c>
      <c r="V15" s="100">
        <f t="shared" si="2"/>
        <v>36447</v>
      </c>
      <c r="W15" s="100">
        <f t="shared" si="2"/>
        <v>425812</v>
      </c>
      <c r="X15" s="100">
        <f t="shared" si="2"/>
        <v>1155800</v>
      </c>
      <c r="Y15" s="100">
        <f t="shared" si="2"/>
        <v>-729988</v>
      </c>
      <c r="Z15" s="137">
        <f>+IF(X15&lt;&gt;0,+(Y15/X15)*100,0)</f>
        <v>-63.15867797196747</v>
      </c>
      <c r="AA15" s="102">
        <f>SUM(AA16:AA18)</f>
        <v>1155800</v>
      </c>
    </row>
    <row r="16" spans="1:27" ht="13.5">
      <c r="A16" s="138" t="s">
        <v>85</v>
      </c>
      <c r="B16" s="136"/>
      <c r="C16" s="155"/>
      <c r="D16" s="155"/>
      <c r="E16" s="156">
        <v>1005800</v>
      </c>
      <c r="F16" s="60">
        <v>1005800</v>
      </c>
      <c r="G16" s="60"/>
      <c r="H16" s="60"/>
      <c r="I16" s="60">
        <v>4355</v>
      </c>
      <c r="J16" s="60">
        <v>4355</v>
      </c>
      <c r="K16" s="60"/>
      <c r="L16" s="60">
        <v>10440</v>
      </c>
      <c r="M16" s="60">
        <v>225080</v>
      </c>
      <c r="N16" s="60">
        <v>235520</v>
      </c>
      <c r="O16" s="60"/>
      <c r="P16" s="60">
        <v>80000</v>
      </c>
      <c r="Q16" s="60">
        <v>8220</v>
      </c>
      <c r="R16" s="60">
        <v>88220</v>
      </c>
      <c r="S16" s="60"/>
      <c r="T16" s="60"/>
      <c r="U16" s="60">
        <v>31082</v>
      </c>
      <c r="V16" s="60">
        <v>31082</v>
      </c>
      <c r="W16" s="60">
        <v>359177</v>
      </c>
      <c r="X16" s="60">
        <v>1005800</v>
      </c>
      <c r="Y16" s="60">
        <v>-646623</v>
      </c>
      <c r="Z16" s="140">
        <v>-64.29</v>
      </c>
      <c r="AA16" s="62">
        <v>1005800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>
        <v>300000</v>
      </c>
      <c r="F18" s="60">
        <v>150000</v>
      </c>
      <c r="G18" s="60"/>
      <c r="H18" s="60">
        <v>18140</v>
      </c>
      <c r="I18" s="60"/>
      <c r="J18" s="60">
        <v>18140</v>
      </c>
      <c r="K18" s="60">
        <v>14500</v>
      </c>
      <c r="L18" s="60"/>
      <c r="M18" s="60"/>
      <c r="N18" s="60">
        <v>14500</v>
      </c>
      <c r="O18" s="60">
        <v>28630</v>
      </c>
      <c r="P18" s="60"/>
      <c r="Q18" s="60"/>
      <c r="R18" s="60">
        <v>28630</v>
      </c>
      <c r="S18" s="60">
        <v>5538</v>
      </c>
      <c r="T18" s="60"/>
      <c r="U18" s="60">
        <v>-173</v>
      </c>
      <c r="V18" s="60">
        <v>5365</v>
      </c>
      <c r="W18" s="60">
        <v>66635</v>
      </c>
      <c r="X18" s="60">
        <v>150000</v>
      </c>
      <c r="Y18" s="60">
        <v>-83365</v>
      </c>
      <c r="Z18" s="140">
        <v>-55.58</v>
      </c>
      <c r="AA18" s="62">
        <v>150000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3808289</v>
      </c>
      <c r="D25" s="217">
        <f>+D5+D9+D15+D19+D24</f>
        <v>0</v>
      </c>
      <c r="E25" s="230">
        <f t="shared" si="4"/>
        <v>3795800</v>
      </c>
      <c r="F25" s="219">
        <f t="shared" si="4"/>
        <v>3700800</v>
      </c>
      <c r="G25" s="219">
        <f t="shared" si="4"/>
        <v>44181</v>
      </c>
      <c r="H25" s="219">
        <f t="shared" si="4"/>
        <v>182120</v>
      </c>
      <c r="I25" s="219">
        <f t="shared" si="4"/>
        <v>34065</v>
      </c>
      <c r="J25" s="219">
        <f t="shared" si="4"/>
        <v>260366</v>
      </c>
      <c r="K25" s="219">
        <f t="shared" si="4"/>
        <v>18639</v>
      </c>
      <c r="L25" s="219">
        <f t="shared" si="4"/>
        <v>10440</v>
      </c>
      <c r="M25" s="219">
        <f t="shared" si="4"/>
        <v>254580</v>
      </c>
      <c r="N25" s="219">
        <f t="shared" si="4"/>
        <v>283659</v>
      </c>
      <c r="O25" s="219">
        <f t="shared" si="4"/>
        <v>31744</v>
      </c>
      <c r="P25" s="219">
        <f t="shared" si="4"/>
        <v>260397</v>
      </c>
      <c r="Q25" s="219">
        <f t="shared" si="4"/>
        <v>535293</v>
      </c>
      <c r="R25" s="219">
        <f t="shared" si="4"/>
        <v>827434</v>
      </c>
      <c r="S25" s="219">
        <f t="shared" si="4"/>
        <v>1300853</v>
      </c>
      <c r="T25" s="219">
        <f t="shared" si="4"/>
        <v>33022</v>
      </c>
      <c r="U25" s="219">
        <f t="shared" si="4"/>
        <v>22750</v>
      </c>
      <c r="V25" s="219">
        <f t="shared" si="4"/>
        <v>1356625</v>
      </c>
      <c r="W25" s="219">
        <f t="shared" si="4"/>
        <v>2728084</v>
      </c>
      <c r="X25" s="219">
        <f t="shared" si="4"/>
        <v>3700800</v>
      </c>
      <c r="Y25" s="219">
        <f t="shared" si="4"/>
        <v>-972716</v>
      </c>
      <c r="Z25" s="231">
        <f>+IF(X25&lt;&gt;0,+(Y25/X25)*100,0)</f>
        <v>-26.283938607868567</v>
      </c>
      <c r="AA25" s="232">
        <f>+AA5+AA9+AA15+AA19+AA24</f>
        <v>3700800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3808289</v>
      </c>
      <c r="D35" s="155"/>
      <c r="E35" s="156">
        <v>3795800</v>
      </c>
      <c r="F35" s="60">
        <v>3700800</v>
      </c>
      <c r="G35" s="60">
        <v>44181</v>
      </c>
      <c r="H35" s="60">
        <v>182120</v>
      </c>
      <c r="I35" s="60">
        <v>34065</v>
      </c>
      <c r="J35" s="60">
        <v>260366</v>
      </c>
      <c r="K35" s="60">
        <v>18639</v>
      </c>
      <c r="L35" s="60">
        <v>10440</v>
      </c>
      <c r="M35" s="60">
        <v>254580</v>
      </c>
      <c r="N35" s="60">
        <v>283659</v>
      </c>
      <c r="O35" s="60">
        <v>31744</v>
      </c>
      <c r="P35" s="60">
        <v>260397</v>
      </c>
      <c r="Q35" s="60">
        <v>535293</v>
      </c>
      <c r="R35" s="60">
        <v>827434</v>
      </c>
      <c r="S35" s="60">
        <v>1300853</v>
      </c>
      <c r="T35" s="60">
        <v>33022</v>
      </c>
      <c r="U35" s="60">
        <v>22750</v>
      </c>
      <c r="V35" s="60">
        <v>1356625</v>
      </c>
      <c r="W35" s="60">
        <v>2728084</v>
      </c>
      <c r="X35" s="60">
        <v>3700800</v>
      </c>
      <c r="Y35" s="60">
        <v>-972716</v>
      </c>
      <c r="Z35" s="140">
        <v>-26.28</v>
      </c>
      <c r="AA35" s="62">
        <v>3700800</v>
      </c>
    </row>
    <row r="36" spans="1:27" ht="13.5">
      <c r="A36" s="238" t="s">
        <v>139</v>
      </c>
      <c r="B36" s="149"/>
      <c r="C36" s="222">
        <f aca="true" t="shared" si="6" ref="C36:Y36">SUM(C32:C35)</f>
        <v>3808289</v>
      </c>
      <c r="D36" s="222">
        <f>SUM(D32:D35)</f>
        <v>0</v>
      </c>
      <c r="E36" s="218">
        <f t="shared" si="6"/>
        <v>3795800</v>
      </c>
      <c r="F36" s="220">
        <f t="shared" si="6"/>
        <v>3700800</v>
      </c>
      <c r="G36" s="220">
        <f t="shared" si="6"/>
        <v>44181</v>
      </c>
      <c r="H36" s="220">
        <f t="shared" si="6"/>
        <v>182120</v>
      </c>
      <c r="I36" s="220">
        <f t="shared" si="6"/>
        <v>34065</v>
      </c>
      <c r="J36" s="220">
        <f t="shared" si="6"/>
        <v>260366</v>
      </c>
      <c r="K36" s="220">
        <f t="shared" si="6"/>
        <v>18639</v>
      </c>
      <c r="L36" s="220">
        <f t="shared" si="6"/>
        <v>10440</v>
      </c>
      <c r="M36" s="220">
        <f t="shared" si="6"/>
        <v>254580</v>
      </c>
      <c r="N36" s="220">
        <f t="shared" si="6"/>
        <v>283659</v>
      </c>
      <c r="O36" s="220">
        <f t="shared" si="6"/>
        <v>31744</v>
      </c>
      <c r="P36" s="220">
        <f t="shared" si="6"/>
        <v>260397</v>
      </c>
      <c r="Q36" s="220">
        <f t="shared" si="6"/>
        <v>535293</v>
      </c>
      <c r="R36" s="220">
        <f t="shared" si="6"/>
        <v>827434</v>
      </c>
      <c r="S36" s="220">
        <f t="shared" si="6"/>
        <v>1300853</v>
      </c>
      <c r="T36" s="220">
        <f t="shared" si="6"/>
        <v>33022</v>
      </c>
      <c r="U36" s="220">
        <f t="shared" si="6"/>
        <v>22750</v>
      </c>
      <c r="V36" s="220">
        <f t="shared" si="6"/>
        <v>1356625</v>
      </c>
      <c r="W36" s="220">
        <f t="shared" si="6"/>
        <v>2728084</v>
      </c>
      <c r="X36" s="220">
        <f t="shared" si="6"/>
        <v>3700800</v>
      </c>
      <c r="Y36" s="220">
        <f t="shared" si="6"/>
        <v>-972716</v>
      </c>
      <c r="Z36" s="221">
        <f>+IF(X36&lt;&gt;0,+(Y36/X36)*100,0)</f>
        <v>-26.283938607868567</v>
      </c>
      <c r="AA36" s="239">
        <f>SUM(AA32:AA35)</f>
        <v>3700800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160410675</v>
      </c>
      <c r="D6" s="155"/>
      <c r="E6" s="59">
        <v>42285329</v>
      </c>
      <c r="F6" s="60">
        <v>42285000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>
        <v>21273688</v>
      </c>
      <c r="R6" s="60">
        <v>21273688</v>
      </c>
      <c r="S6" s="60">
        <v>21273688</v>
      </c>
      <c r="T6" s="60">
        <v>10372077</v>
      </c>
      <c r="U6" s="60">
        <v>18812437</v>
      </c>
      <c r="V6" s="60">
        <v>18812437</v>
      </c>
      <c r="W6" s="60">
        <v>18812437</v>
      </c>
      <c r="X6" s="60">
        <v>42285000</v>
      </c>
      <c r="Y6" s="60">
        <v>-23472563</v>
      </c>
      <c r="Z6" s="140">
        <v>-55.51</v>
      </c>
      <c r="AA6" s="62">
        <v>42285000</v>
      </c>
    </row>
    <row r="7" spans="1:27" ht="13.5">
      <c r="A7" s="249" t="s">
        <v>144</v>
      </c>
      <c r="B7" s="182"/>
      <c r="C7" s="155"/>
      <c r="D7" s="155"/>
      <c r="E7" s="59">
        <v>76521757</v>
      </c>
      <c r="F7" s="60">
        <v>76522000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>
        <v>706991</v>
      </c>
      <c r="R7" s="60">
        <v>706991</v>
      </c>
      <c r="S7" s="60">
        <v>706991</v>
      </c>
      <c r="T7" s="60"/>
      <c r="U7" s="60">
        <v>1415060</v>
      </c>
      <c r="V7" s="60">
        <v>1415060</v>
      </c>
      <c r="W7" s="60">
        <v>1415060</v>
      </c>
      <c r="X7" s="60">
        <v>76522000</v>
      </c>
      <c r="Y7" s="60">
        <v>-75106940</v>
      </c>
      <c r="Z7" s="140">
        <v>-98.15</v>
      </c>
      <c r="AA7" s="62">
        <v>76522000</v>
      </c>
    </row>
    <row r="8" spans="1:27" ht="13.5">
      <c r="A8" s="249" t="s">
        <v>145</v>
      </c>
      <c r="B8" s="182"/>
      <c r="C8" s="155">
        <v>1956041</v>
      </c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7823375</v>
      </c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>
        <v>-1232</v>
      </c>
      <c r="R9" s="60">
        <v>-1232</v>
      </c>
      <c r="S9" s="60">
        <v>-1232</v>
      </c>
      <c r="T9" s="60">
        <v>-1232</v>
      </c>
      <c r="U9" s="60">
        <v>150438</v>
      </c>
      <c r="V9" s="60">
        <v>150438</v>
      </c>
      <c r="W9" s="60">
        <v>150438</v>
      </c>
      <c r="X9" s="60"/>
      <c r="Y9" s="60">
        <v>150438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170190091</v>
      </c>
      <c r="D12" s="168">
        <f>SUM(D6:D11)</f>
        <v>0</v>
      </c>
      <c r="E12" s="72">
        <f t="shared" si="0"/>
        <v>118807086</v>
      </c>
      <c r="F12" s="73">
        <f t="shared" si="0"/>
        <v>118807000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21979447</v>
      </c>
      <c r="R12" s="73">
        <f t="shared" si="0"/>
        <v>21979447</v>
      </c>
      <c r="S12" s="73">
        <f t="shared" si="0"/>
        <v>21979447</v>
      </c>
      <c r="T12" s="73">
        <f t="shared" si="0"/>
        <v>10370845</v>
      </c>
      <c r="U12" s="73">
        <f t="shared" si="0"/>
        <v>20377935</v>
      </c>
      <c r="V12" s="73">
        <f t="shared" si="0"/>
        <v>20377935</v>
      </c>
      <c r="W12" s="73">
        <f t="shared" si="0"/>
        <v>20377935</v>
      </c>
      <c r="X12" s="73">
        <f t="shared" si="0"/>
        <v>118807000</v>
      </c>
      <c r="Y12" s="73">
        <f t="shared" si="0"/>
        <v>-98429065</v>
      </c>
      <c r="Z12" s="170">
        <f>+IF(X12&lt;&gt;0,+(Y12/X12)*100,0)</f>
        <v>-82.8478667081906</v>
      </c>
      <c r="AA12" s="74">
        <f>SUM(AA6:AA11)</f>
        <v>118807000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32833052</v>
      </c>
      <c r="D19" s="155"/>
      <c r="E19" s="59">
        <v>21949113</v>
      </c>
      <c r="F19" s="60">
        <v>21949000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>
        <v>-737280</v>
      </c>
      <c r="V19" s="60">
        <v>-737280</v>
      </c>
      <c r="W19" s="60">
        <v>-737280</v>
      </c>
      <c r="X19" s="60">
        <v>21949000</v>
      </c>
      <c r="Y19" s="60">
        <v>-22686280</v>
      </c>
      <c r="Z19" s="140">
        <v>-103.36</v>
      </c>
      <c r="AA19" s="62">
        <v>21949000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358362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33191414</v>
      </c>
      <c r="D24" s="168">
        <f>SUM(D15:D23)</f>
        <v>0</v>
      </c>
      <c r="E24" s="76">
        <f t="shared" si="1"/>
        <v>21949113</v>
      </c>
      <c r="F24" s="77">
        <f t="shared" si="1"/>
        <v>21949000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-737280</v>
      </c>
      <c r="V24" s="77">
        <f t="shared" si="1"/>
        <v>-737280</v>
      </c>
      <c r="W24" s="77">
        <f t="shared" si="1"/>
        <v>-737280</v>
      </c>
      <c r="X24" s="77">
        <f t="shared" si="1"/>
        <v>21949000</v>
      </c>
      <c r="Y24" s="77">
        <f t="shared" si="1"/>
        <v>-22686280</v>
      </c>
      <c r="Z24" s="212">
        <f>+IF(X24&lt;&gt;0,+(Y24/X24)*100,0)</f>
        <v>-103.35905963825232</v>
      </c>
      <c r="AA24" s="79">
        <f>SUM(AA15:AA23)</f>
        <v>21949000</v>
      </c>
    </row>
    <row r="25" spans="1:27" ht="13.5">
      <c r="A25" s="250" t="s">
        <v>159</v>
      </c>
      <c r="B25" s="251"/>
      <c r="C25" s="168">
        <f aca="true" t="shared" si="2" ref="C25:Y25">+C12+C24</f>
        <v>203381505</v>
      </c>
      <c r="D25" s="168">
        <f>+D12+D24</f>
        <v>0</v>
      </c>
      <c r="E25" s="72">
        <f t="shared" si="2"/>
        <v>140756199</v>
      </c>
      <c r="F25" s="73">
        <f t="shared" si="2"/>
        <v>140756000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21979447</v>
      </c>
      <c r="R25" s="73">
        <f t="shared" si="2"/>
        <v>21979447</v>
      </c>
      <c r="S25" s="73">
        <f t="shared" si="2"/>
        <v>21979447</v>
      </c>
      <c r="T25" s="73">
        <f t="shared" si="2"/>
        <v>10370845</v>
      </c>
      <c r="U25" s="73">
        <f t="shared" si="2"/>
        <v>19640655</v>
      </c>
      <c r="V25" s="73">
        <f t="shared" si="2"/>
        <v>19640655</v>
      </c>
      <c r="W25" s="73">
        <f t="shared" si="2"/>
        <v>19640655</v>
      </c>
      <c r="X25" s="73">
        <f t="shared" si="2"/>
        <v>140756000</v>
      </c>
      <c r="Y25" s="73">
        <f t="shared" si="2"/>
        <v>-121115345</v>
      </c>
      <c r="Z25" s="170">
        <f>+IF(X25&lt;&gt;0,+(Y25/X25)*100,0)</f>
        <v>-86.04631063684674</v>
      </c>
      <c r="AA25" s="74">
        <f>+AA12+AA24</f>
        <v>140756000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5919300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24864208</v>
      </c>
      <c r="D32" s="155"/>
      <c r="E32" s="59">
        <v>13900015</v>
      </c>
      <c r="F32" s="60">
        <v>13900000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>
        <v>-950288</v>
      </c>
      <c r="R32" s="60">
        <v>-950288</v>
      </c>
      <c r="S32" s="60">
        <v>-950288</v>
      </c>
      <c r="T32" s="60">
        <v>661895</v>
      </c>
      <c r="U32" s="60">
        <v>890398</v>
      </c>
      <c r="V32" s="60">
        <v>890398</v>
      </c>
      <c r="W32" s="60">
        <v>890398</v>
      </c>
      <c r="X32" s="60">
        <v>13900000</v>
      </c>
      <c r="Y32" s="60">
        <v>-13009602</v>
      </c>
      <c r="Z32" s="140">
        <v>-93.59</v>
      </c>
      <c r="AA32" s="62">
        <v>13900000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>
        <v>-860137</v>
      </c>
      <c r="V33" s="60">
        <v>-860137</v>
      </c>
      <c r="W33" s="60">
        <v>-860137</v>
      </c>
      <c r="X33" s="60"/>
      <c r="Y33" s="60">
        <v>-860137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30783508</v>
      </c>
      <c r="D34" s="168">
        <f>SUM(D29:D33)</f>
        <v>0</v>
      </c>
      <c r="E34" s="72">
        <f t="shared" si="3"/>
        <v>13900015</v>
      </c>
      <c r="F34" s="73">
        <f t="shared" si="3"/>
        <v>13900000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-950288</v>
      </c>
      <c r="R34" s="73">
        <f t="shared" si="3"/>
        <v>-950288</v>
      </c>
      <c r="S34" s="73">
        <f t="shared" si="3"/>
        <v>-950288</v>
      </c>
      <c r="T34" s="73">
        <f t="shared" si="3"/>
        <v>661895</v>
      </c>
      <c r="U34" s="73">
        <f t="shared" si="3"/>
        <v>30261</v>
      </c>
      <c r="V34" s="73">
        <f t="shared" si="3"/>
        <v>30261</v>
      </c>
      <c r="W34" s="73">
        <f t="shared" si="3"/>
        <v>30261</v>
      </c>
      <c r="X34" s="73">
        <f t="shared" si="3"/>
        <v>13900000</v>
      </c>
      <c r="Y34" s="73">
        <f t="shared" si="3"/>
        <v>-13869739</v>
      </c>
      <c r="Z34" s="170">
        <f>+IF(X34&lt;&gt;0,+(Y34/X34)*100,0)</f>
        <v>-99.78229496402878</v>
      </c>
      <c r="AA34" s="74">
        <f>SUM(AA29:AA33)</f>
        <v>13900000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14551342</v>
      </c>
      <c r="D37" s="155"/>
      <c r="E37" s="59">
        <v>9934166</v>
      </c>
      <c r="F37" s="60">
        <v>9934000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>
        <v>68531</v>
      </c>
      <c r="R37" s="60">
        <v>68531</v>
      </c>
      <c r="S37" s="60">
        <v>68531</v>
      </c>
      <c r="T37" s="60"/>
      <c r="U37" s="60">
        <v>25402</v>
      </c>
      <c r="V37" s="60">
        <v>25402</v>
      </c>
      <c r="W37" s="60">
        <v>25402</v>
      </c>
      <c r="X37" s="60">
        <v>9934000</v>
      </c>
      <c r="Y37" s="60">
        <v>-9908598</v>
      </c>
      <c r="Z37" s="140">
        <v>-99.74</v>
      </c>
      <c r="AA37" s="62">
        <v>9934000</v>
      </c>
    </row>
    <row r="38" spans="1:27" ht="13.5">
      <c r="A38" s="249" t="s">
        <v>165</v>
      </c>
      <c r="B38" s="182"/>
      <c r="C38" s="155">
        <v>15607000</v>
      </c>
      <c r="D38" s="155"/>
      <c r="E38" s="59">
        <v>12700000</v>
      </c>
      <c r="F38" s="60">
        <v>12700000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12700000</v>
      </c>
      <c r="Y38" s="60">
        <v>-12700000</v>
      </c>
      <c r="Z38" s="140">
        <v>-100</v>
      </c>
      <c r="AA38" s="62">
        <v>12700000</v>
      </c>
    </row>
    <row r="39" spans="1:27" ht="13.5">
      <c r="A39" s="250" t="s">
        <v>59</v>
      </c>
      <c r="B39" s="253"/>
      <c r="C39" s="168">
        <f aca="true" t="shared" si="4" ref="C39:Y39">SUM(C37:C38)</f>
        <v>30158342</v>
      </c>
      <c r="D39" s="168">
        <f>SUM(D37:D38)</f>
        <v>0</v>
      </c>
      <c r="E39" s="76">
        <f t="shared" si="4"/>
        <v>22634166</v>
      </c>
      <c r="F39" s="77">
        <f t="shared" si="4"/>
        <v>22634000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68531</v>
      </c>
      <c r="R39" s="77">
        <f t="shared" si="4"/>
        <v>68531</v>
      </c>
      <c r="S39" s="77">
        <f t="shared" si="4"/>
        <v>68531</v>
      </c>
      <c r="T39" s="77">
        <f t="shared" si="4"/>
        <v>0</v>
      </c>
      <c r="U39" s="77">
        <f t="shared" si="4"/>
        <v>25402</v>
      </c>
      <c r="V39" s="77">
        <f t="shared" si="4"/>
        <v>25402</v>
      </c>
      <c r="W39" s="77">
        <f t="shared" si="4"/>
        <v>25402</v>
      </c>
      <c r="X39" s="77">
        <f t="shared" si="4"/>
        <v>22634000</v>
      </c>
      <c r="Y39" s="77">
        <f t="shared" si="4"/>
        <v>-22608598</v>
      </c>
      <c r="Z39" s="212">
        <f>+IF(X39&lt;&gt;0,+(Y39/X39)*100,0)</f>
        <v>-99.88777061058585</v>
      </c>
      <c r="AA39" s="79">
        <f>SUM(AA37:AA38)</f>
        <v>22634000</v>
      </c>
    </row>
    <row r="40" spans="1:27" ht="13.5">
      <c r="A40" s="250" t="s">
        <v>167</v>
      </c>
      <c r="B40" s="251"/>
      <c r="C40" s="168">
        <f aca="true" t="shared" si="5" ref="C40:Y40">+C34+C39</f>
        <v>60941850</v>
      </c>
      <c r="D40" s="168">
        <f>+D34+D39</f>
        <v>0</v>
      </c>
      <c r="E40" s="72">
        <f t="shared" si="5"/>
        <v>36534181</v>
      </c>
      <c r="F40" s="73">
        <f t="shared" si="5"/>
        <v>36534000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-881757</v>
      </c>
      <c r="R40" s="73">
        <f t="shared" si="5"/>
        <v>-881757</v>
      </c>
      <c r="S40" s="73">
        <f t="shared" si="5"/>
        <v>-881757</v>
      </c>
      <c r="T40" s="73">
        <f t="shared" si="5"/>
        <v>661895</v>
      </c>
      <c r="U40" s="73">
        <f t="shared" si="5"/>
        <v>55663</v>
      </c>
      <c r="V40" s="73">
        <f t="shared" si="5"/>
        <v>55663</v>
      </c>
      <c r="W40" s="73">
        <f t="shared" si="5"/>
        <v>55663</v>
      </c>
      <c r="X40" s="73">
        <f t="shared" si="5"/>
        <v>36534000</v>
      </c>
      <c r="Y40" s="73">
        <f t="shared" si="5"/>
        <v>-36478337</v>
      </c>
      <c r="Z40" s="170">
        <f>+IF(X40&lt;&gt;0,+(Y40/X40)*100,0)</f>
        <v>-99.84764055400449</v>
      </c>
      <c r="AA40" s="74">
        <f>+AA34+AA39</f>
        <v>36534000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142439655</v>
      </c>
      <c r="D42" s="257">
        <f>+D25-D40</f>
        <v>0</v>
      </c>
      <c r="E42" s="258">
        <f t="shared" si="6"/>
        <v>104222018</v>
      </c>
      <c r="F42" s="259">
        <f t="shared" si="6"/>
        <v>104222000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22861204</v>
      </c>
      <c r="R42" s="259">
        <f t="shared" si="6"/>
        <v>22861204</v>
      </c>
      <c r="S42" s="259">
        <f t="shared" si="6"/>
        <v>22861204</v>
      </c>
      <c r="T42" s="259">
        <f t="shared" si="6"/>
        <v>9708950</v>
      </c>
      <c r="U42" s="259">
        <f t="shared" si="6"/>
        <v>19584992</v>
      </c>
      <c r="V42" s="259">
        <f t="shared" si="6"/>
        <v>19584992</v>
      </c>
      <c r="W42" s="259">
        <f t="shared" si="6"/>
        <v>19584992</v>
      </c>
      <c r="X42" s="259">
        <f t="shared" si="6"/>
        <v>104222000</v>
      </c>
      <c r="Y42" s="259">
        <f t="shared" si="6"/>
        <v>-84637008</v>
      </c>
      <c r="Z42" s="260">
        <f>+IF(X42&lt;&gt;0,+(Y42/X42)*100,0)</f>
        <v>-81.20838978334709</v>
      </c>
      <c r="AA42" s="261">
        <f>+AA25-AA40</f>
        <v>104222000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125973444</v>
      </c>
      <c r="D45" s="155"/>
      <c r="E45" s="59">
        <v>96222018</v>
      </c>
      <c r="F45" s="60">
        <v>96222000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>
        <v>22861204</v>
      </c>
      <c r="R45" s="60">
        <v>22861204</v>
      </c>
      <c r="S45" s="60">
        <v>22861204</v>
      </c>
      <c r="T45" s="60">
        <v>9708950</v>
      </c>
      <c r="U45" s="60">
        <v>18705663</v>
      </c>
      <c r="V45" s="60">
        <v>18705663</v>
      </c>
      <c r="W45" s="60">
        <v>18705663</v>
      </c>
      <c r="X45" s="60">
        <v>96222000</v>
      </c>
      <c r="Y45" s="60">
        <v>-77516337</v>
      </c>
      <c r="Z45" s="139">
        <v>-80.56</v>
      </c>
      <c r="AA45" s="62">
        <v>96222000</v>
      </c>
    </row>
    <row r="46" spans="1:27" ht="13.5">
      <c r="A46" s="249" t="s">
        <v>171</v>
      </c>
      <c r="B46" s="182"/>
      <c r="C46" s="155">
        <v>16466211</v>
      </c>
      <c r="D46" s="155"/>
      <c r="E46" s="59">
        <v>8000000</v>
      </c>
      <c r="F46" s="60">
        <v>8000000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>
        <v>879329</v>
      </c>
      <c r="V46" s="60">
        <v>879329</v>
      </c>
      <c r="W46" s="60">
        <v>879329</v>
      </c>
      <c r="X46" s="60">
        <v>8000000</v>
      </c>
      <c r="Y46" s="60">
        <v>-7120671</v>
      </c>
      <c r="Z46" s="139">
        <v>-89.01</v>
      </c>
      <c r="AA46" s="62">
        <v>8000000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142439655</v>
      </c>
      <c r="D48" s="217">
        <f>SUM(D45:D47)</f>
        <v>0</v>
      </c>
      <c r="E48" s="264">
        <f t="shared" si="7"/>
        <v>104222018</v>
      </c>
      <c r="F48" s="219">
        <f t="shared" si="7"/>
        <v>104222000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22861204</v>
      </c>
      <c r="R48" s="219">
        <f t="shared" si="7"/>
        <v>22861204</v>
      </c>
      <c r="S48" s="219">
        <f t="shared" si="7"/>
        <v>22861204</v>
      </c>
      <c r="T48" s="219">
        <f t="shared" si="7"/>
        <v>9708950</v>
      </c>
      <c r="U48" s="219">
        <f t="shared" si="7"/>
        <v>19584992</v>
      </c>
      <c r="V48" s="219">
        <f t="shared" si="7"/>
        <v>19584992</v>
      </c>
      <c r="W48" s="219">
        <f t="shared" si="7"/>
        <v>19584992</v>
      </c>
      <c r="X48" s="219">
        <f t="shared" si="7"/>
        <v>104222000</v>
      </c>
      <c r="Y48" s="219">
        <f t="shared" si="7"/>
        <v>-84637008</v>
      </c>
      <c r="Z48" s="265">
        <f>+IF(X48&lt;&gt;0,+(Y48/X48)*100,0)</f>
        <v>-81.20838978334709</v>
      </c>
      <c r="AA48" s="232">
        <f>SUM(AA45:AA47)</f>
        <v>104222000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1479127</v>
      </c>
      <c r="D6" s="155"/>
      <c r="E6" s="59">
        <v>326430</v>
      </c>
      <c r="F6" s="60">
        <v>3616581</v>
      </c>
      <c r="G6" s="60">
        <v>1042889</v>
      </c>
      <c r="H6" s="60">
        <v>35000</v>
      </c>
      <c r="I6" s="60">
        <v>45454</v>
      </c>
      <c r="J6" s="60">
        <v>1123343</v>
      </c>
      <c r="K6" s="60">
        <v>-28430</v>
      </c>
      <c r="L6" s="60">
        <v>109784</v>
      </c>
      <c r="M6" s="60">
        <v>2069952</v>
      </c>
      <c r="N6" s="60">
        <v>2151306</v>
      </c>
      <c r="O6" s="60">
        <v>-372860</v>
      </c>
      <c r="P6" s="60">
        <v>110715</v>
      </c>
      <c r="Q6" s="60">
        <v>40752</v>
      </c>
      <c r="R6" s="60">
        <v>-221393</v>
      </c>
      <c r="S6" s="60">
        <v>69209</v>
      </c>
      <c r="T6" s="60">
        <v>1051397</v>
      </c>
      <c r="U6" s="60">
        <v>39878</v>
      </c>
      <c r="V6" s="60">
        <v>1160484</v>
      </c>
      <c r="W6" s="60">
        <v>4213740</v>
      </c>
      <c r="X6" s="60">
        <v>3616581</v>
      </c>
      <c r="Y6" s="60">
        <v>597159</v>
      </c>
      <c r="Z6" s="140">
        <v>16.51</v>
      </c>
      <c r="AA6" s="62">
        <v>3616581</v>
      </c>
    </row>
    <row r="7" spans="1:27" ht="13.5">
      <c r="A7" s="249" t="s">
        <v>178</v>
      </c>
      <c r="B7" s="182"/>
      <c r="C7" s="155">
        <v>134627219</v>
      </c>
      <c r="D7" s="155"/>
      <c r="E7" s="59">
        <v>137641000</v>
      </c>
      <c r="F7" s="60">
        <v>137641000</v>
      </c>
      <c r="G7" s="60">
        <v>57292000</v>
      </c>
      <c r="H7" s="60"/>
      <c r="I7" s="60"/>
      <c r="J7" s="60">
        <v>57292000</v>
      </c>
      <c r="K7" s="60"/>
      <c r="L7" s="60">
        <v>44834000</v>
      </c>
      <c r="M7" s="60"/>
      <c r="N7" s="60">
        <v>44834000</v>
      </c>
      <c r="O7" s="60">
        <v>400000</v>
      </c>
      <c r="P7" s="60">
        <v>600000</v>
      </c>
      <c r="Q7" s="60">
        <v>33625000</v>
      </c>
      <c r="R7" s="60">
        <v>34625000</v>
      </c>
      <c r="S7" s="60"/>
      <c r="T7" s="60"/>
      <c r="U7" s="60"/>
      <c r="V7" s="60"/>
      <c r="W7" s="60">
        <v>136751000</v>
      </c>
      <c r="X7" s="60">
        <v>137641000</v>
      </c>
      <c r="Y7" s="60">
        <v>-890000</v>
      </c>
      <c r="Z7" s="140">
        <v>-0.65</v>
      </c>
      <c r="AA7" s="62">
        <v>137641000</v>
      </c>
    </row>
    <row r="8" spans="1:27" ht="13.5">
      <c r="A8" s="249" t="s">
        <v>179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180</v>
      </c>
      <c r="B9" s="182"/>
      <c r="C9" s="155">
        <v>9420228</v>
      </c>
      <c r="D9" s="155"/>
      <c r="E9" s="59">
        <v>10112212</v>
      </c>
      <c r="F9" s="60">
        <v>10112212</v>
      </c>
      <c r="G9" s="60">
        <v>237048</v>
      </c>
      <c r="H9" s="60">
        <v>834360</v>
      </c>
      <c r="I9" s="60">
        <v>1243459</v>
      </c>
      <c r="J9" s="60">
        <v>2314867</v>
      </c>
      <c r="K9" s="60">
        <v>110966</v>
      </c>
      <c r="L9" s="60">
        <v>96914</v>
      </c>
      <c r="M9" s="60">
        <v>2377061</v>
      </c>
      <c r="N9" s="60">
        <v>2584941</v>
      </c>
      <c r="O9" s="60">
        <v>172585</v>
      </c>
      <c r="P9" s="60">
        <v>710109</v>
      </c>
      <c r="Q9" s="60">
        <v>116443</v>
      </c>
      <c r="R9" s="60">
        <v>999137</v>
      </c>
      <c r="S9" s="60">
        <v>154859</v>
      </c>
      <c r="T9" s="60">
        <v>95843</v>
      </c>
      <c r="U9" s="60">
        <v>3100279</v>
      </c>
      <c r="V9" s="60">
        <v>3350981</v>
      </c>
      <c r="W9" s="60">
        <v>9249926</v>
      </c>
      <c r="X9" s="60">
        <v>10112212</v>
      </c>
      <c r="Y9" s="60">
        <v>-862286</v>
      </c>
      <c r="Z9" s="140">
        <v>-8.53</v>
      </c>
      <c r="AA9" s="62">
        <v>10112212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-165916670</v>
      </c>
      <c r="D12" s="155"/>
      <c r="E12" s="59">
        <v>-164196272</v>
      </c>
      <c r="F12" s="60">
        <v>-193394213</v>
      </c>
      <c r="G12" s="60">
        <v>-9242092</v>
      </c>
      <c r="H12" s="60">
        <v>-10814515</v>
      </c>
      <c r="I12" s="60">
        <v>-10586768</v>
      </c>
      <c r="J12" s="60">
        <v>-30643375</v>
      </c>
      <c r="K12" s="60">
        <v>-11387363</v>
      </c>
      <c r="L12" s="60">
        <v>-13380092</v>
      </c>
      <c r="M12" s="60">
        <v>-11380707</v>
      </c>
      <c r="N12" s="60">
        <v>-36148162</v>
      </c>
      <c r="O12" s="60">
        <v>-8427252</v>
      </c>
      <c r="P12" s="60">
        <v>-10265221</v>
      </c>
      <c r="Q12" s="60">
        <v>-10819109</v>
      </c>
      <c r="R12" s="60">
        <v>-29511582</v>
      </c>
      <c r="S12" s="60">
        <v>-10559340</v>
      </c>
      <c r="T12" s="60">
        <v>-11228287</v>
      </c>
      <c r="U12" s="60">
        <v>-21674279</v>
      </c>
      <c r="V12" s="60">
        <v>-43461906</v>
      </c>
      <c r="W12" s="60">
        <v>-139765025</v>
      </c>
      <c r="X12" s="60">
        <v>-193394213</v>
      </c>
      <c r="Y12" s="60">
        <v>53629188</v>
      </c>
      <c r="Z12" s="140">
        <v>-27.73</v>
      </c>
      <c r="AA12" s="62">
        <v>-193394213</v>
      </c>
    </row>
    <row r="13" spans="1:27" ht="13.5">
      <c r="A13" s="249" t="s">
        <v>40</v>
      </c>
      <c r="B13" s="182"/>
      <c r="C13" s="155">
        <v>-2922635</v>
      </c>
      <c r="D13" s="155"/>
      <c r="E13" s="59">
        <v>-4200000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>
        <v>-22930728</v>
      </c>
      <c r="F14" s="60">
        <v>-25542868</v>
      </c>
      <c r="G14" s="60">
        <v>-1742059</v>
      </c>
      <c r="H14" s="60">
        <v>-796746</v>
      </c>
      <c r="I14" s="60">
        <v>-14182</v>
      </c>
      <c r="J14" s="60">
        <v>-2552987</v>
      </c>
      <c r="K14" s="60">
        <v>-1992057</v>
      </c>
      <c r="L14" s="60">
        <v>1742059</v>
      </c>
      <c r="M14" s="60">
        <v>-452773</v>
      </c>
      <c r="N14" s="60">
        <v>-702771</v>
      </c>
      <c r="O14" s="60">
        <v>-540618</v>
      </c>
      <c r="P14" s="60">
        <v>-813535</v>
      </c>
      <c r="Q14" s="60"/>
      <c r="R14" s="60">
        <v>-1354153</v>
      </c>
      <c r="S14" s="60">
        <v>-1323974</v>
      </c>
      <c r="T14" s="60"/>
      <c r="U14" s="60">
        <v>-4719254</v>
      </c>
      <c r="V14" s="60">
        <v>-6043228</v>
      </c>
      <c r="W14" s="60">
        <v>-10653139</v>
      </c>
      <c r="X14" s="60">
        <v>-25542868</v>
      </c>
      <c r="Y14" s="60">
        <v>14889729</v>
      </c>
      <c r="Z14" s="140">
        <v>-58.29</v>
      </c>
      <c r="AA14" s="62">
        <v>-25542868</v>
      </c>
    </row>
    <row r="15" spans="1:27" ht="13.5">
      <c r="A15" s="250" t="s">
        <v>184</v>
      </c>
      <c r="B15" s="251"/>
      <c r="C15" s="168">
        <f aca="true" t="shared" si="0" ref="C15:Y15">SUM(C6:C14)</f>
        <v>-23312731</v>
      </c>
      <c r="D15" s="168">
        <f>SUM(D6:D14)</f>
        <v>0</v>
      </c>
      <c r="E15" s="72">
        <f t="shared" si="0"/>
        <v>-43247358</v>
      </c>
      <c r="F15" s="73">
        <f t="shared" si="0"/>
        <v>-67567288</v>
      </c>
      <c r="G15" s="73">
        <f t="shared" si="0"/>
        <v>47587786</v>
      </c>
      <c r="H15" s="73">
        <f t="shared" si="0"/>
        <v>-10741901</v>
      </c>
      <c r="I15" s="73">
        <f t="shared" si="0"/>
        <v>-9312037</v>
      </c>
      <c r="J15" s="73">
        <f t="shared" si="0"/>
        <v>27533848</v>
      </c>
      <c r="K15" s="73">
        <f t="shared" si="0"/>
        <v>-13296884</v>
      </c>
      <c r="L15" s="73">
        <f t="shared" si="0"/>
        <v>33402665</v>
      </c>
      <c r="M15" s="73">
        <f t="shared" si="0"/>
        <v>-7386467</v>
      </c>
      <c r="N15" s="73">
        <f t="shared" si="0"/>
        <v>12719314</v>
      </c>
      <c r="O15" s="73">
        <f t="shared" si="0"/>
        <v>-8768145</v>
      </c>
      <c r="P15" s="73">
        <f t="shared" si="0"/>
        <v>-9657932</v>
      </c>
      <c r="Q15" s="73">
        <f t="shared" si="0"/>
        <v>22963086</v>
      </c>
      <c r="R15" s="73">
        <f t="shared" si="0"/>
        <v>4537009</v>
      </c>
      <c r="S15" s="73">
        <f t="shared" si="0"/>
        <v>-11659246</v>
      </c>
      <c r="T15" s="73">
        <f t="shared" si="0"/>
        <v>-10081047</v>
      </c>
      <c r="U15" s="73">
        <f t="shared" si="0"/>
        <v>-23253376</v>
      </c>
      <c r="V15" s="73">
        <f t="shared" si="0"/>
        <v>-44993669</v>
      </c>
      <c r="W15" s="73">
        <f t="shared" si="0"/>
        <v>-203498</v>
      </c>
      <c r="X15" s="73">
        <f t="shared" si="0"/>
        <v>-67567288</v>
      </c>
      <c r="Y15" s="73">
        <f t="shared" si="0"/>
        <v>67363790</v>
      </c>
      <c r="Z15" s="170">
        <f>+IF(X15&lt;&gt;0,+(Y15/X15)*100,0)</f>
        <v>-99.69882171384472</v>
      </c>
      <c r="AA15" s="74">
        <f>SUM(AA6:AA14)</f>
        <v>-67567288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>
        <v>196000</v>
      </c>
      <c r="J19" s="60">
        <v>196000</v>
      </c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>
        <v>196000</v>
      </c>
      <c r="X19" s="60"/>
      <c r="Y19" s="159">
        <v>196000</v>
      </c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-5458751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-1642635</v>
      </c>
      <c r="D24" s="155"/>
      <c r="E24" s="59">
        <v>-3796000</v>
      </c>
      <c r="F24" s="60"/>
      <c r="G24" s="60">
        <v>-44181</v>
      </c>
      <c r="H24" s="60">
        <v>-182120</v>
      </c>
      <c r="I24" s="60">
        <v>-34065</v>
      </c>
      <c r="J24" s="60">
        <v>-260366</v>
      </c>
      <c r="K24" s="60">
        <v>-18639</v>
      </c>
      <c r="L24" s="60">
        <v>-10440</v>
      </c>
      <c r="M24" s="60">
        <v>-254580</v>
      </c>
      <c r="N24" s="60">
        <v>-283659</v>
      </c>
      <c r="O24" s="60">
        <v>-31743</v>
      </c>
      <c r="P24" s="60">
        <v>-260397</v>
      </c>
      <c r="Q24" s="60">
        <v>-535294</v>
      </c>
      <c r="R24" s="60">
        <v>-827434</v>
      </c>
      <c r="S24" s="60">
        <v>-2383681</v>
      </c>
      <c r="T24" s="60">
        <v>-33022</v>
      </c>
      <c r="U24" s="60">
        <v>-146362</v>
      </c>
      <c r="V24" s="60">
        <v>-2563065</v>
      </c>
      <c r="W24" s="60">
        <v>-3934524</v>
      </c>
      <c r="X24" s="60"/>
      <c r="Y24" s="60">
        <v>-3934524</v>
      </c>
      <c r="Z24" s="140"/>
      <c r="AA24" s="62"/>
    </row>
    <row r="25" spans="1:27" ht="13.5">
      <c r="A25" s="250" t="s">
        <v>191</v>
      </c>
      <c r="B25" s="251"/>
      <c r="C25" s="168">
        <f aca="true" t="shared" si="1" ref="C25:Y25">SUM(C19:C24)</f>
        <v>-7101386</v>
      </c>
      <c r="D25" s="168">
        <f>SUM(D19:D24)</f>
        <v>0</v>
      </c>
      <c r="E25" s="72">
        <f t="shared" si="1"/>
        <v>-3796000</v>
      </c>
      <c r="F25" s="73">
        <f t="shared" si="1"/>
        <v>0</v>
      </c>
      <c r="G25" s="73">
        <f t="shared" si="1"/>
        <v>-44181</v>
      </c>
      <c r="H25" s="73">
        <f t="shared" si="1"/>
        <v>-182120</v>
      </c>
      <c r="I25" s="73">
        <f t="shared" si="1"/>
        <v>161935</v>
      </c>
      <c r="J25" s="73">
        <f t="shared" si="1"/>
        <v>-64366</v>
      </c>
      <c r="K25" s="73">
        <f t="shared" si="1"/>
        <v>-18639</v>
      </c>
      <c r="L25" s="73">
        <f t="shared" si="1"/>
        <v>-10440</v>
      </c>
      <c r="M25" s="73">
        <f t="shared" si="1"/>
        <v>-254580</v>
      </c>
      <c r="N25" s="73">
        <f t="shared" si="1"/>
        <v>-283659</v>
      </c>
      <c r="O25" s="73">
        <f t="shared" si="1"/>
        <v>-31743</v>
      </c>
      <c r="P25" s="73">
        <f t="shared" si="1"/>
        <v>-260397</v>
      </c>
      <c r="Q25" s="73">
        <f t="shared" si="1"/>
        <v>-535294</v>
      </c>
      <c r="R25" s="73">
        <f t="shared" si="1"/>
        <v>-827434</v>
      </c>
      <c r="S25" s="73">
        <f t="shared" si="1"/>
        <v>-2383681</v>
      </c>
      <c r="T25" s="73">
        <f t="shared" si="1"/>
        <v>-33022</v>
      </c>
      <c r="U25" s="73">
        <f t="shared" si="1"/>
        <v>-146362</v>
      </c>
      <c r="V25" s="73">
        <f t="shared" si="1"/>
        <v>-2563065</v>
      </c>
      <c r="W25" s="73">
        <f t="shared" si="1"/>
        <v>-3738524</v>
      </c>
      <c r="X25" s="73">
        <f t="shared" si="1"/>
        <v>0</v>
      </c>
      <c r="Y25" s="73">
        <f t="shared" si="1"/>
        <v>-3738524</v>
      </c>
      <c r="Z25" s="170">
        <f>+IF(X25&lt;&gt;0,+(Y25/X25)*100,0)</f>
        <v>0</v>
      </c>
      <c r="AA25" s="74">
        <f>SUM(AA19:AA24)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-17286000</v>
      </c>
      <c r="F33" s="60"/>
      <c r="G33" s="60"/>
      <c r="H33" s="60">
        <v>-17286400</v>
      </c>
      <c r="I33" s="60"/>
      <c r="J33" s="60">
        <v>-17286400</v>
      </c>
      <c r="K33" s="60"/>
      <c r="L33" s="60"/>
      <c r="M33" s="60"/>
      <c r="N33" s="60"/>
      <c r="O33" s="60"/>
      <c r="P33" s="60">
        <v>-871437</v>
      </c>
      <c r="Q33" s="60"/>
      <c r="R33" s="60">
        <v>-871437</v>
      </c>
      <c r="S33" s="60"/>
      <c r="T33" s="60"/>
      <c r="U33" s="60">
        <v>17781657</v>
      </c>
      <c r="V33" s="60">
        <v>17781657</v>
      </c>
      <c r="W33" s="60">
        <v>-376180</v>
      </c>
      <c r="X33" s="60"/>
      <c r="Y33" s="60">
        <v>-376180</v>
      </c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-17286000</v>
      </c>
      <c r="F34" s="73">
        <f t="shared" si="2"/>
        <v>0</v>
      </c>
      <c r="G34" s="73">
        <f t="shared" si="2"/>
        <v>0</v>
      </c>
      <c r="H34" s="73">
        <f t="shared" si="2"/>
        <v>-17286400</v>
      </c>
      <c r="I34" s="73">
        <f t="shared" si="2"/>
        <v>0</v>
      </c>
      <c r="J34" s="73">
        <f t="shared" si="2"/>
        <v>-17286400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-871437</v>
      </c>
      <c r="Q34" s="73">
        <f t="shared" si="2"/>
        <v>0</v>
      </c>
      <c r="R34" s="73">
        <f t="shared" si="2"/>
        <v>-871437</v>
      </c>
      <c r="S34" s="73">
        <f t="shared" si="2"/>
        <v>0</v>
      </c>
      <c r="T34" s="73">
        <f t="shared" si="2"/>
        <v>0</v>
      </c>
      <c r="U34" s="73">
        <f t="shared" si="2"/>
        <v>17781657</v>
      </c>
      <c r="V34" s="73">
        <f t="shared" si="2"/>
        <v>17781657</v>
      </c>
      <c r="W34" s="73">
        <f t="shared" si="2"/>
        <v>-376180</v>
      </c>
      <c r="X34" s="73">
        <f t="shared" si="2"/>
        <v>0</v>
      </c>
      <c r="Y34" s="73">
        <f t="shared" si="2"/>
        <v>-376180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-30414117</v>
      </c>
      <c r="D36" s="153">
        <f>+D15+D25+D34</f>
        <v>0</v>
      </c>
      <c r="E36" s="99">
        <f t="shared" si="3"/>
        <v>-64329358</v>
      </c>
      <c r="F36" s="100">
        <f t="shared" si="3"/>
        <v>-67567288</v>
      </c>
      <c r="G36" s="100">
        <f t="shared" si="3"/>
        <v>47543605</v>
      </c>
      <c r="H36" s="100">
        <f t="shared" si="3"/>
        <v>-28210421</v>
      </c>
      <c r="I36" s="100">
        <f t="shared" si="3"/>
        <v>-9150102</v>
      </c>
      <c r="J36" s="100">
        <f t="shared" si="3"/>
        <v>10183082</v>
      </c>
      <c r="K36" s="100">
        <f t="shared" si="3"/>
        <v>-13315523</v>
      </c>
      <c r="L36" s="100">
        <f t="shared" si="3"/>
        <v>33392225</v>
      </c>
      <c r="M36" s="100">
        <f t="shared" si="3"/>
        <v>-7641047</v>
      </c>
      <c r="N36" s="100">
        <f t="shared" si="3"/>
        <v>12435655</v>
      </c>
      <c r="O36" s="100">
        <f t="shared" si="3"/>
        <v>-8799888</v>
      </c>
      <c r="P36" s="100">
        <f t="shared" si="3"/>
        <v>-10789766</v>
      </c>
      <c r="Q36" s="100">
        <f t="shared" si="3"/>
        <v>22427792</v>
      </c>
      <c r="R36" s="100">
        <f t="shared" si="3"/>
        <v>2838138</v>
      </c>
      <c r="S36" s="100">
        <f t="shared" si="3"/>
        <v>-14042927</v>
      </c>
      <c r="T36" s="100">
        <f t="shared" si="3"/>
        <v>-10114069</v>
      </c>
      <c r="U36" s="100">
        <f t="shared" si="3"/>
        <v>-5618081</v>
      </c>
      <c r="V36" s="100">
        <f t="shared" si="3"/>
        <v>-29775077</v>
      </c>
      <c r="W36" s="100">
        <f t="shared" si="3"/>
        <v>-4318202</v>
      </c>
      <c r="X36" s="100">
        <f t="shared" si="3"/>
        <v>-67567288</v>
      </c>
      <c r="Y36" s="100">
        <f t="shared" si="3"/>
        <v>63249086</v>
      </c>
      <c r="Z36" s="137">
        <f>+IF(X36&lt;&gt;0,+(Y36/X36)*100,0)</f>
        <v>-93.60903459674155</v>
      </c>
      <c r="AA36" s="102">
        <f>+AA15+AA25+AA34</f>
        <v>-67567288</v>
      </c>
    </row>
    <row r="37" spans="1:27" ht="13.5">
      <c r="A37" s="249" t="s">
        <v>199</v>
      </c>
      <c r="B37" s="182"/>
      <c r="C37" s="153">
        <v>190824792</v>
      </c>
      <c r="D37" s="153"/>
      <c r="E37" s="99">
        <v>122617000</v>
      </c>
      <c r="F37" s="100">
        <v>122617000</v>
      </c>
      <c r="G37" s="100">
        <v>22761377</v>
      </c>
      <c r="H37" s="100">
        <v>70304982</v>
      </c>
      <c r="I37" s="100">
        <v>42094561</v>
      </c>
      <c r="J37" s="100">
        <v>22761377</v>
      </c>
      <c r="K37" s="100">
        <v>32944459</v>
      </c>
      <c r="L37" s="100">
        <v>19628936</v>
      </c>
      <c r="M37" s="100">
        <v>53021161</v>
      </c>
      <c r="N37" s="100">
        <v>32944459</v>
      </c>
      <c r="O37" s="100">
        <v>45380114</v>
      </c>
      <c r="P37" s="100">
        <v>36580226</v>
      </c>
      <c r="Q37" s="100">
        <v>25790460</v>
      </c>
      <c r="R37" s="100">
        <v>45380114</v>
      </c>
      <c r="S37" s="100">
        <v>48218252</v>
      </c>
      <c r="T37" s="100">
        <v>34175325</v>
      </c>
      <c r="U37" s="100">
        <v>24061256</v>
      </c>
      <c r="V37" s="100">
        <v>48218252</v>
      </c>
      <c r="W37" s="100">
        <v>22761377</v>
      </c>
      <c r="X37" s="100">
        <v>122617000</v>
      </c>
      <c r="Y37" s="100">
        <v>-99855623</v>
      </c>
      <c r="Z37" s="137">
        <v>-81.44</v>
      </c>
      <c r="AA37" s="102">
        <v>122617000</v>
      </c>
    </row>
    <row r="38" spans="1:27" ht="13.5">
      <c r="A38" s="269" t="s">
        <v>200</v>
      </c>
      <c r="B38" s="256"/>
      <c r="C38" s="257">
        <v>160410675</v>
      </c>
      <c r="D38" s="257"/>
      <c r="E38" s="258">
        <v>58287642</v>
      </c>
      <c r="F38" s="259">
        <v>55049712</v>
      </c>
      <c r="G38" s="259">
        <v>70304982</v>
      </c>
      <c r="H38" s="259">
        <v>42094561</v>
      </c>
      <c r="I38" s="259">
        <v>32944459</v>
      </c>
      <c r="J38" s="259">
        <v>32944459</v>
      </c>
      <c r="K38" s="259">
        <v>19628936</v>
      </c>
      <c r="L38" s="259">
        <v>53021161</v>
      </c>
      <c r="M38" s="259">
        <v>45380114</v>
      </c>
      <c r="N38" s="259">
        <v>45380114</v>
      </c>
      <c r="O38" s="259">
        <v>36580226</v>
      </c>
      <c r="P38" s="259">
        <v>25790460</v>
      </c>
      <c r="Q38" s="259">
        <v>48218252</v>
      </c>
      <c r="R38" s="259">
        <v>36580226</v>
      </c>
      <c r="S38" s="259">
        <v>34175325</v>
      </c>
      <c r="T38" s="259">
        <v>24061256</v>
      </c>
      <c r="U38" s="259">
        <v>18443175</v>
      </c>
      <c r="V38" s="259">
        <v>18443175</v>
      </c>
      <c r="W38" s="259">
        <v>18443175</v>
      </c>
      <c r="X38" s="259">
        <v>55049712</v>
      </c>
      <c r="Y38" s="259">
        <v>-36606537</v>
      </c>
      <c r="Z38" s="260">
        <v>-66.5</v>
      </c>
      <c r="AA38" s="261">
        <v>55049712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3808289</v>
      </c>
      <c r="D5" s="200">
        <f t="shared" si="0"/>
        <v>0</v>
      </c>
      <c r="E5" s="106">
        <f t="shared" si="0"/>
        <v>3795800</v>
      </c>
      <c r="F5" s="106">
        <f t="shared" si="0"/>
        <v>3700800</v>
      </c>
      <c r="G5" s="106">
        <f t="shared" si="0"/>
        <v>44181</v>
      </c>
      <c r="H5" s="106">
        <f t="shared" si="0"/>
        <v>182120</v>
      </c>
      <c r="I5" s="106">
        <f t="shared" si="0"/>
        <v>34065</v>
      </c>
      <c r="J5" s="106">
        <f t="shared" si="0"/>
        <v>260366</v>
      </c>
      <c r="K5" s="106">
        <f t="shared" si="0"/>
        <v>18639</v>
      </c>
      <c r="L5" s="106">
        <f t="shared" si="0"/>
        <v>10440</v>
      </c>
      <c r="M5" s="106">
        <f t="shared" si="0"/>
        <v>254580</v>
      </c>
      <c r="N5" s="106">
        <f t="shared" si="0"/>
        <v>283659</v>
      </c>
      <c r="O5" s="106">
        <f t="shared" si="0"/>
        <v>31744</v>
      </c>
      <c r="P5" s="106">
        <f t="shared" si="0"/>
        <v>260397</v>
      </c>
      <c r="Q5" s="106">
        <f t="shared" si="0"/>
        <v>535293</v>
      </c>
      <c r="R5" s="106">
        <f t="shared" si="0"/>
        <v>827434</v>
      </c>
      <c r="S5" s="106">
        <f t="shared" si="0"/>
        <v>1300853</v>
      </c>
      <c r="T5" s="106">
        <f t="shared" si="0"/>
        <v>33022</v>
      </c>
      <c r="U5" s="106">
        <f t="shared" si="0"/>
        <v>22750</v>
      </c>
      <c r="V5" s="106">
        <f t="shared" si="0"/>
        <v>1356625</v>
      </c>
      <c r="W5" s="106">
        <f t="shared" si="0"/>
        <v>2728084</v>
      </c>
      <c r="X5" s="106">
        <f t="shared" si="0"/>
        <v>3700800</v>
      </c>
      <c r="Y5" s="106">
        <f t="shared" si="0"/>
        <v>-972716</v>
      </c>
      <c r="Z5" s="201">
        <f>+IF(X5&lt;&gt;0,+(Y5/X5)*100,0)</f>
        <v>-26.283938607868567</v>
      </c>
      <c r="AA5" s="199">
        <f>SUM(AA11:AA18)</f>
        <v>3700800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3808289</v>
      </c>
      <c r="D15" s="156"/>
      <c r="E15" s="60">
        <v>3795800</v>
      </c>
      <c r="F15" s="60">
        <v>3700800</v>
      </c>
      <c r="G15" s="60">
        <v>44181</v>
      </c>
      <c r="H15" s="60">
        <v>182120</v>
      </c>
      <c r="I15" s="60">
        <v>34065</v>
      </c>
      <c r="J15" s="60">
        <v>260366</v>
      </c>
      <c r="K15" s="60">
        <v>18639</v>
      </c>
      <c r="L15" s="60">
        <v>10440</v>
      </c>
      <c r="M15" s="60">
        <v>254580</v>
      </c>
      <c r="N15" s="60">
        <v>283659</v>
      </c>
      <c r="O15" s="60">
        <v>31744</v>
      </c>
      <c r="P15" s="60">
        <v>260397</v>
      </c>
      <c r="Q15" s="60">
        <v>535293</v>
      </c>
      <c r="R15" s="60">
        <v>827434</v>
      </c>
      <c r="S15" s="60">
        <v>1300853</v>
      </c>
      <c r="T15" s="60">
        <v>33022</v>
      </c>
      <c r="U15" s="60">
        <v>22750</v>
      </c>
      <c r="V15" s="60">
        <v>1356625</v>
      </c>
      <c r="W15" s="60">
        <v>2728084</v>
      </c>
      <c r="X15" s="60">
        <v>3700800</v>
      </c>
      <c r="Y15" s="60">
        <v>-972716</v>
      </c>
      <c r="Z15" s="140">
        <v>-26.28</v>
      </c>
      <c r="AA15" s="155">
        <v>3700800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3808289</v>
      </c>
      <c r="D45" s="129">
        <f t="shared" si="7"/>
        <v>0</v>
      </c>
      <c r="E45" s="54">
        <f t="shared" si="7"/>
        <v>3795800</v>
      </c>
      <c r="F45" s="54">
        <f t="shared" si="7"/>
        <v>3700800</v>
      </c>
      <c r="G45" s="54">
        <f t="shared" si="7"/>
        <v>44181</v>
      </c>
      <c r="H45" s="54">
        <f t="shared" si="7"/>
        <v>182120</v>
      </c>
      <c r="I45" s="54">
        <f t="shared" si="7"/>
        <v>34065</v>
      </c>
      <c r="J45" s="54">
        <f t="shared" si="7"/>
        <v>260366</v>
      </c>
      <c r="K45" s="54">
        <f t="shared" si="7"/>
        <v>18639</v>
      </c>
      <c r="L45" s="54">
        <f t="shared" si="7"/>
        <v>10440</v>
      </c>
      <c r="M45" s="54">
        <f t="shared" si="7"/>
        <v>254580</v>
      </c>
      <c r="N45" s="54">
        <f t="shared" si="7"/>
        <v>283659</v>
      </c>
      <c r="O45" s="54">
        <f t="shared" si="7"/>
        <v>31744</v>
      </c>
      <c r="P45" s="54">
        <f t="shared" si="7"/>
        <v>260397</v>
      </c>
      <c r="Q45" s="54">
        <f t="shared" si="7"/>
        <v>535293</v>
      </c>
      <c r="R45" s="54">
        <f t="shared" si="7"/>
        <v>827434</v>
      </c>
      <c r="S45" s="54">
        <f t="shared" si="7"/>
        <v>1300853</v>
      </c>
      <c r="T45" s="54">
        <f t="shared" si="7"/>
        <v>33022</v>
      </c>
      <c r="U45" s="54">
        <f t="shared" si="7"/>
        <v>22750</v>
      </c>
      <c r="V45" s="54">
        <f t="shared" si="7"/>
        <v>1356625</v>
      </c>
      <c r="W45" s="54">
        <f t="shared" si="7"/>
        <v>2728084</v>
      </c>
      <c r="X45" s="54">
        <f t="shared" si="7"/>
        <v>3700800</v>
      </c>
      <c r="Y45" s="54">
        <f t="shared" si="7"/>
        <v>-972716</v>
      </c>
      <c r="Z45" s="184">
        <f t="shared" si="5"/>
        <v>-26.283938607868567</v>
      </c>
      <c r="AA45" s="130">
        <f t="shared" si="8"/>
        <v>3700800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3808289</v>
      </c>
      <c r="D49" s="218">
        <f t="shared" si="9"/>
        <v>0</v>
      </c>
      <c r="E49" s="220">
        <f t="shared" si="9"/>
        <v>3795800</v>
      </c>
      <c r="F49" s="220">
        <f t="shared" si="9"/>
        <v>3700800</v>
      </c>
      <c r="G49" s="220">
        <f t="shared" si="9"/>
        <v>44181</v>
      </c>
      <c r="H49" s="220">
        <f t="shared" si="9"/>
        <v>182120</v>
      </c>
      <c r="I49" s="220">
        <f t="shared" si="9"/>
        <v>34065</v>
      </c>
      <c r="J49" s="220">
        <f t="shared" si="9"/>
        <v>260366</v>
      </c>
      <c r="K49" s="220">
        <f t="shared" si="9"/>
        <v>18639</v>
      </c>
      <c r="L49" s="220">
        <f t="shared" si="9"/>
        <v>10440</v>
      </c>
      <c r="M49" s="220">
        <f t="shared" si="9"/>
        <v>254580</v>
      </c>
      <c r="N49" s="220">
        <f t="shared" si="9"/>
        <v>283659</v>
      </c>
      <c r="O49" s="220">
        <f t="shared" si="9"/>
        <v>31744</v>
      </c>
      <c r="P49" s="220">
        <f t="shared" si="9"/>
        <v>260397</v>
      </c>
      <c r="Q49" s="220">
        <f t="shared" si="9"/>
        <v>535293</v>
      </c>
      <c r="R49" s="220">
        <f t="shared" si="9"/>
        <v>827434</v>
      </c>
      <c r="S49" s="220">
        <f t="shared" si="9"/>
        <v>1300853</v>
      </c>
      <c r="T49" s="220">
        <f t="shared" si="9"/>
        <v>33022</v>
      </c>
      <c r="U49" s="220">
        <f t="shared" si="9"/>
        <v>22750</v>
      </c>
      <c r="V49" s="220">
        <f t="shared" si="9"/>
        <v>1356625</v>
      </c>
      <c r="W49" s="220">
        <f t="shared" si="9"/>
        <v>2728084</v>
      </c>
      <c r="X49" s="220">
        <f t="shared" si="9"/>
        <v>3700800</v>
      </c>
      <c r="Y49" s="220">
        <f t="shared" si="9"/>
        <v>-972716</v>
      </c>
      <c r="Z49" s="221">
        <f t="shared" si="5"/>
        <v>-26.283938607868567</v>
      </c>
      <c r="AA49" s="222">
        <f>SUM(AA41:AA48)</f>
        <v>3700800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1055000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1055000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>
        <v>559576</v>
      </c>
      <c r="D65" s="156">
        <v>90918</v>
      </c>
      <c r="E65" s="60">
        <v>800000</v>
      </c>
      <c r="F65" s="60">
        <v>800000</v>
      </c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>
        <v>800000</v>
      </c>
      <c r="Y65" s="60">
        <v>-800000</v>
      </c>
      <c r="Z65" s="140">
        <v>-100</v>
      </c>
      <c r="AA65" s="155"/>
    </row>
    <row r="66" spans="1:27" ht="13.5">
      <c r="A66" s="311" t="s">
        <v>223</v>
      </c>
      <c r="B66" s="316"/>
      <c r="C66" s="273">
        <v>486945</v>
      </c>
      <c r="D66" s="274">
        <v>628285</v>
      </c>
      <c r="E66" s="275">
        <v>900000</v>
      </c>
      <c r="F66" s="275">
        <v>950000</v>
      </c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>
        <v>950000</v>
      </c>
      <c r="Y66" s="275">
        <v>-950000</v>
      </c>
      <c r="Z66" s="140">
        <v>-100</v>
      </c>
      <c r="AA66" s="277"/>
    </row>
    <row r="67" spans="1:27" ht="13.5">
      <c r="A67" s="311" t="s">
        <v>224</v>
      </c>
      <c r="B67" s="316"/>
      <c r="C67" s="62">
        <v>18245</v>
      </c>
      <c r="D67" s="156">
        <v>500000</v>
      </c>
      <c r="E67" s="60">
        <v>500000</v>
      </c>
      <c r="F67" s="60">
        <v>500000</v>
      </c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>
        <v>500000</v>
      </c>
      <c r="Y67" s="60">
        <v>-500000</v>
      </c>
      <c r="Z67" s="140">
        <v>-100</v>
      </c>
      <c r="AA67" s="155"/>
    </row>
    <row r="68" spans="1:27" ht="13.5">
      <c r="A68" s="311" t="s">
        <v>43</v>
      </c>
      <c r="B68" s="316"/>
      <c r="C68" s="62">
        <v>443608</v>
      </c>
      <c r="D68" s="156">
        <v>184754</v>
      </c>
      <c r="E68" s="60">
        <v>520000</v>
      </c>
      <c r="F68" s="60">
        <v>240000</v>
      </c>
      <c r="G68" s="60">
        <v>12581</v>
      </c>
      <c r="H68" s="60">
        <v>174142</v>
      </c>
      <c r="I68" s="60">
        <v>51453</v>
      </c>
      <c r="J68" s="60">
        <v>238176</v>
      </c>
      <c r="K68" s="60">
        <v>119895</v>
      </c>
      <c r="L68" s="60">
        <v>20467</v>
      </c>
      <c r="M68" s="60">
        <v>78659</v>
      </c>
      <c r="N68" s="60">
        <v>219021</v>
      </c>
      <c r="O68" s="60">
        <v>29426</v>
      </c>
      <c r="P68" s="60">
        <v>107564</v>
      </c>
      <c r="Q68" s="60">
        <v>29897</v>
      </c>
      <c r="R68" s="60">
        <v>166887</v>
      </c>
      <c r="S68" s="60">
        <v>134397</v>
      </c>
      <c r="T68" s="60">
        <v>178465</v>
      </c>
      <c r="U68" s="60">
        <v>282001</v>
      </c>
      <c r="V68" s="60">
        <v>594863</v>
      </c>
      <c r="W68" s="60">
        <v>1218947</v>
      </c>
      <c r="X68" s="60">
        <v>240000</v>
      </c>
      <c r="Y68" s="60">
        <v>978947</v>
      </c>
      <c r="Z68" s="140">
        <v>407.89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1508374</v>
      </c>
      <c r="D69" s="218">
        <f t="shared" si="12"/>
        <v>1403957</v>
      </c>
      <c r="E69" s="220">
        <f t="shared" si="12"/>
        <v>2720000</v>
      </c>
      <c r="F69" s="220">
        <f t="shared" si="12"/>
        <v>2490000</v>
      </c>
      <c r="G69" s="220">
        <f t="shared" si="12"/>
        <v>12581</v>
      </c>
      <c r="H69" s="220">
        <f t="shared" si="12"/>
        <v>174142</v>
      </c>
      <c r="I69" s="220">
        <f t="shared" si="12"/>
        <v>51453</v>
      </c>
      <c r="J69" s="220">
        <f t="shared" si="12"/>
        <v>238176</v>
      </c>
      <c r="K69" s="220">
        <f t="shared" si="12"/>
        <v>119895</v>
      </c>
      <c r="L69" s="220">
        <f t="shared" si="12"/>
        <v>20467</v>
      </c>
      <c r="M69" s="220">
        <f t="shared" si="12"/>
        <v>78659</v>
      </c>
      <c r="N69" s="220">
        <f t="shared" si="12"/>
        <v>219021</v>
      </c>
      <c r="O69" s="220">
        <f t="shared" si="12"/>
        <v>29426</v>
      </c>
      <c r="P69" s="220">
        <f t="shared" si="12"/>
        <v>107564</v>
      </c>
      <c r="Q69" s="220">
        <f t="shared" si="12"/>
        <v>29897</v>
      </c>
      <c r="R69" s="220">
        <f t="shared" si="12"/>
        <v>166887</v>
      </c>
      <c r="S69" s="220">
        <f t="shared" si="12"/>
        <v>134397</v>
      </c>
      <c r="T69" s="220">
        <f t="shared" si="12"/>
        <v>178465</v>
      </c>
      <c r="U69" s="220">
        <f t="shared" si="12"/>
        <v>282001</v>
      </c>
      <c r="V69" s="220">
        <f t="shared" si="12"/>
        <v>594863</v>
      </c>
      <c r="W69" s="220">
        <f t="shared" si="12"/>
        <v>1218947</v>
      </c>
      <c r="X69" s="220">
        <f t="shared" si="12"/>
        <v>2490000</v>
      </c>
      <c r="Y69" s="220">
        <f t="shared" si="12"/>
        <v>-1271053</v>
      </c>
      <c r="Z69" s="221">
        <f>+IF(X69&lt;&gt;0,+(Y69/X69)*100,0)</f>
        <v>-51.04630522088354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3808289</v>
      </c>
      <c r="D40" s="344">
        <f t="shared" si="9"/>
        <v>0</v>
      </c>
      <c r="E40" s="343">
        <f t="shared" si="9"/>
        <v>3795800</v>
      </c>
      <c r="F40" s="345">
        <f t="shared" si="9"/>
        <v>3700800</v>
      </c>
      <c r="G40" s="345">
        <f t="shared" si="9"/>
        <v>44181</v>
      </c>
      <c r="H40" s="343">
        <f t="shared" si="9"/>
        <v>182120</v>
      </c>
      <c r="I40" s="343">
        <f t="shared" si="9"/>
        <v>34065</v>
      </c>
      <c r="J40" s="345">
        <f t="shared" si="9"/>
        <v>260366</v>
      </c>
      <c r="K40" s="345">
        <f t="shared" si="9"/>
        <v>18639</v>
      </c>
      <c r="L40" s="343">
        <f t="shared" si="9"/>
        <v>10440</v>
      </c>
      <c r="M40" s="343">
        <f t="shared" si="9"/>
        <v>254580</v>
      </c>
      <c r="N40" s="345">
        <f t="shared" si="9"/>
        <v>283659</v>
      </c>
      <c r="O40" s="345">
        <f t="shared" si="9"/>
        <v>31744</v>
      </c>
      <c r="P40" s="343">
        <f t="shared" si="9"/>
        <v>260397</v>
      </c>
      <c r="Q40" s="343">
        <f t="shared" si="9"/>
        <v>535293</v>
      </c>
      <c r="R40" s="345">
        <f t="shared" si="9"/>
        <v>827434</v>
      </c>
      <c r="S40" s="345">
        <f t="shared" si="9"/>
        <v>1300853</v>
      </c>
      <c r="T40" s="343">
        <f t="shared" si="9"/>
        <v>33022</v>
      </c>
      <c r="U40" s="343">
        <f t="shared" si="9"/>
        <v>22750</v>
      </c>
      <c r="V40" s="345">
        <f t="shared" si="9"/>
        <v>1356625</v>
      </c>
      <c r="W40" s="345">
        <f t="shared" si="9"/>
        <v>2728084</v>
      </c>
      <c r="X40" s="343">
        <f t="shared" si="9"/>
        <v>3700800</v>
      </c>
      <c r="Y40" s="345">
        <f t="shared" si="9"/>
        <v>-972716</v>
      </c>
      <c r="Z40" s="336">
        <f>+IF(X40&lt;&gt;0,+(Y40/X40)*100,0)</f>
        <v>-26.283938607868567</v>
      </c>
      <c r="AA40" s="350">
        <f>SUM(AA41:AA49)</f>
        <v>3700800</v>
      </c>
    </row>
    <row r="41" spans="1:27" ht="13.5">
      <c r="A41" s="361" t="s">
        <v>247</v>
      </c>
      <c r="B41" s="142"/>
      <c r="C41" s="362">
        <v>2745204</v>
      </c>
      <c r="D41" s="363"/>
      <c r="E41" s="362">
        <v>500000</v>
      </c>
      <c r="F41" s="364">
        <v>550000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>
        <v>521813</v>
      </c>
      <c r="R41" s="364">
        <v>521813</v>
      </c>
      <c r="S41" s="364"/>
      <c r="T41" s="362"/>
      <c r="U41" s="362"/>
      <c r="V41" s="364"/>
      <c r="W41" s="364">
        <v>521813</v>
      </c>
      <c r="X41" s="362">
        <v>550000</v>
      </c>
      <c r="Y41" s="364">
        <v>-28187</v>
      </c>
      <c r="Z41" s="365">
        <v>-5.12</v>
      </c>
      <c r="AA41" s="366">
        <v>550000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1160000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154000</v>
      </c>
      <c r="Q42" s="54">
        <f t="shared" si="10"/>
        <v>0</v>
      </c>
      <c r="R42" s="53">
        <f t="shared" si="10"/>
        <v>154000</v>
      </c>
      <c r="S42" s="53">
        <f t="shared" si="10"/>
        <v>1082828</v>
      </c>
      <c r="T42" s="54">
        <f t="shared" si="10"/>
        <v>0</v>
      </c>
      <c r="U42" s="54">
        <f t="shared" si="10"/>
        <v>0</v>
      </c>
      <c r="V42" s="53">
        <f t="shared" si="10"/>
        <v>1082828</v>
      </c>
      <c r="W42" s="53">
        <f t="shared" si="10"/>
        <v>1236828</v>
      </c>
      <c r="X42" s="54">
        <f t="shared" si="10"/>
        <v>1160000</v>
      </c>
      <c r="Y42" s="53">
        <f t="shared" si="10"/>
        <v>76828</v>
      </c>
      <c r="Z42" s="94">
        <f>+IF(X42&lt;&gt;0,+(Y42/X42)*100,0)</f>
        <v>6.623103448275862</v>
      </c>
      <c r="AA42" s="95">
        <f>+AA62</f>
        <v>1160000</v>
      </c>
    </row>
    <row r="43" spans="1:27" ht="13.5">
      <c r="A43" s="361" t="s">
        <v>249</v>
      </c>
      <c r="B43" s="136"/>
      <c r="C43" s="275">
        <v>577205</v>
      </c>
      <c r="D43" s="369"/>
      <c r="E43" s="305">
        <v>1000000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371841</v>
      </c>
      <c r="D44" s="368"/>
      <c r="E44" s="54">
        <v>2295800</v>
      </c>
      <c r="F44" s="53">
        <v>1490800</v>
      </c>
      <c r="G44" s="53">
        <v>44181</v>
      </c>
      <c r="H44" s="54">
        <v>182120</v>
      </c>
      <c r="I44" s="54">
        <v>34065</v>
      </c>
      <c r="J44" s="53">
        <v>260366</v>
      </c>
      <c r="K44" s="53">
        <v>18639</v>
      </c>
      <c r="L44" s="54">
        <v>10440</v>
      </c>
      <c r="M44" s="54">
        <v>254580</v>
      </c>
      <c r="N44" s="53">
        <v>283659</v>
      </c>
      <c r="O44" s="53">
        <v>31744</v>
      </c>
      <c r="P44" s="54">
        <v>106397</v>
      </c>
      <c r="Q44" s="54">
        <v>13480</v>
      </c>
      <c r="R44" s="53">
        <v>151621</v>
      </c>
      <c r="S44" s="53">
        <v>218025</v>
      </c>
      <c r="T44" s="54">
        <v>33022</v>
      </c>
      <c r="U44" s="54">
        <v>22750</v>
      </c>
      <c r="V44" s="53">
        <v>273797</v>
      </c>
      <c r="W44" s="53">
        <v>969443</v>
      </c>
      <c r="X44" s="54">
        <v>1490800</v>
      </c>
      <c r="Y44" s="53">
        <v>-521357</v>
      </c>
      <c r="Z44" s="94">
        <v>-34.97</v>
      </c>
      <c r="AA44" s="95">
        <v>1490800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>
        <v>500000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500000</v>
      </c>
      <c r="Y48" s="53">
        <v>-500000</v>
      </c>
      <c r="Z48" s="94">
        <v>-100</v>
      </c>
      <c r="AA48" s="95">
        <v>500000</v>
      </c>
    </row>
    <row r="49" spans="1:27" ht="13.5">
      <c r="A49" s="361" t="s">
        <v>93</v>
      </c>
      <c r="B49" s="136"/>
      <c r="C49" s="54">
        <v>114039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3808289</v>
      </c>
      <c r="D60" s="346">
        <f t="shared" si="14"/>
        <v>0</v>
      </c>
      <c r="E60" s="219">
        <f t="shared" si="14"/>
        <v>3795800</v>
      </c>
      <c r="F60" s="264">
        <f t="shared" si="14"/>
        <v>3700800</v>
      </c>
      <c r="G60" s="264">
        <f t="shared" si="14"/>
        <v>44181</v>
      </c>
      <c r="H60" s="219">
        <f t="shared" si="14"/>
        <v>182120</v>
      </c>
      <c r="I60" s="219">
        <f t="shared" si="14"/>
        <v>34065</v>
      </c>
      <c r="J60" s="264">
        <f t="shared" si="14"/>
        <v>260366</v>
      </c>
      <c r="K60" s="264">
        <f t="shared" si="14"/>
        <v>18639</v>
      </c>
      <c r="L60" s="219">
        <f t="shared" si="14"/>
        <v>10440</v>
      </c>
      <c r="M60" s="219">
        <f t="shared" si="14"/>
        <v>254580</v>
      </c>
      <c r="N60" s="264">
        <f t="shared" si="14"/>
        <v>283659</v>
      </c>
      <c r="O60" s="264">
        <f t="shared" si="14"/>
        <v>31744</v>
      </c>
      <c r="P60" s="219">
        <f t="shared" si="14"/>
        <v>260397</v>
      </c>
      <c r="Q60" s="219">
        <f t="shared" si="14"/>
        <v>535293</v>
      </c>
      <c r="R60" s="264">
        <f t="shared" si="14"/>
        <v>827434</v>
      </c>
      <c r="S60" s="264">
        <f t="shared" si="14"/>
        <v>1300853</v>
      </c>
      <c r="T60" s="219">
        <f t="shared" si="14"/>
        <v>33022</v>
      </c>
      <c r="U60" s="219">
        <f t="shared" si="14"/>
        <v>22750</v>
      </c>
      <c r="V60" s="264">
        <f t="shared" si="14"/>
        <v>1356625</v>
      </c>
      <c r="W60" s="264">
        <f t="shared" si="14"/>
        <v>2728084</v>
      </c>
      <c r="X60" s="219">
        <f t="shared" si="14"/>
        <v>3700800</v>
      </c>
      <c r="Y60" s="264">
        <f t="shared" si="14"/>
        <v>-972716</v>
      </c>
      <c r="Z60" s="337">
        <f>+IF(X60&lt;&gt;0,+(Y60/X60)*100,0)</f>
        <v>-26.283938607868567</v>
      </c>
      <c r="AA60" s="232">
        <f>+AA57+AA54+AA51+AA40+AA37+AA34+AA22+AA5</f>
        <v>3700800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1160000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154000</v>
      </c>
      <c r="Q62" s="347">
        <f t="shared" si="15"/>
        <v>0</v>
      </c>
      <c r="R62" s="349">
        <f t="shared" si="15"/>
        <v>154000</v>
      </c>
      <c r="S62" s="349">
        <f t="shared" si="15"/>
        <v>1082828</v>
      </c>
      <c r="T62" s="347">
        <f t="shared" si="15"/>
        <v>0</v>
      </c>
      <c r="U62" s="347">
        <f t="shared" si="15"/>
        <v>0</v>
      </c>
      <c r="V62" s="349">
        <f t="shared" si="15"/>
        <v>1082828</v>
      </c>
      <c r="W62" s="349">
        <f t="shared" si="15"/>
        <v>1236828</v>
      </c>
      <c r="X62" s="347">
        <f t="shared" si="15"/>
        <v>1160000</v>
      </c>
      <c r="Y62" s="349">
        <f t="shared" si="15"/>
        <v>76828</v>
      </c>
      <c r="Z62" s="338">
        <f>+IF(X62&lt;&gt;0,+(Y62/X62)*100,0)</f>
        <v>6.623103448275862</v>
      </c>
      <c r="AA62" s="351">
        <f>SUM(AA63:AA66)</f>
        <v>1160000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>
        <v>1160000</v>
      </c>
      <c r="G64" s="59"/>
      <c r="H64" s="60"/>
      <c r="I64" s="60"/>
      <c r="J64" s="59"/>
      <c r="K64" s="59"/>
      <c r="L64" s="60"/>
      <c r="M64" s="60"/>
      <c r="N64" s="59"/>
      <c r="O64" s="59"/>
      <c r="P64" s="60">
        <v>154000</v>
      </c>
      <c r="Q64" s="60"/>
      <c r="R64" s="59">
        <v>154000</v>
      </c>
      <c r="S64" s="59">
        <v>1082828</v>
      </c>
      <c r="T64" s="60"/>
      <c r="U64" s="60"/>
      <c r="V64" s="59">
        <v>1082828</v>
      </c>
      <c r="W64" s="59">
        <v>1236828</v>
      </c>
      <c r="X64" s="60">
        <v>1160000</v>
      </c>
      <c r="Y64" s="59">
        <v>76828</v>
      </c>
      <c r="Z64" s="61">
        <v>6.62</v>
      </c>
      <c r="AA64" s="62">
        <v>1160000</v>
      </c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2014-08-06T09:10:58Z</dcterms:created>
  <dcterms:modified xsi:type="dcterms:W3CDTF">2014-08-06T09:11:02Z</dcterms:modified>
  <cp:category/>
  <cp:version/>
  <cp:contentType/>
  <cp:contentStatus/>
</cp:coreProperties>
</file>