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<sst xmlns="http://schemas.openxmlformats.org/spreadsheetml/2006/main" count="855" uniqueCount="302">
  <si>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uMgungundlovu(DC22)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</si>
  <si>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</si>
  <si>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</si>
  <si>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</si>
  <si>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</si>
  <si>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</si>
  <si>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</si>
  <si>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</si>
  <si>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</si>
  <si>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</si>
  <si>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</si>
  <si>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</si>
  <si>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</si>
  <si>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</si>
  <si>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</si>
  <si>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</si>
  <si>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</si>
  <si>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</si>
  <si>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</si>
  <si>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</si>
  <si>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</si>
  <si>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</si>
  <si>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</si>
  <si>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</si>
  <si>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</si>
  <si>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</si>
  <si>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</si>
  <si>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</si>
  <si>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</si>
  <si>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</si>
  <si>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</si>
  <si>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</si>
  <si>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</si>
  <si>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</si>
  <si>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</si>
  <si>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</si>
  <si>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</si>
  <si>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</si>
  <si>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</si>
  <si>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</si>
  <si>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</si>
  <si>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</si>
  <si>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</si>
  <si>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</si>
  <si>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</si>
  <si>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</si>
  <si>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</si>
  <si>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</si>
  <si>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</si>
  <si>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</si>
  <si>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</si>
  <si>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</si>
  <si>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</si>
  <si>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</si>
  <si>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</si>
  <si>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</si>
  <si>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</si>
  <si>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</si>
  <si>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</si>
  <si>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</si>
  <si>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</si>
  <si>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</si>
  <si>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</si>
  <si>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</si>
  <si>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</si>
  <si>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</si>
  <si>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</si>
  <si>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</si>
  <si>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</si>
  <si>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</si>
  <si>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uMgungundlovu(DC22)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</si>
  <si>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</si>
  <si>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</si>
  <si>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</si>
  <si>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</si>
  <si>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</si>
  <si>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</si>
  <si>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</si>
  <si>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</si>
  <si>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</si>
  <si>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</si>
  <si>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</si>
  <si>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</si>
  <si>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</si>
  <si>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</si>
  <si>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</si>
  <si>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</si>
  <si>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</si>
  <si>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</si>
  <si>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</si>
  <si>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</si>
  <si>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</si>
  <si>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</si>
  <si>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</si>
  <si>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</si>
  <si>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</si>
  <si>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</si>
  <si>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</si>
  <si>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</si>
  <si>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</si>
  <si>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uMgungundlovu(DC22)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</si>
  <si>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</si>
  <si>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</si>
  <si>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</si>
  <si>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</si>
  <si>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</si>
  <si>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</si>
  <si>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</si>
  <si>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</si>
  <si>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</si>
  <si>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</si>
  <si>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</si>
  <si>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</si>
  <si>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</si>
  <si>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</si>
  <si>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</si>
  <si>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</si>
  <si>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</si>
  <si>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</si>
  <si>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</si>
  <si>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</si>
  <si>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</si>
  <si>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</si>
  <si>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</si>
  <si>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</si>
  <si>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</si>
  <si>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</si>
  <si>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</si>
  <si>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</si>
  <si>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uMgungundlovu(DC22)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</si>
  <si>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</si>
  <si>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</si>
  <si>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</si>
  <si>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</si>
  <si>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</si>
  <si>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</si>
  <si>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</si>
  <si>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</si>
  <si>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</si>
  <si>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</si>
  <si>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uMgungundlovu(DC22)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</si>
  <si>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</si>
  <si>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</si>
  <si>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</si>
  <si>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</si>
  <si>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</si>
  <si>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</si>
  <si>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</si>
  <si>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</si>
  <si>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</si>
  <si>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</si>
  <si>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</si>
  <si>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</si>
  <si>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</si>
  <si>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</si>
  <si>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</si>
  <si>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</si>
  <si>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</si>
  <si>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</si>
  <si>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</si>
  <si>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</si>
  <si>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</si>
  <si>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</si>
  <si>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</si>
  <si>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</si>
  <si>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</si>
  <si>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</si>
  <si>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</si>
  <si>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</si>
  <si>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</si>
  <si>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</si>
  <si>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</si>
  <si>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</si>
  <si>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</si>
  <si>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uMgungundlovu(DC22)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</si>
  <si>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</si>
  <si>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</si>
  <si>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</si>
  <si>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</si>
  <si>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</si>
  <si>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</si>
  <si>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</si>
  <si>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</si>
  <si>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</si>
  <si>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</si>
  <si>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</si>
  <si>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</si>
  <si>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</si>
  <si>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</si>
  <si>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</si>
  <si>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</si>
  <si>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</si>
  <si>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</si>
  <si>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</si>
  <si>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</si>
  <si>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</si>
  <si>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</si>
  <si>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</si>
  <si>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</si>
  <si>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</si>
  <si>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</si>
  <si>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uMgungundlovu(DC22)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</si>
  <si>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</si>
  <si>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</si>
  <si>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</si>
  <si>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</si>
  <si>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</si>
  <si>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</si>
  <si>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</si>
  <si>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</si>
  <si>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</si>
  <si>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</si>
  <si>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</si>
  <si>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</si>
  <si>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</si>
  <si>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</si>
  <si>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</si>
  <si>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</si>
  <si>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</si>
  <si>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</si>
  <si>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</si>
  <si>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</si>
  <si>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</si>
  <si>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</si>
  <si>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</si>
  <si>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</si>
  <si>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uMgungundlovu(DC22)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</si>
  <si>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</si>
  <si>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</si>
  <si>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</si>
  <si>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</si>
  <si>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</si>
  <si>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</si>
  <si>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</si>
  <si>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</si>
  <si>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</si>
  <si>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</si>
  <si>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</si>
  <si>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</si>
  <si>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</si>
  <si>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</si>
  <si>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</si>
  <si>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</si>
  <si>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</si>
  <si>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</si>
  <si>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</si>
  <si>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</si>
  <si>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</si>
  <si>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</si>
  <si>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</si>
  <si>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</si>
  <si>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</si>
  <si>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</si>
  <si>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</si>
  <si>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</si>
  <si>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</si>
  <si>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</si>
  <si>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</si>
  <si>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</si>
  <si>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</si>
  <si>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</si>
  <si>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</si>
  <si>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uMgungundlovu(DC22)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</si>
  <si>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</si>
  <si>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</si>
  <si>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Kwazulu-Natal: uMgungundlovu(DC22)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</si>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</sst>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118135897</v>
      </c>
      <c r="C6" s="19">
        <v>0</v>
      </c>
      <c r="D6" s="59">
        <v>100152986</v>
      </c>
      <c r="E6" s="60">
        <v>92515896</v>
      </c>
      <c r="F6" s="60">
        <v>27144558</v>
      </c>
      <c r="G6" s="60">
        <v>12300419</v>
      </c>
      <c r="H6" s="60">
        <v>766971</v>
      </c>
      <c r="I6" s="60">
        <v>40211948</v>
      </c>
      <c r="J6" s="60">
        <v>11582900</v>
      </c>
      <c r="K6" s="60">
        <v>11618251</v>
      </c>
      <c r="L6" s="60">
        <v>19063205</v>
      </c>
      <c r="M6" s="60">
        <v>42264356</v>
      </c>
      <c r="N6" s="60">
        <v>9817987</v>
      </c>
      <c r="O6" s="60">
        <v>7349987</v>
      </c>
      <c r="P6" s="60">
        <v>8830182</v>
      </c>
      <c r="Q6" s="60">
        <v>25998156</v>
      </c>
      <c r="R6" s="60">
        <v>8454900</v>
      </c>
      <c r="S6" s="60">
        <v>7538248</v>
      </c>
      <c r="T6" s="60">
        <v>8488909</v>
      </c>
      <c r="U6" s="60">
        <v>24482057</v>
      </c>
      <c r="V6" s="60">
        <v>132956517</v>
      </c>
      <c r="W6" s="60">
        <v>92515896</v>
      </c>
      <c r="X6" s="60">
        <v>40440621</v>
      </c>
      <c r="Y6" s="61">
        <v>43.71</v>
      </c>
      <c r="Z6" s="62">
        <v>92515896</v>
      </c>
    </row>
    <row r="7" spans="1:26" ht="13.5">
      <c r="A7" s="58" t="s">
        <v>33</v>
      </c>
      <c r="B7" s="19">
        <v>7979036</v>
      </c>
      <c r="C7" s="19">
        <v>0</v>
      </c>
      <c r="D7" s="59">
        <v>12000000</v>
      </c>
      <c r="E7" s="60">
        <v>12000000</v>
      </c>
      <c r="F7" s="60">
        <v>686407</v>
      </c>
      <c r="G7" s="60">
        <v>3603022</v>
      </c>
      <c r="H7" s="60">
        <v>142007</v>
      </c>
      <c r="I7" s="60">
        <v>4431436</v>
      </c>
      <c r="J7" s="60">
        <v>861794</v>
      </c>
      <c r="K7" s="60">
        <v>1079364</v>
      </c>
      <c r="L7" s="60">
        <v>653083</v>
      </c>
      <c r="M7" s="60">
        <v>2594241</v>
      </c>
      <c r="N7" s="60">
        <v>658943</v>
      </c>
      <c r="O7" s="60">
        <v>620505</v>
      </c>
      <c r="P7" s="60">
        <v>718780</v>
      </c>
      <c r="Q7" s="60">
        <v>1998228</v>
      </c>
      <c r="R7" s="60">
        <v>932177</v>
      </c>
      <c r="S7" s="60">
        <v>1111912</v>
      </c>
      <c r="T7" s="60">
        <v>1038631</v>
      </c>
      <c r="U7" s="60">
        <v>3082720</v>
      </c>
      <c r="V7" s="60">
        <v>12106625</v>
      </c>
      <c r="W7" s="60">
        <v>12000000</v>
      </c>
      <c r="X7" s="60">
        <v>106625</v>
      </c>
      <c r="Y7" s="61">
        <v>0.89</v>
      </c>
      <c r="Z7" s="62">
        <v>12000000</v>
      </c>
    </row>
    <row r="8" spans="1:26" ht="13.5">
      <c r="A8" s="58" t="s">
        <v>34</v>
      </c>
      <c r="B8" s="19">
        <v>318907936</v>
      </c>
      <c r="C8" s="19">
        <v>0</v>
      </c>
      <c r="D8" s="59">
        <v>381415857</v>
      </c>
      <c r="E8" s="60">
        <v>376637446</v>
      </c>
      <c r="F8" s="60">
        <v>141178000</v>
      </c>
      <c r="G8" s="60">
        <v>111283</v>
      </c>
      <c r="H8" s="60">
        <v>2861143</v>
      </c>
      <c r="I8" s="60">
        <v>144150426</v>
      </c>
      <c r="J8" s="60">
        <v>0</v>
      </c>
      <c r="K8" s="60">
        <v>112378184</v>
      </c>
      <c r="L8" s="60">
        <v>72548</v>
      </c>
      <c r="M8" s="60">
        <v>112450732</v>
      </c>
      <c r="N8" s="60">
        <v>247000</v>
      </c>
      <c r="O8" s="60">
        <v>0</v>
      </c>
      <c r="P8" s="60">
        <v>82829187</v>
      </c>
      <c r="Q8" s="60">
        <v>83076187</v>
      </c>
      <c r="R8" s="60">
        <v>0</v>
      </c>
      <c r="S8" s="60">
        <v>81</v>
      </c>
      <c r="T8" s="60">
        <v>0</v>
      </c>
      <c r="U8" s="60">
        <v>81</v>
      </c>
      <c r="V8" s="60">
        <v>339677426</v>
      </c>
      <c r="W8" s="60">
        <v>376637446</v>
      </c>
      <c r="X8" s="60">
        <v>-36960020</v>
      </c>
      <c r="Y8" s="61">
        <v>-9.81</v>
      </c>
      <c r="Z8" s="62">
        <v>376637446</v>
      </c>
    </row>
    <row r="9" spans="1:26" ht="13.5">
      <c r="A9" s="58" t="s">
        <v>35</v>
      </c>
      <c r="B9" s="19">
        <v>28620452</v>
      </c>
      <c r="C9" s="19">
        <v>0</v>
      </c>
      <c r="D9" s="59">
        <v>22057245</v>
      </c>
      <c r="E9" s="60">
        <v>43327552</v>
      </c>
      <c r="F9" s="60">
        <v>2087472</v>
      </c>
      <c r="G9" s="60">
        <v>529272</v>
      </c>
      <c r="H9" s="60">
        <v>533043</v>
      </c>
      <c r="I9" s="60">
        <v>3149787</v>
      </c>
      <c r="J9" s="60">
        <v>2196818</v>
      </c>
      <c r="K9" s="60">
        <v>2276925</v>
      </c>
      <c r="L9" s="60">
        <v>29642</v>
      </c>
      <c r="M9" s="60">
        <v>4503385</v>
      </c>
      <c r="N9" s="60">
        <v>193943</v>
      </c>
      <c r="O9" s="60">
        <v>3927406</v>
      </c>
      <c r="P9" s="60">
        <v>4310671</v>
      </c>
      <c r="Q9" s="60">
        <v>8432020</v>
      </c>
      <c r="R9" s="60">
        <v>2643779</v>
      </c>
      <c r="S9" s="60">
        <v>2419452</v>
      </c>
      <c r="T9" s="60">
        <v>2623146</v>
      </c>
      <c r="U9" s="60">
        <v>7686377</v>
      </c>
      <c r="V9" s="60">
        <v>23771569</v>
      </c>
      <c r="W9" s="60">
        <v>43327552</v>
      </c>
      <c r="X9" s="60">
        <v>-19555983</v>
      </c>
      <c r="Y9" s="61">
        <v>-45.14</v>
      </c>
      <c r="Z9" s="62">
        <v>43327552</v>
      </c>
    </row>
    <row r="10" spans="1:26" ht="25.5">
      <c r="A10" s="63" t="s">
        <v>277</v>
      </c>
      <c r="B10" s="64">
        <f>SUM(B5:B9)</f>
        <v>473643321</v>
      </c>
      <c r="C10" s="64">
        <f>SUM(C5:C9)</f>
        <v>0</v>
      </c>
      <c r="D10" s="65">
        <f aca="true" t="shared" si="0" ref="D10:Z10">SUM(D5:D9)</f>
        <v>515626088</v>
      </c>
      <c r="E10" s="66">
        <f t="shared" si="0"/>
        <v>524480894</v>
      </c>
      <c r="F10" s="66">
        <f t="shared" si="0"/>
        <v>171096437</v>
      </c>
      <c r="G10" s="66">
        <f t="shared" si="0"/>
        <v>16543996</v>
      </c>
      <c r="H10" s="66">
        <f t="shared" si="0"/>
        <v>4303164</v>
      </c>
      <c r="I10" s="66">
        <f t="shared" si="0"/>
        <v>191943597</v>
      </c>
      <c r="J10" s="66">
        <f t="shared" si="0"/>
        <v>14641512</v>
      </c>
      <c r="K10" s="66">
        <f t="shared" si="0"/>
        <v>127352724</v>
      </c>
      <c r="L10" s="66">
        <f t="shared" si="0"/>
        <v>19818478</v>
      </c>
      <c r="M10" s="66">
        <f t="shared" si="0"/>
        <v>161812714</v>
      </c>
      <c r="N10" s="66">
        <f t="shared" si="0"/>
        <v>10917873</v>
      </c>
      <c r="O10" s="66">
        <f t="shared" si="0"/>
        <v>11897898</v>
      </c>
      <c r="P10" s="66">
        <f t="shared" si="0"/>
        <v>96688820</v>
      </c>
      <c r="Q10" s="66">
        <f t="shared" si="0"/>
        <v>119504591</v>
      </c>
      <c r="R10" s="66">
        <f t="shared" si="0"/>
        <v>12030856</v>
      </c>
      <c r="S10" s="66">
        <f t="shared" si="0"/>
        <v>11069693</v>
      </c>
      <c r="T10" s="66">
        <f t="shared" si="0"/>
        <v>12150686</v>
      </c>
      <c r="U10" s="66">
        <f t="shared" si="0"/>
        <v>35251235</v>
      </c>
      <c r="V10" s="66">
        <f t="shared" si="0"/>
        <v>508512137</v>
      </c>
      <c r="W10" s="66">
        <f t="shared" si="0"/>
        <v>524480894</v>
      </c>
      <c r="X10" s="66">
        <f t="shared" si="0"/>
        <v>-15968757</v>
      </c>
      <c r="Y10" s="67">
        <f>+IF(W10&lt;&gt;0,(X10/W10)*100,0)</f>
        <v>-3.0446784969063145</v>
      </c>
      <c r="Z10" s="68">
        <f t="shared" si="0"/>
        <v>524480894</v>
      </c>
    </row>
    <row r="11" spans="1:26" ht="13.5">
      <c r="A11" s="58" t="s">
        <v>37</v>
      </c>
      <c r="B11" s="19">
        <v>151410989</v>
      </c>
      <c r="C11" s="19">
        <v>0</v>
      </c>
      <c r="D11" s="59">
        <v>149697766</v>
      </c>
      <c r="E11" s="60">
        <v>149697766</v>
      </c>
      <c r="F11" s="60">
        <v>11616807</v>
      </c>
      <c r="G11" s="60">
        <v>11473668</v>
      </c>
      <c r="H11" s="60">
        <v>12175695</v>
      </c>
      <c r="I11" s="60">
        <v>35266170</v>
      </c>
      <c r="J11" s="60">
        <v>11631113</v>
      </c>
      <c r="K11" s="60">
        <v>18194835</v>
      </c>
      <c r="L11" s="60">
        <v>11593191</v>
      </c>
      <c r="M11" s="60">
        <v>41419139</v>
      </c>
      <c r="N11" s="60">
        <v>11976415</v>
      </c>
      <c r="O11" s="60">
        <v>12073193</v>
      </c>
      <c r="P11" s="60">
        <v>11627342</v>
      </c>
      <c r="Q11" s="60">
        <v>35676950</v>
      </c>
      <c r="R11" s="60">
        <v>12215230</v>
      </c>
      <c r="S11" s="60">
        <v>12315783</v>
      </c>
      <c r="T11" s="60">
        <v>13185301</v>
      </c>
      <c r="U11" s="60">
        <v>37716314</v>
      </c>
      <c r="V11" s="60">
        <v>150078573</v>
      </c>
      <c r="W11" s="60">
        <v>149697766</v>
      </c>
      <c r="X11" s="60">
        <v>380807</v>
      </c>
      <c r="Y11" s="61">
        <v>0.25</v>
      </c>
      <c r="Z11" s="62">
        <v>149697766</v>
      </c>
    </row>
    <row r="12" spans="1:26" ht="13.5">
      <c r="A12" s="58" t="s">
        <v>38</v>
      </c>
      <c r="B12" s="19">
        <v>9466066</v>
      </c>
      <c r="C12" s="19">
        <v>0</v>
      </c>
      <c r="D12" s="59">
        <v>15578637</v>
      </c>
      <c r="E12" s="60">
        <v>13300000</v>
      </c>
      <c r="F12" s="60">
        <v>778736</v>
      </c>
      <c r="G12" s="60">
        <v>747467</v>
      </c>
      <c r="H12" s="60">
        <v>756443</v>
      </c>
      <c r="I12" s="60">
        <v>2282646</v>
      </c>
      <c r="J12" s="60">
        <v>780958</v>
      </c>
      <c r="K12" s="60">
        <v>774656</v>
      </c>
      <c r="L12" s="60">
        <v>770576</v>
      </c>
      <c r="M12" s="60">
        <v>2326190</v>
      </c>
      <c r="N12" s="60">
        <v>764048</v>
      </c>
      <c r="O12" s="60">
        <v>1095512</v>
      </c>
      <c r="P12" s="60">
        <v>769306</v>
      </c>
      <c r="Q12" s="60">
        <v>2628866</v>
      </c>
      <c r="R12" s="60">
        <v>860044</v>
      </c>
      <c r="S12" s="60">
        <v>795034</v>
      </c>
      <c r="T12" s="60">
        <v>815579</v>
      </c>
      <c r="U12" s="60">
        <v>2470657</v>
      </c>
      <c r="V12" s="60">
        <v>9708359</v>
      </c>
      <c r="W12" s="60">
        <v>13300000</v>
      </c>
      <c r="X12" s="60">
        <v>-3591641</v>
      </c>
      <c r="Y12" s="61">
        <v>-27</v>
      </c>
      <c r="Z12" s="62">
        <v>13300000</v>
      </c>
    </row>
    <row r="13" spans="1:26" ht="13.5">
      <c r="A13" s="58" t="s">
        <v>278</v>
      </c>
      <c r="B13" s="19">
        <v>80075262</v>
      </c>
      <c r="C13" s="19">
        <v>0</v>
      </c>
      <c r="D13" s="59">
        <v>58724950</v>
      </c>
      <c r="E13" s="60">
        <v>58724950</v>
      </c>
      <c r="F13" s="60">
        <v>3949272</v>
      </c>
      <c r="G13" s="60">
        <v>3949272</v>
      </c>
      <c r="H13" s="60">
        <v>3949272</v>
      </c>
      <c r="I13" s="60">
        <v>11847816</v>
      </c>
      <c r="J13" s="60">
        <v>3949272</v>
      </c>
      <c r="K13" s="60">
        <v>3949272</v>
      </c>
      <c r="L13" s="60">
        <v>3949272</v>
      </c>
      <c r="M13" s="60">
        <v>11847816</v>
      </c>
      <c r="N13" s="60">
        <v>3949272</v>
      </c>
      <c r="O13" s="60">
        <v>7898543</v>
      </c>
      <c r="P13" s="60">
        <v>3949272</v>
      </c>
      <c r="Q13" s="60">
        <v>15797087</v>
      </c>
      <c r="R13" s="60">
        <v>3949272</v>
      </c>
      <c r="S13" s="60">
        <v>3949272</v>
      </c>
      <c r="T13" s="60">
        <v>0</v>
      </c>
      <c r="U13" s="60">
        <v>7898544</v>
      </c>
      <c r="V13" s="60">
        <v>47391263</v>
      </c>
      <c r="W13" s="60">
        <v>58724950</v>
      </c>
      <c r="X13" s="60">
        <v>-11333687</v>
      </c>
      <c r="Y13" s="61">
        <v>-19.3</v>
      </c>
      <c r="Z13" s="62">
        <v>58724950</v>
      </c>
    </row>
    <row r="14" spans="1:26" ht="13.5">
      <c r="A14" s="58" t="s">
        <v>40</v>
      </c>
      <c r="B14" s="19">
        <v>1919004</v>
      </c>
      <c r="C14" s="19">
        <v>0</v>
      </c>
      <c r="D14" s="59">
        <v>2000000</v>
      </c>
      <c r="E14" s="60">
        <v>2000000</v>
      </c>
      <c r="F14" s="60">
        <v>2409</v>
      </c>
      <c r="G14" s="60">
        <v>0</v>
      </c>
      <c r="H14" s="60">
        <v>697431</v>
      </c>
      <c r="I14" s="60">
        <v>699840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608474</v>
      </c>
      <c r="Q14" s="60">
        <v>608474</v>
      </c>
      <c r="R14" s="60">
        <v>0</v>
      </c>
      <c r="S14" s="60">
        <v>0</v>
      </c>
      <c r="T14" s="60">
        <v>0</v>
      </c>
      <c r="U14" s="60">
        <v>0</v>
      </c>
      <c r="V14" s="60">
        <v>1308314</v>
      </c>
      <c r="W14" s="60">
        <v>2000000</v>
      </c>
      <c r="X14" s="60">
        <v>-691686</v>
      </c>
      <c r="Y14" s="61">
        <v>-34.58</v>
      </c>
      <c r="Z14" s="62">
        <v>2000000</v>
      </c>
    </row>
    <row r="15" spans="1:26" ht="13.5">
      <c r="A15" s="58" t="s">
        <v>41</v>
      </c>
      <c r="B15" s="19">
        <v>65326123</v>
      </c>
      <c r="C15" s="19">
        <v>0</v>
      </c>
      <c r="D15" s="59">
        <v>90489000</v>
      </c>
      <c r="E15" s="60">
        <v>91350000</v>
      </c>
      <c r="F15" s="60">
        <v>5584338</v>
      </c>
      <c r="G15" s="60">
        <v>6866344</v>
      </c>
      <c r="H15" s="60">
        <v>6392010</v>
      </c>
      <c r="I15" s="60">
        <v>18842692</v>
      </c>
      <c r="J15" s="60">
        <v>5878101</v>
      </c>
      <c r="K15" s="60">
        <v>6068925</v>
      </c>
      <c r="L15" s="60">
        <v>6180521</v>
      </c>
      <c r="M15" s="60">
        <v>18127547</v>
      </c>
      <c r="N15" s="60">
        <v>6414808</v>
      </c>
      <c r="O15" s="60">
        <v>6201034</v>
      </c>
      <c r="P15" s="60">
        <v>5729314</v>
      </c>
      <c r="Q15" s="60">
        <v>18345156</v>
      </c>
      <c r="R15" s="60">
        <v>5622126</v>
      </c>
      <c r="S15" s="60">
        <v>6248985</v>
      </c>
      <c r="T15" s="60">
        <v>5913450</v>
      </c>
      <c r="U15" s="60">
        <v>17784561</v>
      </c>
      <c r="V15" s="60">
        <v>73099956</v>
      </c>
      <c r="W15" s="60">
        <v>91350000</v>
      </c>
      <c r="X15" s="60">
        <v>-18250044</v>
      </c>
      <c r="Y15" s="61">
        <v>-19.98</v>
      </c>
      <c r="Z15" s="62">
        <v>91350000</v>
      </c>
    </row>
    <row r="16" spans="1:26" ht="13.5">
      <c r="A16" s="69" t="s">
        <v>42</v>
      </c>
      <c r="B16" s="19">
        <v>152157358</v>
      </c>
      <c r="C16" s="19">
        <v>0</v>
      </c>
      <c r="D16" s="59">
        <v>9232000</v>
      </c>
      <c r="E16" s="60">
        <v>9232000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9232000</v>
      </c>
      <c r="X16" s="60">
        <v>-9232000</v>
      </c>
      <c r="Y16" s="61">
        <v>-100</v>
      </c>
      <c r="Z16" s="62">
        <v>9232000</v>
      </c>
    </row>
    <row r="17" spans="1:26" ht="13.5">
      <c r="A17" s="58" t="s">
        <v>43</v>
      </c>
      <c r="B17" s="19">
        <v>141501470</v>
      </c>
      <c r="C17" s="19">
        <v>0</v>
      </c>
      <c r="D17" s="59">
        <v>218178536</v>
      </c>
      <c r="E17" s="60">
        <v>241140127</v>
      </c>
      <c r="F17" s="60">
        <v>20677982</v>
      </c>
      <c r="G17" s="60">
        <v>27611614</v>
      </c>
      <c r="H17" s="60">
        <v>18602864</v>
      </c>
      <c r="I17" s="60">
        <v>66892460</v>
      </c>
      <c r="J17" s="60">
        <v>26697569</v>
      </c>
      <c r="K17" s="60">
        <v>24911037</v>
      </c>
      <c r="L17" s="60">
        <v>18681785</v>
      </c>
      <c r="M17" s="60">
        <v>70290391</v>
      </c>
      <c r="N17" s="60">
        <v>14880190</v>
      </c>
      <c r="O17" s="60">
        <v>14944449</v>
      </c>
      <c r="P17" s="60">
        <v>19504677</v>
      </c>
      <c r="Q17" s="60">
        <v>49329316</v>
      </c>
      <c r="R17" s="60">
        <v>14349759</v>
      </c>
      <c r="S17" s="60">
        <v>16508349</v>
      </c>
      <c r="T17" s="60">
        <v>8513293</v>
      </c>
      <c r="U17" s="60">
        <v>39371401</v>
      </c>
      <c r="V17" s="60">
        <v>225883568</v>
      </c>
      <c r="W17" s="60">
        <v>241140127</v>
      </c>
      <c r="X17" s="60">
        <v>-15256559</v>
      </c>
      <c r="Y17" s="61">
        <v>-6.33</v>
      </c>
      <c r="Z17" s="62">
        <v>241140127</v>
      </c>
    </row>
    <row r="18" spans="1:26" ht="13.5">
      <c r="A18" s="70" t="s">
        <v>44</v>
      </c>
      <c r="B18" s="71">
        <f>SUM(B11:B17)</f>
        <v>601856272</v>
      </c>
      <c r="C18" s="71">
        <f>SUM(C11:C17)</f>
        <v>0</v>
      </c>
      <c r="D18" s="72">
        <f aca="true" t="shared" si="1" ref="D18:Z18">SUM(D11:D17)</f>
        <v>543900889</v>
      </c>
      <c r="E18" s="73">
        <f t="shared" si="1"/>
        <v>565444843</v>
      </c>
      <c r="F18" s="73">
        <f t="shared" si="1"/>
        <v>42609544</v>
      </c>
      <c r="G18" s="73">
        <f t="shared" si="1"/>
        <v>50648365</v>
      </c>
      <c r="H18" s="73">
        <f t="shared" si="1"/>
        <v>42573715</v>
      </c>
      <c r="I18" s="73">
        <f t="shared" si="1"/>
        <v>135831624</v>
      </c>
      <c r="J18" s="73">
        <f t="shared" si="1"/>
        <v>48937013</v>
      </c>
      <c r="K18" s="73">
        <f t="shared" si="1"/>
        <v>53898725</v>
      </c>
      <c r="L18" s="73">
        <f t="shared" si="1"/>
        <v>41175345</v>
      </c>
      <c r="M18" s="73">
        <f t="shared" si="1"/>
        <v>144011083</v>
      </c>
      <c r="N18" s="73">
        <f t="shared" si="1"/>
        <v>37984733</v>
      </c>
      <c r="O18" s="73">
        <f t="shared" si="1"/>
        <v>42212731</v>
      </c>
      <c r="P18" s="73">
        <f t="shared" si="1"/>
        <v>42188385</v>
      </c>
      <c r="Q18" s="73">
        <f t="shared" si="1"/>
        <v>122385849</v>
      </c>
      <c r="R18" s="73">
        <f t="shared" si="1"/>
        <v>36996431</v>
      </c>
      <c r="S18" s="73">
        <f t="shared" si="1"/>
        <v>39817423</v>
      </c>
      <c r="T18" s="73">
        <f t="shared" si="1"/>
        <v>28427623</v>
      </c>
      <c r="U18" s="73">
        <f t="shared" si="1"/>
        <v>105241477</v>
      </c>
      <c r="V18" s="73">
        <f t="shared" si="1"/>
        <v>507470033</v>
      </c>
      <c r="W18" s="73">
        <f t="shared" si="1"/>
        <v>565444843</v>
      </c>
      <c r="X18" s="73">
        <f t="shared" si="1"/>
        <v>-57974810</v>
      </c>
      <c r="Y18" s="67">
        <f>+IF(W18&lt;&gt;0,(X18/W18)*100,0)</f>
        <v>-10.252955830742275</v>
      </c>
      <c r="Z18" s="74">
        <f t="shared" si="1"/>
        <v>565444843</v>
      </c>
    </row>
    <row r="19" spans="1:26" ht="13.5">
      <c r="A19" s="70" t="s">
        <v>45</v>
      </c>
      <c r="B19" s="75">
        <f>+B10-B18</f>
        <v>-128212951</v>
      </c>
      <c r="C19" s="75">
        <f>+C10-C18</f>
        <v>0</v>
      </c>
      <c r="D19" s="76">
        <f aca="true" t="shared" si="2" ref="D19:Z19">+D10-D18</f>
        <v>-28274801</v>
      </c>
      <c r="E19" s="77">
        <f t="shared" si="2"/>
        <v>-40963949</v>
      </c>
      <c r="F19" s="77">
        <f t="shared" si="2"/>
        <v>128486893</v>
      </c>
      <c r="G19" s="77">
        <f t="shared" si="2"/>
        <v>-34104369</v>
      </c>
      <c r="H19" s="77">
        <f t="shared" si="2"/>
        <v>-38270551</v>
      </c>
      <c r="I19" s="77">
        <f t="shared" si="2"/>
        <v>56111973</v>
      </c>
      <c r="J19" s="77">
        <f t="shared" si="2"/>
        <v>-34295501</v>
      </c>
      <c r="K19" s="77">
        <f t="shared" si="2"/>
        <v>73453999</v>
      </c>
      <c r="L19" s="77">
        <f t="shared" si="2"/>
        <v>-21356867</v>
      </c>
      <c r="M19" s="77">
        <f t="shared" si="2"/>
        <v>17801631</v>
      </c>
      <c r="N19" s="77">
        <f t="shared" si="2"/>
        <v>-27066860</v>
      </c>
      <c r="O19" s="77">
        <f t="shared" si="2"/>
        <v>-30314833</v>
      </c>
      <c r="P19" s="77">
        <f t="shared" si="2"/>
        <v>54500435</v>
      </c>
      <c r="Q19" s="77">
        <f t="shared" si="2"/>
        <v>-2881258</v>
      </c>
      <c r="R19" s="77">
        <f t="shared" si="2"/>
        <v>-24965575</v>
      </c>
      <c r="S19" s="77">
        <f t="shared" si="2"/>
        <v>-28747730</v>
      </c>
      <c r="T19" s="77">
        <f t="shared" si="2"/>
        <v>-16276937</v>
      </c>
      <c r="U19" s="77">
        <f t="shared" si="2"/>
        <v>-69990242</v>
      </c>
      <c r="V19" s="77">
        <f t="shared" si="2"/>
        <v>1042104</v>
      </c>
      <c r="W19" s="77">
        <f>IF(E10=E18,0,W10-W18)</f>
        <v>-40963949</v>
      </c>
      <c r="X19" s="77">
        <f t="shared" si="2"/>
        <v>42006053</v>
      </c>
      <c r="Y19" s="78">
        <f>+IF(W19&lt;&gt;0,(X19/W19)*100,0)</f>
        <v>-102.54395395326755</v>
      </c>
      <c r="Z19" s="79">
        <f t="shared" si="2"/>
        <v>-40963949</v>
      </c>
    </row>
    <row r="20" spans="1:26" ht="13.5">
      <c r="A20" s="58" t="s">
        <v>46</v>
      </c>
      <c r="B20" s="19">
        <v>148504663</v>
      </c>
      <c r="C20" s="19">
        <v>0</v>
      </c>
      <c r="D20" s="59">
        <v>79917952</v>
      </c>
      <c r="E20" s="60">
        <v>117514000</v>
      </c>
      <c r="F20" s="60">
        <v>1932273</v>
      </c>
      <c r="G20" s="60">
        <v>1420419</v>
      </c>
      <c r="H20" s="60">
        <v>19506766</v>
      </c>
      <c r="I20" s="60">
        <v>22859458</v>
      </c>
      <c r="J20" s="60">
        <v>321595</v>
      </c>
      <c r="K20" s="60">
        <v>33236191</v>
      </c>
      <c r="L20" s="60">
        <v>23786816</v>
      </c>
      <c r="M20" s="60">
        <v>57344602</v>
      </c>
      <c r="N20" s="60">
        <v>0</v>
      </c>
      <c r="O20" s="60">
        <v>0</v>
      </c>
      <c r="P20" s="60">
        <v>32384721</v>
      </c>
      <c r="Q20" s="60">
        <v>32384721</v>
      </c>
      <c r="R20" s="60">
        <v>1876363</v>
      </c>
      <c r="S20" s="60">
        <v>6248831</v>
      </c>
      <c r="T20" s="60">
        <v>0</v>
      </c>
      <c r="U20" s="60">
        <v>8125194</v>
      </c>
      <c r="V20" s="60">
        <v>120713975</v>
      </c>
      <c r="W20" s="60">
        <v>117514000</v>
      </c>
      <c r="X20" s="60">
        <v>3199975</v>
      </c>
      <c r="Y20" s="61">
        <v>2.72</v>
      </c>
      <c r="Z20" s="62">
        <v>117514000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20291712</v>
      </c>
      <c r="C22" s="86">
        <f>SUM(C19:C21)</f>
        <v>0</v>
      </c>
      <c r="D22" s="87">
        <f aca="true" t="shared" si="3" ref="D22:Z22">SUM(D19:D21)</f>
        <v>51643151</v>
      </c>
      <c r="E22" s="88">
        <f t="shared" si="3"/>
        <v>76550051</v>
      </c>
      <c r="F22" s="88">
        <f t="shared" si="3"/>
        <v>130419166</v>
      </c>
      <c r="G22" s="88">
        <f t="shared" si="3"/>
        <v>-32683950</v>
      </c>
      <c r="H22" s="88">
        <f t="shared" si="3"/>
        <v>-18763785</v>
      </c>
      <c r="I22" s="88">
        <f t="shared" si="3"/>
        <v>78971431</v>
      </c>
      <c r="J22" s="88">
        <f t="shared" si="3"/>
        <v>-33973906</v>
      </c>
      <c r="K22" s="88">
        <f t="shared" si="3"/>
        <v>106690190</v>
      </c>
      <c r="L22" s="88">
        <f t="shared" si="3"/>
        <v>2429949</v>
      </c>
      <c r="M22" s="88">
        <f t="shared" si="3"/>
        <v>75146233</v>
      </c>
      <c r="N22" s="88">
        <f t="shared" si="3"/>
        <v>-27066860</v>
      </c>
      <c r="O22" s="88">
        <f t="shared" si="3"/>
        <v>-30314833</v>
      </c>
      <c r="P22" s="88">
        <f t="shared" si="3"/>
        <v>86885156</v>
      </c>
      <c r="Q22" s="88">
        <f t="shared" si="3"/>
        <v>29503463</v>
      </c>
      <c r="R22" s="88">
        <f t="shared" si="3"/>
        <v>-23089212</v>
      </c>
      <c r="S22" s="88">
        <f t="shared" si="3"/>
        <v>-22498899</v>
      </c>
      <c r="T22" s="88">
        <f t="shared" si="3"/>
        <v>-16276937</v>
      </c>
      <c r="U22" s="88">
        <f t="shared" si="3"/>
        <v>-61865048</v>
      </c>
      <c r="V22" s="88">
        <f t="shared" si="3"/>
        <v>121756079</v>
      </c>
      <c r="W22" s="88">
        <f t="shared" si="3"/>
        <v>76550051</v>
      </c>
      <c r="X22" s="88">
        <f t="shared" si="3"/>
        <v>45206028</v>
      </c>
      <c r="Y22" s="89">
        <f>+IF(W22&lt;&gt;0,(X22/W22)*100,0)</f>
        <v>59.05421016636553</v>
      </c>
      <c r="Z22" s="90">
        <f t="shared" si="3"/>
        <v>76550051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20291712</v>
      </c>
      <c r="C24" s="75">
        <f>SUM(C22:C23)</f>
        <v>0</v>
      </c>
      <c r="D24" s="76">
        <f aca="true" t="shared" si="4" ref="D24:Z24">SUM(D22:D23)</f>
        <v>51643151</v>
      </c>
      <c r="E24" s="77">
        <f t="shared" si="4"/>
        <v>76550051</v>
      </c>
      <c r="F24" s="77">
        <f t="shared" si="4"/>
        <v>130419166</v>
      </c>
      <c r="G24" s="77">
        <f t="shared" si="4"/>
        <v>-32683950</v>
      </c>
      <c r="H24" s="77">
        <f t="shared" si="4"/>
        <v>-18763785</v>
      </c>
      <c r="I24" s="77">
        <f t="shared" si="4"/>
        <v>78971431</v>
      </c>
      <c r="J24" s="77">
        <f t="shared" si="4"/>
        <v>-33973906</v>
      </c>
      <c r="K24" s="77">
        <f t="shared" si="4"/>
        <v>106690190</v>
      </c>
      <c r="L24" s="77">
        <f t="shared" si="4"/>
        <v>2429949</v>
      </c>
      <c r="M24" s="77">
        <f t="shared" si="4"/>
        <v>75146233</v>
      </c>
      <c r="N24" s="77">
        <f t="shared" si="4"/>
        <v>-27066860</v>
      </c>
      <c r="O24" s="77">
        <f t="shared" si="4"/>
        <v>-30314833</v>
      </c>
      <c r="P24" s="77">
        <f t="shared" si="4"/>
        <v>86885156</v>
      </c>
      <c r="Q24" s="77">
        <f t="shared" si="4"/>
        <v>29503463</v>
      </c>
      <c r="R24" s="77">
        <f t="shared" si="4"/>
        <v>-23089212</v>
      </c>
      <c r="S24" s="77">
        <f t="shared" si="4"/>
        <v>-22498899</v>
      </c>
      <c r="T24" s="77">
        <f t="shared" si="4"/>
        <v>-16276937</v>
      </c>
      <c r="U24" s="77">
        <f t="shared" si="4"/>
        <v>-61865048</v>
      </c>
      <c r="V24" s="77">
        <f t="shared" si="4"/>
        <v>121756079</v>
      </c>
      <c r="W24" s="77">
        <f t="shared" si="4"/>
        <v>76550051</v>
      </c>
      <c r="X24" s="77">
        <f t="shared" si="4"/>
        <v>45206028</v>
      </c>
      <c r="Y24" s="78">
        <f>+IF(W24&lt;&gt;0,(X24/W24)*100,0)</f>
        <v>59.05421016636553</v>
      </c>
      <c r="Z24" s="79">
        <f t="shared" si="4"/>
        <v>76550051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77953296</v>
      </c>
      <c r="C27" s="22">
        <v>0</v>
      </c>
      <c r="D27" s="99">
        <v>334505000</v>
      </c>
      <c r="E27" s="100">
        <v>272101000</v>
      </c>
      <c r="F27" s="100">
        <v>266218</v>
      </c>
      <c r="G27" s="100">
        <v>10506394</v>
      </c>
      <c r="H27" s="100">
        <v>8783131</v>
      </c>
      <c r="I27" s="100">
        <v>19555743</v>
      </c>
      <c r="J27" s="100">
        <v>9815372</v>
      </c>
      <c r="K27" s="100">
        <v>16763885</v>
      </c>
      <c r="L27" s="100">
        <v>23786816</v>
      </c>
      <c r="M27" s="100">
        <v>50366073</v>
      </c>
      <c r="N27" s="100">
        <v>11950746</v>
      </c>
      <c r="O27" s="100">
        <v>10950079</v>
      </c>
      <c r="P27" s="100">
        <v>9764066</v>
      </c>
      <c r="Q27" s="100">
        <v>32664891</v>
      </c>
      <c r="R27" s="100">
        <v>12815196</v>
      </c>
      <c r="S27" s="100">
        <v>15189178</v>
      </c>
      <c r="T27" s="100">
        <v>40789137</v>
      </c>
      <c r="U27" s="100">
        <v>68793511</v>
      </c>
      <c r="V27" s="100">
        <v>171380218</v>
      </c>
      <c r="W27" s="100">
        <v>272101000</v>
      </c>
      <c r="X27" s="100">
        <v>-100720782</v>
      </c>
      <c r="Y27" s="101">
        <v>-37.02</v>
      </c>
      <c r="Z27" s="102">
        <v>272101000</v>
      </c>
    </row>
    <row r="28" spans="1:26" ht="13.5">
      <c r="A28" s="103" t="s">
        <v>46</v>
      </c>
      <c r="B28" s="19">
        <v>77276043</v>
      </c>
      <c r="C28" s="19">
        <v>0</v>
      </c>
      <c r="D28" s="59">
        <v>79918000</v>
      </c>
      <c r="E28" s="60">
        <v>117514000</v>
      </c>
      <c r="F28" s="60">
        <v>266218</v>
      </c>
      <c r="G28" s="60">
        <v>10506394</v>
      </c>
      <c r="H28" s="60">
        <v>8783131</v>
      </c>
      <c r="I28" s="60">
        <v>19555743</v>
      </c>
      <c r="J28" s="60">
        <v>9815372</v>
      </c>
      <c r="K28" s="60">
        <v>15616215</v>
      </c>
      <c r="L28" s="60">
        <v>23786816</v>
      </c>
      <c r="M28" s="60">
        <v>49218403</v>
      </c>
      <c r="N28" s="60">
        <v>11950746</v>
      </c>
      <c r="O28" s="60">
        <v>9770978</v>
      </c>
      <c r="P28" s="60">
        <v>9764066</v>
      </c>
      <c r="Q28" s="60">
        <v>31485790</v>
      </c>
      <c r="R28" s="60">
        <v>12815196</v>
      </c>
      <c r="S28" s="60">
        <v>15189178</v>
      </c>
      <c r="T28" s="60">
        <v>40789137</v>
      </c>
      <c r="U28" s="60">
        <v>68793511</v>
      </c>
      <c r="V28" s="60">
        <v>169053447</v>
      </c>
      <c r="W28" s="60">
        <v>117514000</v>
      </c>
      <c r="X28" s="60">
        <v>51539447</v>
      </c>
      <c r="Y28" s="61">
        <v>43.86</v>
      </c>
      <c r="Z28" s="62">
        <v>117514000</v>
      </c>
    </row>
    <row r="29" spans="1:26" ht="13.5">
      <c r="A29" s="58" t="s">
        <v>282</v>
      </c>
      <c r="B29" s="19">
        <v>677253</v>
      </c>
      <c r="C29" s="19">
        <v>0</v>
      </c>
      <c r="D29" s="59">
        <v>0</v>
      </c>
      <c r="E29" s="60">
        <v>29587000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1147670</v>
      </c>
      <c r="L29" s="60">
        <v>0</v>
      </c>
      <c r="M29" s="60">
        <v>1147670</v>
      </c>
      <c r="N29" s="60">
        <v>0</v>
      </c>
      <c r="O29" s="60">
        <v>1179101</v>
      </c>
      <c r="P29" s="60">
        <v>0</v>
      </c>
      <c r="Q29" s="60">
        <v>1179101</v>
      </c>
      <c r="R29" s="60">
        <v>0</v>
      </c>
      <c r="S29" s="60">
        <v>0</v>
      </c>
      <c r="T29" s="60">
        <v>0</v>
      </c>
      <c r="U29" s="60">
        <v>0</v>
      </c>
      <c r="V29" s="60">
        <v>2326771</v>
      </c>
      <c r="W29" s="60">
        <v>29587000</v>
      </c>
      <c r="X29" s="60">
        <v>-27260229</v>
      </c>
      <c r="Y29" s="61">
        <v>-92.14</v>
      </c>
      <c r="Z29" s="62">
        <v>29587000</v>
      </c>
    </row>
    <row r="30" spans="1:26" ht="13.5">
      <c r="A30" s="58" t="s">
        <v>52</v>
      </c>
      <c r="B30" s="19">
        <v>0</v>
      </c>
      <c r="C30" s="19">
        <v>0</v>
      </c>
      <c r="D30" s="59">
        <v>225000000</v>
      </c>
      <c r="E30" s="60">
        <v>125000000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125000000</v>
      </c>
      <c r="X30" s="60">
        <v>-125000000</v>
      </c>
      <c r="Y30" s="61">
        <v>-100</v>
      </c>
      <c r="Z30" s="62">
        <v>125000000</v>
      </c>
    </row>
    <row r="31" spans="1:26" ht="13.5">
      <c r="A31" s="58" t="s">
        <v>53</v>
      </c>
      <c r="B31" s="19">
        <v>0</v>
      </c>
      <c r="C31" s="19">
        <v>0</v>
      </c>
      <c r="D31" s="59">
        <v>29587000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77953296</v>
      </c>
      <c r="C32" s="22">
        <f>SUM(C28:C31)</f>
        <v>0</v>
      </c>
      <c r="D32" s="99">
        <f aca="true" t="shared" si="5" ref="D32:Z32">SUM(D28:D31)</f>
        <v>334505000</v>
      </c>
      <c r="E32" s="100">
        <f t="shared" si="5"/>
        <v>272101000</v>
      </c>
      <c r="F32" s="100">
        <f t="shared" si="5"/>
        <v>266218</v>
      </c>
      <c r="G32" s="100">
        <f t="shared" si="5"/>
        <v>10506394</v>
      </c>
      <c r="H32" s="100">
        <f t="shared" si="5"/>
        <v>8783131</v>
      </c>
      <c r="I32" s="100">
        <f t="shared" si="5"/>
        <v>19555743</v>
      </c>
      <c r="J32" s="100">
        <f t="shared" si="5"/>
        <v>9815372</v>
      </c>
      <c r="K32" s="100">
        <f t="shared" si="5"/>
        <v>16763885</v>
      </c>
      <c r="L32" s="100">
        <f t="shared" si="5"/>
        <v>23786816</v>
      </c>
      <c r="M32" s="100">
        <f t="shared" si="5"/>
        <v>50366073</v>
      </c>
      <c r="N32" s="100">
        <f t="shared" si="5"/>
        <v>11950746</v>
      </c>
      <c r="O32" s="100">
        <f t="shared" si="5"/>
        <v>10950079</v>
      </c>
      <c r="P32" s="100">
        <f t="shared" si="5"/>
        <v>9764066</v>
      </c>
      <c r="Q32" s="100">
        <f t="shared" si="5"/>
        <v>32664891</v>
      </c>
      <c r="R32" s="100">
        <f t="shared" si="5"/>
        <v>12815196</v>
      </c>
      <c r="S32" s="100">
        <f t="shared" si="5"/>
        <v>15189178</v>
      </c>
      <c r="T32" s="100">
        <f t="shared" si="5"/>
        <v>40789137</v>
      </c>
      <c r="U32" s="100">
        <f t="shared" si="5"/>
        <v>68793511</v>
      </c>
      <c r="V32" s="100">
        <f t="shared" si="5"/>
        <v>171380218</v>
      </c>
      <c r="W32" s="100">
        <f t="shared" si="5"/>
        <v>272101000</v>
      </c>
      <c r="X32" s="100">
        <f t="shared" si="5"/>
        <v>-100720782</v>
      </c>
      <c r="Y32" s="101">
        <f>+IF(W32&lt;&gt;0,(X32/W32)*100,0)</f>
        <v>-37.01595436988471</v>
      </c>
      <c r="Z32" s="102">
        <f t="shared" si="5"/>
        <v>272101000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262972888</v>
      </c>
      <c r="C35" s="19">
        <v>0</v>
      </c>
      <c r="D35" s="59">
        <v>654509000</v>
      </c>
      <c r="E35" s="60">
        <v>654509241</v>
      </c>
      <c r="F35" s="60">
        <v>431577932</v>
      </c>
      <c r="G35" s="60">
        <v>431577932</v>
      </c>
      <c r="H35" s="60">
        <v>431577932</v>
      </c>
      <c r="I35" s="60">
        <v>431577932</v>
      </c>
      <c r="J35" s="60">
        <v>431577932</v>
      </c>
      <c r="K35" s="60">
        <v>430748874</v>
      </c>
      <c r="L35" s="60">
        <v>441746924</v>
      </c>
      <c r="M35" s="60">
        <v>441746924</v>
      </c>
      <c r="N35" s="60">
        <v>346943576</v>
      </c>
      <c r="O35" s="60">
        <v>311144053</v>
      </c>
      <c r="P35" s="60">
        <v>454858746</v>
      </c>
      <c r="Q35" s="60">
        <v>454858746</v>
      </c>
      <c r="R35" s="60">
        <v>537497648</v>
      </c>
      <c r="S35" s="60">
        <v>401054642</v>
      </c>
      <c r="T35" s="60">
        <v>349661412</v>
      </c>
      <c r="U35" s="60">
        <v>349661412</v>
      </c>
      <c r="V35" s="60">
        <v>349661412</v>
      </c>
      <c r="W35" s="60">
        <v>654509241</v>
      </c>
      <c r="X35" s="60">
        <v>-304847829</v>
      </c>
      <c r="Y35" s="61">
        <v>-46.58</v>
      </c>
      <c r="Z35" s="62">
        <v>654509241</v>
      </c>
    </row>
    <row r="36" spans="1:26" ht="13.5">
      <c r="A36" s="58" t="s">
        <v>57</v>
      </c>
      <c r="B36" s="19">
        <v>681622315</v>
      </c>
      <c r="C36" s="19">
        <v>0</v>
      </c>
      <c r="D36" s="59">
        <v>707823000</v>
      </c>
      <c r="E36" s="60">
        <v>707823000</v>
      </c>
      <c r="F36" s="60">
        <v>135773108</v>
      </c>
      <c r="G36" s="60">
        <v>135773108</v>
      </c>
      <c r="H36" s="60">
        <v>135773108</v>
      </c>
      <c r="I36" s="60">
        <v>135773108</v>
      </c>
      <c r="J36" s="60">
        <v>135773108</v>
      </c>
      <c r="K36" s="60">
        <v>135773108</v>
      </c>
      <c r="L36" s="60">
        <v>716855012</v>
      </c>
      <c r="M36" s="60">
        <v>716855012</v>
      </c>
      <c r="N36" s="60">
        <v>716855012</v>
      </c>
      <c r="O36" s="60">
        <v>716855012</v>
      </c>
      <c r="P36" s="60">
        <v>716855012</v>
      </c>
      <c r="Q36" s="60">
        <v>716855012</v>
      </c>
      <c r="R36" s="60">
        <v>716855012</v>
      </c>
      <c r="S36" s="60">
        <v>716855012</v>
      </c>
      <c r="T36" s="60">
        <v>768248242</v>
      </c>
      <c r="U36" s="60">
        <v>768248242</v>
      </c>
      <c r="V36" s="60">
        <v>768248242</v>
      </c>
      <c r="W36" s="60">
        <v>707823000</v>
      </c>
      <c r="X36" s="60">
        <v>60425242</v>
      </c>
      <c r="Y36" s="61">
        <v>8.54</v>
      </c>
      <c r="Z36" s="62">
        <v>707823000</v>
      </c>
    </row>
    <row r="37" spans="1:26" ht="13.5">
      <c r="A37" s="58" t="s">
        <v>58</v>
      </c>
      <c r="B37" s="19">
        <v>146225104</v>
      </c>
      <c r="C37" s="19">
        <v>0</v>
      </c>
      <c r="D37" s="59">
        <v>332055000</v>
      </c>
      <c r="E37" s="60">
        <v>332054734</v>
      </c>
      <c r="F37" s="60">
        <v>96095657</v>
      </c>
      <c r="G37" s="60">
        <v>96095657</v>
      </c>
      <c r="H37" s="60">
        <v>96095657</v>
      </c>
      <c r="I37" s="60">
        <v>96095657</v>
      </c>
      <c r="J37" s="60">
        <v>96095657</v>
      </c>
      <c r="K37" s="60">
        <v>95266599</v>
      </c>
      <c r="L37" s="60">
        <v>333620633</v>
      </c>
      <c r="M37" s="60">
        <v>333620633</v>
      </c>
      <c r="N37" s="60">
        <v>333620633</v>
      </c>
      <c r="O37" s="60">
        <v>131039116</v>
      </c>
      <c r="P37" s="60">
        <v>171881947</v>
      </c>
      <c r="Q37" s="60">
        <v>171881947</v>
      </c>
      <c r="R37" s="60">
        <v>171881947</v>
      </c>
      <c r="S37" s="60">
        <v>171881947</v>
      </c>
      <c r="T37" s="60">
        <v>171881947</v>
      </c>
      <c r="U37" s="60">
        <v>171881947</v>
      </c>
      <c r="V37" s="60">
        <v>171881947</v>
      </c>
      <c r="W37" s="60">
        <v>332054734</v>
      </c>
      <c r="X37" s="60">
        <v>-160172787</v>
      </c>
      <c r="Y37" s="61">
        <v>-48.24</v>
      </c>
      <c r="Z37" s="62">
        <v>332054734</v>
      </c>
    </row>
    <row r="38" spans="1:26" ht="13.5">
      <c r="A38" s="58" t="s">
        <v>59</v>
      </c>
      <c r="B38" s="19">
        <v>9953749</v>
      </c>
      <c r="C38" s="19">
        <v>0</v>
      </c>
      <c r="D38" s="59">
        <v>240469247</v>
      </c>
      <c r="E38" s="60">
        <v>140469247</v>
      </c>
      <c r="F38" s="60">
        <v>30650314</v>
      </c>
      <c r="G38" s="60">
        <v>30650314</v>
      </c>
      <c r="H38" s="60">
        <v>30650314</v>
      </c>
      <c r="I38" s="60">
        <v>30650314</v>
      </c>
      <c r="J38" s="60">
        <v>30650314</v>
      </c>
      <c r="K38" s="60">
        <v>30650314</v>
      </c>
      <c r="L38" s="60">
        <v>31988565</v>
      </c>
      <c r="M38" s="60">
        <v>31988565</v>
      </c>
      <c r="N38" s="60">
        <v>31988565</v>
      </c>
      <c r="O38" s="60">
        <v>12277492</v>
      </c>
      <c r="P38" s="60">
        <v>82277492</v>
      </c>
      <c r="Q38" s="60">
        <v>82277492</v>
      </c>
      <c r="R38" s="60">
        <v>82620488</v>
      </c>
      <c r="S38" s="60">
        <v>82620488</v>
      </c>
      <c r="T38" s="60">
        <v>82620488</v>
      </c>
      <c r="U38" s="60">
        <v>82620488</v>
      </c>
      <c r="V38" s="60">
        <v>82620488</v>
      </c>
      <c r="W38" s="60">
        <v>140469247</v>
      </c>
      <c r="X38" s="60">
        <v>-57848759</v>
      </c>
      <c r="Y38" s="61">
        <v>-41.18</v>
      </c>
      <c r="Z38" s="62">
        <v>140469247</v>
      </c>
    </row>
    <row r="39" spans="1:26" ht="13.5">
      <c r="A39" s="58" t="s">
        <v>60</v>
      </c>
      <c r="B39" s="19">
        <v>788416350</v>
      </c>
      <c r="C39" s="19">
        <v>0</v>
      </c>
      <c r="D39" s="59">
        <v>789807753</v>
      </c>
      <c r="E39" s="60">
        <v>889808260</v>
      </c>
      <c r="F39" s="60">
        <v>440605069</v>
      </c>
      <c r="G39" s="60">
        <v>440605069</v>
      </c>
      <c r="H39" s="60">
        <v>440605069</v>
      </c>
      <c r="I39" s="60">
        <v>440605069</v>
      </c>
      <c r="J39" s="60">
        <v>440605069</v>
      </c>
      <c r="K39" s="60">
        <v>440605069</v>
      </c>
      <c r="L39" s="60">
        <v>792992738</v>
      </c>
      <c r="M39" s="60">
        <v>792992738</v>
      </c>
      <c r="N39" s="60">
        <v>698189390</v>
      </c>
      <c r="O39" s="60">
        <v>884682457</v>
      </c>
      <c r="P39" s="60">
        <v>917554319</v>
      </c>
      <c r="Q39" s="60">
        <v>917554319</v>
      </c>
      <c r="R39" s="60">
        <v>999850225</v>
      </c>
      <c r="S39" s="60">
        <v>863407219</v>
      </c>
      <c r="T39" s="60">
        <v>863407219</v>
      </c>
      <c r="U39" s="60">
        <v>863407219</v>
      </c>
      <c r="V39" s="60">
        <v>863407219</v>
      </c>
      <c r="W39" s="60">
        <v>889808260</v>
      </c>
      <c r="X39" s="60">
        <v>-26401041</v>
      </c>
      <c r="Y39" s="61">
        <v>-2.97</v>
      </c>
      <c r="Z39" s="62">
        <v>889808260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86784737</v>
      </c>
      <c r="C42" s="19">
        <v>0</v>
      </c>
      <c r="D42" s="59">
        <v>160582992</v>
      </c>
      <c r="E42" s="60">
        <v>179274720</v>
      </c>
      <c r="F42" s="60">
        <v>161592622</v>
      </c>
      <c r="G42" s="60">
        <v>-94717089</v>
      </c>
      <c r="H42" s="60">
        <v>-27328631</v>
      </c>
      <c r="I42" s="60">
        <v>39546902</v>
      </c>
      <c r="J42" s="60">
        <v>16960045</v>
      </c>
      <c r="K42" s="60">
        <v>83168860</v>
      </c>
      <c r="L42" s="60">
        <v>-52555132</v>
      </c>
      <c r="M42" s="60">
        <v>47573773</v>
      </c>
      <c r="N42" s="60">
        <v>-15494355</v>
      </c>
      <c r="O42" s="60">
        <v>-37830177</v>
      </c>
      <c r="P42" s="60">
        <v>87137684</v>
      </c>
      <c r="Q42" s="60">
        <v>33813152</v>
      </c>
      <c r="R42" s="60">
        <v>-139104985</v>
      </c>
      <c r="S42" s="60">
        <v>-13867625</v>
      </c>
      <c r="T42" s="60">
        <v>-5536845</v>
      </c>
      <c r="U42" s="60">
        <v>-158509455</v>
      </c>
      <c r="V42" s="60">
        <v>-37575628</v>
      </c>
      <c r="W42" s="60">
        <v>179274720</v>
      </c>
      <c r="X42" s="60">
        <v>-216850348</v>
      </c>
      <c r="Y42" s="61">
        <v>-120.96</v>
      </c>
      <c r="Z42" s="62">
        <v>179274720</v>
      </c>
    </row>
    <row r="43" spans="1:26" ht="13.5">
      <c r="A43" s="58" t="s">
        <v>63</v>
      </c>
      <c r="B43" s="19">
        <v>-77539837</v>
      </c>
      <c r="C43" s="19">
        <v>0</v>
      </c>
      <c r="D43" s="59">
        <v>-342778992</v>
      </c>
      <c r="E43" s="60">
        <v>-342778992</v>
      </c>
      <c r="F43" s="60">
        <v>-16710020</v>
      </c>
      <c r="G43" s="60">
        <v>-7466200</v>
      </c>
      <c r="H43" s="60">
        <v>-11258823</v>
      </c>
      <c r="I43" s="60">
        <v>-35435043</v>
      </c>
      <c r="J43" s="60">
        <v>-17671674</v>
      </c>
      <c r="K43" s="60">
        <v>0</v>
      </c>
      <c r="L43" s="60">
        <v>-35268758</v>
      </c>
      <c r="M43" s="60">
        <v>-52940432</v>
      </c>
      <c r="N43" s="60">
        <v>-11858259</v>
      </c>
      <c r="O43" s="60">
        <v>-11678034</v>
      </c>
      <c r="P43" s="60">
        <v>-13478777</v>
      </c>
      <c r="Q43" s="60">
        <v>-37015070</v>
      </c>
      <c r="R43" s="60">
        <v>-18292008</v>
      </c>
      <c r="S43" s="60">
        <v>-19546741</v>
      </c>
      <c r="T43" s="60">
        <v>-22408115</v>
      </c>
      <c r="U43" s="60">
        <v>-60246864</v>
      </c>
      <c r="V43" s="60">
        <v>-185637409</v>
      </c>
      <c r="W43" s="60">
        <v>-342778992</v>
      </c>
      <c r="X43" s="60">
        <v>157141583</v>
      </c>
      <c r="Y43" s="61">
        <v>-45.84</v>
      </c>
      <c r="Z43" s="62">
        <v>-342778992</v>
      </c>
    </row>
    <row r="44" spans="1:26" ht="13.5">
      <c r="A44" s="58" t="s">
        <v>64</v>
      </c>
      <c r="B44" s="19">
        <v>-3407151</v>
      </c>
      <c r="C44" s="19">
        <v>0</v>
      </c>
      <c r="D44" s="59">
        <v>223500000</v>
      </c>
      <c r="E44" s="60">
        <v>123500004</v>
      </c>
      <c r="F44" s="60">
        <v>0</v>
      </c>
      <c r="G44" s="60">
        <v>0</v>
      </c>
      <c r="H44" s="60">
        <v>0</v>
      </c>
      <c r="I44" s="60">
        <v>0</v>
      </c>
      <c r="J44" s="60">
        <v>-697431</v>
      </c>
      <c r="K44" s="60">
        <v>0</v>
      </c>
      <c r="L44" s="60">
        <v>0</v>
      </c>
      <c r="M44" s="60">
        <v>-697431</v>
      </c>
      <c r="N44" s="60">
        <v>0</v>
      </c>
      <c r="O44" s="60">
        <v>0</v>
      </c>
      <c r="P44" s="60">
        <v>68165362</v>
      </c>
      <c r="Q44" s="60">
        <v>68165362</v>
      </c>
      <c r="R44" s="60">
        <v>0</v>
      </c>
      <c r="S44" s="60">
        <v>0</v>
      </c>
      <c r="T44" s="60">
        <v>0</v>
      </c>
      <c r="U44" s="60">
        <v>0</v>
      </c>
      <c r="V44" s="60">
        <v>67467931</v>
      </c>
      <c r="W44" s="60">
        <v>123500004</v>
      </c>
      <c r="X44" s="60">
        <v>-56032073</v>
      </c>
      <c r="Y44" s="61">
        <v>-45.37</v>
      </c>
      <c r="Z44" s="62">
        <v>123500004</v>
      </c>
    </row>
    <row r="45" spans="1:26" ht="13.5">
      <c r="A45" s="70" t="s">
        <v>65</v>
      </c>
      <c r="B45" s="22">
        <v>136998580</v>
      </c>
      <c r="C45" s="22">
        <v>0</v>
      </c>
      <c r="D45" s="99">
        <v>228266000</v>
      </c>
      <c r="E45" s="100">
        <v>146957732</v>
      </c>
      <c r="F45" s="100">
        <v>295727320</v>
      </c>
      <c r="G45" s="100">
        <v>193544031</v>
      </c>
      <c r="H45" s="100">
        <v>154956577</v>
      </c>
      <c r="I45" s="100">
        <v>154956577</v>
      </c>
      <c r="J45" s="100">
        <v>153547517</v>
      </c>
      <c r="K45" s="100">
        <v>236716377</v>
      </c>
      <c r="L45" s="100">
        <v>148892487</v>
      </c>
      <c r="M45" s="100">
        <v>148892487</v>
      </c>
      <c r="N45" s="100">
        <v>121539873</v>
      </c>
      <c r="O45" s="100">
        <v>72031662</v>
      </c>
      <c r="P45" s="100">
        <v>213855931</v>
      </c>
      <c r="Q45" s="100">
        <v>121539873</v>
      </c>
      <c r="R45" s="100">
        <v>56458938</v>
      </c>
      <c r="S45" s="100">
        <v>23044572</v>
      </c>
      <c r="T45" s="100">
        <v>-4900388</v>
      </c>
      <c r="U45" s="100">
        <v>-4900388</v>
      </c>
      <c r="V45" s="100">
        <v>-4900388</v>
      </c>
      <c r="W45" s="100">
        <v>146957732</v>
      </c>
      <c r="X45" s="100">
        <v>-151858120</v>
      </c>
      <c r="Y45" s="101">
        <v>-103.33</v>
      </c>
      <c r="Z45" s="102">
        <v>146957732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23428115</v>
      </c>
      <c r="C49" s="52">
        <v>0</v>
      </c>
      <c r="D49" s="129">
        <v>7859845</v>
      </c>
      <c r="E49" s="54">
        <v>9913235</v>
      </c>
      <c r="F49" s="54">
        <v>0</v>
      </c>
      <c r="G49" s="54">
        <v>0</v>
      </c>
      <c r="H49" s="54">
        <v>0</v>
      </c>
      <c r="I49" s="54">
        <v>6228948</v>
      </c>
      <c r="J49" s="54">
        <v>0</v>
      </c>
      <c r="K49" s="54">
        <v>0</v>
      </c>
      <c r="L49" s="54">
        <v>0</v>
      </c>
      <c r="M49" s="54">
        <v>6262645</v>
      </c>
      <c r="N49" s="54">
        <v>0</v>
      </c>
      <c r="O49" s="54">
        <v>0</v>
      </c>
      <c r="P49" s="54">
        <v>0</v>
      </c>
      <c r="Q49" s="54">
        <v>328372046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382064834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29705362</v>
      </c>
      <c r="C51" s="52">
        <v>0</v>
      </c>
      <c r="D51" s="129">
        <v>120829</v>
      </c>
      <c r="E51" s="54">
        <v>428572</v>
      </c>
      <c r="F51" s="54">
        <v>0</v>
      </c>
      <c r="G51" s="54">
        <v>0</v>
      </c>
      <c r="H51" s="54">
        <v>0</v>
      </c>
      <c r="I51" s="54">
        <v>77025</v>
      </c>
      <c r="J51" s="54">
        <v>0</v>
      </c>
      <c r="K51" s="54">
        <v>0</v>
      </c>
      <c r="L51" s="54">
        <v>0</v>
      </c>
      <c r="M51" s="54">
        <v>15040</v>
      </c>
      <c r="N51" s="54">
        <v>0</v>
      </c>
      <c r="O51" s="54">
        <v>0</v>
      </c>
      <c r="P51" s="54">
        <v>0</v>
      </c>
      <c r="Q51" s="54">
        <v>173728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30520556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20.76860020025561</v>
      </c>
      <c r="C58" s="5">
        <f>IF(C67=0,0,+(C76/C67)*100)</f>
        <v>0</v>
      </c>
      <c r="D58" s="6">
        <f aca="true" t="shared" si="6" ref="D58:Z58">IF(D67=0,0,+(D76/D67)*100)</f>
        <v>70.00016155284676</v>
      </c>
      <c r="E58" s="7">
        <f t="shared" si="6"/>
        <v>69.84797273711098</v>
      </c>
      <c r="F58" s="7">
        <f t="shared" si="6"/>
        <v>18.748261179047347</v>
      </c>
      <c r="G58" s="7">
        <f t="shared" si="6"/>
        <v>57.592216980576026</v>
      </c>
      <c r="H58" s="7">
        <f t="shared" si="6"/>
        <v>1158.3600182649996</v>
      </c>
      <c r="I58" s="7">
        <f t="shared" si="6"/>
        <v>48.709704089975</v>
      </c>
      <c r="J58" s="7">
        <f t="shared" si="6"/>
        <v>59.60357584150018</v>
      </c>
      <c r="K58" s="7">
        <f t="shared" si="6"/>
        <v>65.9276808646892</v>
      </c>
      <c r="L58" s="7">
        <f t="shared" si="6"/>
        <v>42.11979560673817</v>
      </c>
      <c r="M58" s="7">
        <f t="shared" si="6"/>
        <v>54.339955718819056</v>
      </c>
      <c r="N58" s="7">
        <f t="shared" si="6"/>
        <v>63.82152736440708</v>
      </c>
      <c r="O58" s="7">
        <f t="shared" si="6"/>
        <v>61.38082756086642</v>
      </c>
      <c r="P58" s="7">
        <f t="shared" si="6"/>
        <v>62.03774049505873</v>
      </c>
      <c r="Q58" s="7">
        <f t="shared" si="6"/>
        <v>62.408182184969476</v>
      </c>
      <c r="R58" s="7">
        <f t="shared" si="6"/>
        <v>64.8333864403363</v>
      </c>
      <c r="S58" s="7">
        <f t="shared" si="6"/>
        <v>68.80523929508142</v>
      </c>
      <c r="T58" s="7">
        <f t="shared" si="6"/>
        <v>57.68380129684364</v>
      </c>
      <c r="U58" s="7">
        <f t="shared" si="6"/>
        <v>63.58357972583546</v>
      </c>
      <c r="V58" s="7">
        <f t="shared" si="6"/>
        <v>56.319877988091335</v>
      </c>
      <c r="W58" s="7">
        <f t="shared" si="6"/>
        <v>69.84797273711098</v>
      </c>
      <c r="X58" s="7">
        <f t="shared" si="6"/>
        <v>0</v>
      </c>
      <c r="Y58" s="7">
        <f t="shared" si="6"/>
        <v>0</v>
      </c>
      <c r="Z58" s="8">
        <f t="shared" si="6"/>
        <v>69.84797273711098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23.028664183249905</v>
      </c>
      <c r="C60" s="12">
        <f t="shared" si="7"/>
        <v>0</v>
      </c>
      <c r="D60" s="3">
        <f t="shared" si="7"/>
        <v>70.00016155284676</v>
      </c>
      <c r="E60" s="13">
        <f t="shared" si="7"/>
        <v>69.21592371542292</v>
      </c>
      <c r="F60" s="13">
        <f t="shared" si="7"/>
        <v>20.10890359680935</v>
      </c>
      <c r="G60" s="13">
        <f t="shared" si="7"/>
        <v>57.592216980576026</v>
      </c>
      <c r="H60" s="13">
        <f t="shared" si="7"/>
        <v>1038.5671687717006</v>
      </c>
      <c r="I60" s="13">
        <f t="shared" si="7"/>
        <v>50.999931662102014</v>
      </c>
      <c r="J60" s="13">
        <f t="shared" si="7"/>
        <v>70.73520448246985</v>
      </c>
      <c r="K60" s="13">
        <f t="shared" si="7"/>
        <v>78.30438505761323</v>
      </c>
      <c r="L60" s="13">
        <f t="shared" si="7"/>
        <v>41.993636432069</v>
      </c>
      <c r="M60" s="13">
        <f t="shared" si="7"/>
        <v>59.8521387620339</v>
      </c>
      <c r="N60" s="13">
        <f t="shared" si="7"/>
        <v>63.808487422116166</v>
      </c>
      <c r="O60" s="13">
        <f t="shared" si="7"/>
        <v>80.68482297995901</v>
      </c>
      <c r="P60" s="13">
        <f t="shared" si="7"/>
        <v>74.8677660324555</v>
      </c>
      <c r="Q60" s="13">
        <f t="shared" si="7"/>
        <v>72.33587259034833</v>
      </c>
      <c r="R60" s="13">
        <f t="shared" si="7"/>
        <v>83.00043761605697</v>
      </c>
      <c r="S60" s="13">
        <f t="shared" si="7"/>
        <v>89.21469551015036</v>
      </c>
      <c r="T60" s="13">
        <f t="shared" si="7"/>
        <v>74.36528062675663</v>
      </c>
      <c r="U60" s="13">
        <f t="shared" si="7"/>
        <v>81.9197096061005</v>
      </c>
      <c r="V60" s="13">
        <f t="shared" si="7"/>
        <v>63.67932306770642</v>
      </c>
      <c r="W60" s="13">
        <f t="shared" si="7"/>
        <v>69.21592371542292</v>
      </c>
      <c r="X60" s="13">
        <f t="shared" si="7"/>
        <v>0</v>
      </c>
      <c r="Y60" s="13">
        <f t="shared" si="7"/>
        <v>0</v>
      </c>
      <c r="Z60" s="14">
        <f t="shared" si="7"/>
        <v>69.21592371542292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73.49462977560584</v>
      </c>
      <c r="E62" s="13">
        <f t="shared" si="7"/>
        <v>72.85886723466162</v>
      </c>
      <c r="F62" s="13">
        <f t="shared" si="7"/>
        <v>21.051674103277552</v>
      </c>
      <c r="G62" s="13">
        <f t="shared" si="7"/>
        <v>64.15310930603894</v>
      </c>
      <c r="H62" s="13">
        <f t="shared" si="7"/>
        <v>263.90555932144986</v>
      </c>
      <c r="I62" s="13">
        <f t="shared" si="7"/>
        <v>51.28336020858166</v>
      </c>
      <c r="J62" s="13">
        <f t="shared" si="7"/>
        <v>80.11575987414106</v>
      </c>
      <c r="K62" s="13">
        <f t="shared" si="7"/>
        <v>87.35315038230446</v>
      </c>
      <c r="L62" s="13">
        <f t="shared" si="7"/>
        <v>43.803805853411475</v>
      </c>
      <c r="M62" s="13">
        <f t="shared" si="7"/>
        <v>65.00043130416692</v>
      </c>
      <c r="N62" s="13">
        <f t="shared" si="7"/>
        <v>69.69708229900024</v>
      </c>
      <c r="O62" s="13">
        <f t="shared" si="7"/>
        <v>89.67498148758885</v>
      </c>
      <c r="P62" s="13">
        <f t="shared" si="7"/>
        <v>81.42542028075496</v>
      </c>
      <c r="Q62" s="13">
        <f t="shared" si="7"/>
        <v>79.28110651609911</v>
      </c>
      <c r="R62" s="13">
        <f t="shared" si="7"/>
        <v>91.40080616465369</v>
      </c>
      <c r="S62" s="13">
        <f t="shared" si="7"/>
        <v>94.92866402503266</v>
      </c>
      <c r="T62" s="13">
        <f t="shared" si="7"/>
        <v>81.46682854724826</v>
      </c>
      <c r="U62" s="13">
        <f t="shared" si="7"/>
        <v>89.0915400478214</v>
      </c>
      <c r="V62" s="13">
        <f t="shared" si="7"/>
        <v>67.65769950679436</v>
      </c>
      <c r="W62" s="13">
        <f t="shared" si="7"/>
        <v>72.85886723466162</v>
      </c>
      <c r="X62" s="13">
        <f t="shared" si="7"/>
        <v>0</v>
      </c>
      <c r="Y62" s="13">
        <f t="shared" si="7"/>
        <v>0</v>
      </c>
      <c r="Z62" s="14">
        <f t="shared" si="7"/>
        <v>72.85886723466162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73.42593159150707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73.42593159150707</v>
      </c>
      <c r="X66" s="16">
        <f t="shared" si="7"/>
        <v>0</v>
      </c>
      <c r="Y66" s="16">
        <f t="shared" si="7"/>
        <v>0</v>
      </c>
      <c r="Z66" s="17">
        <f t="shared" si="7"/>
        <v>73.42593159150707</v>
      </c>
    </row>
    <row r="67" spans="1:26" ht="13.5" hidden="1">
      <c r="A67" s="41" t="s">
        <v>285</v>
      </c>
      <c r="B67" s="24">
        <v>130991587</v>
      </c>
      <c r="C67" s="24"/>
      <c r="D67" s="25">
        <v>100152986</v>
      </c>
      <c r="E67" s="26">
        <v>108858896</v>
      </c>
      <c r="F67" s="26">
        <v>29114556</v>
      </c>
      <c r="G67" s="26">
        <v>12300419</v>
      </c>
      <c r="H67" s="26">
        <v>687654</v>
      </c>
      <c r="I67" s="26">
        <v>42102629</v>
      </c>
      <c r="J67" s="26">
        <v>13746135</v>
      </c>
      <c r="K67" s="26">
        <v>13799363</v>
      </c>
      <c r="L67" s="26">
        <v>19006106</v>
      </c>
      <c r="M67" s="26">
        <v>46551604</v>
      </c>
      <c r="N67" s="26">
        <v>9815981</v>
      </c>
      <c r="O67" s="26">
        <v>9661525</v>
      </c>
      <c r="P67" s="26">
        <v>10656352</v>
      </c>
      <c r="Q67" s="26">
        <v>30133858</v>
      </c>
      <c r="R67" s="26">
        <v>10824059</v>
      </c>
      <c r="S67" s="26">
        <v>9774292</v>
      </c>
      <c r="T67" s="26">
        <v>10943802</v>
      </c>
      <c r="U67" s="26">
        <v>31542153</v>
      </c>
      <c r="V67" s="26">
        <v>150330244</v>
      </c>
      <c r="W67" s="26">
        <v>108858896</v>
      </c>
      <c r="X67" s="26"/>
      <c r="Y67" s="25"/>
      <c r="Z67" s="27">
        <v>108858896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118135897</v>
      </c>
      <c r="C69" s="19"/>
      <c r="D69" s="20">
        <v>100152986</v>
      </c>
      <c r="E69" s="21">
        <v>92515896</v>
      </c>
      <c r="F69" s="21">
        <v>27144558</v>
      </c>
      <c r="G69" s="21">
        <v>12300419</v>
      </c>
      <c r="H69" s="21">
        <v>766971</v>
      </c>
      <c r="I69" s="21">
        <v>40211948</v>
      </c>
      <c r="J69" s="21">
        <v>11582900</v>
      </c>
      <c r="K69" s="21">
        <v>11618251</v>
      </c>
      <c r="L69" s="21">
        <v>19063205</v>
      </c>
      <c r="M69" s="21">
        <v>42264356</v>
      </c>
      <c r="N69" s="21">
        <v>9817987</v>
      </c>
      <c r="O69" s="21">
        <v>7349987</v>
      </c>
      <c r="P69" s="21">
        <v>8830182</v>
      </c>
      <c r="Q69" s="21">
        <v>25998156</v>
      </c>
      <c r="R69" s="21">
        <v>8454900</v>
      </c>
      <c r="S69" s="21">
        <v>7538248</v>
      </c>
      <c r="T69" s="21">
        <v>8488909</v>
      </c>
      <c r="U69" s="21">
        <v>24482057</v>
      </c>
      <c r="V69" s="21">
        <v>132956517</v>
      </c>
      <c r="W69" s="21">
        <v>92515896</v>
      </c>
      <c r="X69" s="21"/>
      <c r="Y69" s="20"/>
      <c r="Z69" s="23">
        <v>92515896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95390986</v>
      </c>
      <c r="E71" s="21">
        <v>87890101</v>
      </c>
      <c r="F71" s="21">
        <v>25928926</v>
      </c>
      <c r="G71" s="21">
        <v>11042464</v>
      </c>
      <c r="H71" s="21">
        <v>3018318</v>
      </c>
      <c r="I71" s="21">
        <v>39989708</v>
      </c>
      <c r="J71" s="21">
        <v>10226687</v>
      </c>
      <c r="K71" s="21">
        <v>10414736</v>
      </c>
      <c r="L71" s="21">
        <v>18275428</v>
      </c>
      <c r="M71" s="21">
        <v>38916851</v>
      </c>
      <c r="N71" s="21">
        <v>8988481</v>
      </c>
      <c r="O71" s="21">
        <v>6613131</v>
      </c>
      <c r="P71" s="21">
        <v>8119037</v>
      </c>
      <c r="Q71" s="21">
        <v>23720649</v>
      </c>
      <c r="R71" s="21">
        <v>7677836</v>
      </c>
      <c r="S71" s="21">
        <v>7084504</v>
      </c>
      <c r="T71" s="21">
        <v>7748922</v>
      </c>
      <c r="U71" s="21">
        <v>22511262</v>
      </c>
      <c r="V71" s="21">
        <v>125138470</v>
      </c>
      <c r="W71" s="21">
        <v>87890101</v>
      </c>
      <c r="X71" s="21"/>
      <c r="Y71" s="20"/>
      <c r="Z71" s="23">
        <v>87890101</v>
      </c>
    </row>
    <row r="72" spans="1:26" ht="13.5" hidden="1">
      <c r="A72" s="39" t="s">
        <v>105</v>
      </c>
      <c r="B72" s="19"/>
      <c r="C72" s="19"/>
      <c r="D72" s="20">
        <v>4762000</v>
      </c>
      <c r="E72" s="21">
        <v>4625795</v>
      </c>
      <c r="F72" s="21">
        <v>1215632</v>
      </c>
      <c r="G72" s="21">
        <v>1257955</v>
      </c>
      <c r="H72" s="21">
        <v>-2251347</v>
      </c>
      <c r="I72" s="21">
        <v>222240</v>
      </c>
      <c r="J72" s="21">
        <v>1356213</v>
      </c>
      <c r="K72" s="21">
        <v>1203515</v>
      </c>
      <c r="L72" s="21">
        <v>787777</v>
      </c>
      <c r="M72" s="21">
        <v>3347505</v>
      </c>
      <c r="N72" s="21">
        <v>829506</v>
      </c>
      <c r="O72" s="21">
        <v>736856</v>
      </c>
      <c r="P72" s="21">
        <v>711145</v>
      </c>
      <c r="Q72" s="21">
        <v>2277507</v>
      </c>
      <c r="R72" s="21">
        <v>777064</v>
      </c>
      <c r="S72" s="21">
        <v>453744</v>
      </c>
      <c r="T72" s="21">
        <v>739987</v>
      </c>
      <c r="U72" s="21">
        <v>1970795</v>
      </c>
      <c r="V72" s="21">
        <v>7818047</v>
      </c>
      <c r="W72" s="21">
        <v>4625795</v>
      </c>
      <c r="X72" s="21"/>
      <c r="Y72" s="20"/>
      <c r="Z72" s="23">
        <v>4625795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118135897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12855690</v>
      </c>
      <c r="C75" s="28"/>
      <c r="D75" s="29"/>
      <c r="E75" s="30">
        <v>16343000</v>
      </c>
      <c r="F75" s="30">
        <v>1969998</v>
      </c>
      <c r="G75" s="30"/>
      <c r="H75" s="30">
        <v>-79317</v>
      </c>
      <c r="I75" s="30">
        <v>1890681</v>
      </c>
      <c r="J75" s="30">
        <v>2163235</v>
      </c>
      <c r="K75" s="30">
        <v>2181112</v>
      </c>
      <c r="L75" s="30">
        <v>-57099</v>
      </c>
      <c r="M75" s="30">
        <v>4287248</v>
      </c>
      <c r="N75" s="30">
        <v>-2006</v>
      </c>
      <c r="O75" s="30">
        <v>2311538</v>
      </c>
      <c r="P75" s="30">
        <v>1826170</v>
      </c>
      <c r="Q75" s="30">
        <v>4135702</v>
      </c>
      <c r="R75" s="30">
        <v>2369159</v>
      </c>
      <c r="S75" s="30">
        <v>2236044</v>
      </c>
      <c r="T75" s="30">
        <v>2454893</v>
      </c>
      <c r="U75" s="30">
        <v>7060096</v>
      </c>
      <c r="V75" s="30">
        <v>17373727</v>
      </c>
      <c r="W75" s="30">
        <v>16343000</v>
      </c>
      <c r="X75" s="30"/>
      <c r="Y75" s="29"/>
      <c r="Z75" s="31">
        <v>16343000</v>
      </c>
    </row>
    <row r="76" spans="1:26" ht="13.5" hidden="1">
      <c r="A76" s="42" t="s">
        <v>286</v>
      </c>
      <c r="B76" s="32">
        <v>27205119</v>
      </c>
      <c r="C76" s="32"/>
      <c r="D76" s="33">
        <v>70107252</v>
      </c>
      <c r="E76" s="34">
        <v>76035732</v>
      </c>
      <c r="F76" s="34">
        <v>5458473</v>
      </c>
      <c r="G76" s="34">
        <v>7084084</v>
      </c>
      <c r="H76" s="34">
        <v>7965509</v>
      </c>
      <c r="I76" s="34">
        <v>20508066</v>
      </c>
      <c r="J76" s="34">
        <v>8193188</v>
      </c>
      <c r="K76" s="34">
        <v>9097600</v>
      </c>
      <c r="L76" s="34">
        <v>8005333</v>
      </c>
      <c r="M76" s="34">
        <v>25296121</v>
      </c>
      <c r="N76" s="34">
        <v>6264709</v>
      </c>
      <c r="O76" s="34">
        <v>5930324</v>
      </c>
      <c r="P76" s="34">
        <v>6610960</v>
      </c>
      <c r="Q76" s="34">
        <v>18805993</v>
      </c>
      <c r="R76" s="34">
        <v>7017604</v>
      </c>
      <c r="S76" s="34">
        <v>6725225</v>
      </c>
      <c r="T76" s="34">
        <v>6312801</v>
      </c>
      <c r="U76" s="34">
        <v>20055630</v>
      </c>
      <c r="V76" s="34">
        <v>84665810</v>
      </c>
      <c r="W76" s="34">
        <v>76035732</v>
      </c>
      <c r="X76" s="34"/>
      <c r="Y76" s="33"/>
      <c r="Z76" s="35">
        <v>76035732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27205119</v>
      </c>
      <c r="C78" s="19"/>
      <c r="D78" s="20">
        <v>70107252</v>
      </c>
      <c r="E78" s="21">
        <v>64035732</v>
      </c>
      <c r="F78" s="21">
        <v>5458473</v>
      </c>
      <c r="G78" s="21">
        <v>7084084</v>
      </c>
      <c r="H78" s="21">
        <v>7965509</v>
      </c>
      <c r="I78" s="21">
        <v>20508066</v>
      </c>
      <c r="J78" s="21">
        <v>8193188</v>
      </c>
      <c r="K78" s="21">
        <v>9097600</v>
      </c>
      <c r="L78" s="21">
        <v>8005333</v>
      </c>
      <c r="M78" s="21">
        <v>25296121</v>
      </c>
      <c r="N78" s="21">
        <v>6264709</v>
      </c>
      <c r="O78" s="21">
        <v>5930324</v>
      </c>
      <c r="P78" s="21">
        <v>6610960</v>
      </c>
      <c r="Q78" s="21">
        <v>18805993</v>
      </c>
      <c r="R78" s="21">
        <v>7017604</v>
      </c>
      <c r="S78" s="21">
        <v>6725225</v>
      </c>
      <c r="T78" s="21">
        <v>6312801</v>
      </c>
      <c r="U78" s="21">
        <v>20055630</v>
      </c>
      <c r="V78" s="21">
        <v>84665810</v>
      </c>
      <c r="W78" s="21">
        <v>64035732</v>
      </c>
      <c r="X78" s="21"/>
      <c r="Y78" s="20"/>
      <c r="Z78" s="23">
        <v>64035732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27205119</v>
      </c>
      <c r="C80" s="19"/>
      <c r="D80" s="20">
        <v>70107252</v>
      </c>
      <c r="E80" s="21">
        <v>64035732</v>
      </c>
      <c r="F80" s="21">
        <v>5458473</v>
      </c>
      <c r="G80" s="21">
        <v>7084084</v>
      </c>
      <c r="H80" s="21">
        <v>7965509</v>
      </c>
      <c r="I80" s="21">
        <v>20508066</v>
      </c>
      <c r="J80" s="21">
        <v>8193188</v>
      </c>
      <c r="K80" s="21">
        <v>9097600</v>
      </c>
      <c r="L80" s="21">
        <v>8005333</v>
      </c>
      <c r="M80" s="21">
        <v>25296121</v>
      </c>
      <c r="N80" s="21">
        <v>6264709</v>
      </c>
      <c r="O80" s="21">
        <v>5930324</v>
      </c>
      <c r="P80" s="21">
        <v>6610960</v>
      </c>
      <c r="Q80" s="21">
        <v>18805993</v>
      </c>
      <c r="R80" s="21">
        <v>7017604</v>
      </c>
      <c r="S80" s="21">
        <v>6725225</v>
      </c>
      <c r="T80" s="21">
        <v>6312801</v>
      </c>
      <c r="U80" s="21">
        <v>20055630</v>
      </c>
      <c r="V80" s="21">
        <v>84665810</v>
      </c>
      <c r="W80" s="21">
        <v>64035732</v>
      </c>
      <c r="X80" s="21"/>
      <c r="Y80" s="20"/>
      <c r="Z80" s="23">
        <v>64035732</v>
      </c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>
        <v>12000000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12000000</v>
      </c>
      <c r="X84" s="30"/>
      <c r="Y84" s="29"/>
      <c r="Z84" s="31">
        <v>12000000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52886000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52886000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>
        <v>52886000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52886000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622147984</v>
      </c>
      <c r="D5" s="153">
        <f>SUM(D6:D8)</f>
        <v>0</v>
      </c>
      <c r="E5" s="154">
        <f t="shared" si="0"/>
        <v>100972245</v>
      </c>
      <c r="F5" s="100">
        <f t="shared" si="0"/>
        <v>234562633</v>
      </c>
      <c r="G5" s="100">
        <f t="shared" si="0"/>
        <v>141981881</v>
      </c>
      <c r="H5" s="100">
        <f t="shared" si="0"/>
        <v>2024440</v>
      </c>
      <c r="I5" s="100">
        <f t="shared" si="0"/>
        <v>1373647</v>
      </c>
      <c r="J5" s="100">
        <f t="shared" si="0"/>
        <v>145379968</v>
      </c>
      <c r="K5" s="100">
        <f t="shared" si="0"/>
        <v>895377</v>
      </c>
      <c r="L5" s="100">
        <f t="shared" si="0"/>
        <v>113346272</v>
      </c>
      <c r="M5" s="100">
        <f t="shared" si="0"/>
        <v>803842</v>
      </c>
      <c r="N5" s="100">
        <f t="shared" si="0"/>
        <v>115045491</v>
      </c>
      <c r="O5" s="100">
        <f t="shared" si="0"/>
        <v>1069252</v>
      </c>
      <c r="P5" s="100">
        <f t="shared" si="0"/>
        <v>2219563</v>
      </c>
      <c r="Q5" s="100">
        <f t="shared" si="0"/>
        <v>85876915</v>
      </c>
      <c r="R5" s="100">
        <f t="shared" si="0"/>
        <v>89165730</v>
      </c>
      <c r="S5" s="100">
        <f t="shared" si="0"/>
        <v>1133003</v>
      </c>
      <c r="T5" s="100">
        <f t="shared" si="0"/>
        <v>1254488</v>
      </c>
      <c r="U5" s="100">
        <f t="shared" si="0"/>
        <v>1198251</v>
      </c>
      <c r="V5" s="100">
        <f t="shared" si="0"/>
        <v>3585742</v>
      </c>
      <c r="W5" s="100">
        <f t="shared" si="0"/>
        <v>353176931</v>
      </c>
      <c r="X5" s="100">
        <f t="shared" si="0"/>
        <v>234562633</v>
      </c>
      <c r="Y5" s="100">
        <f t="shared" si="0"/>
        <v>118614298</v>
      </c>
      <c r="Z5" s="137">
        <f>+IF(X5&lt;&gt;0,+(Y5/X5)*100,0)</f>
        <v>50.56828382379217</v>
      </c>
      <c r="AA5" s="153">
        <f>SUM(AA6:AA8)</f>
        <v>234562633</v>
      </c>
    </row>
    <row r="6" spans="1:27" ht="13.5">
      <c r="A6" s="138" t="s">
        <v>75</v>
      </c>
      <c r="B6" s="136"/>
      <c r="C6" s="155"/>
      <c r="D6" s="155"/>
      <c r="E6" s="156">
        <v>21759245</v>
      </c>
      <c r="F6" s="60">
        <v>52346000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52346000</v>
      </c>
      <c r="Y6" s="60">
        <v>-52346000</v>
      </c>
      <c r="Z6" s="140">
        <v>-100</v>
      </c>
      <c r="AA6" s="155">
        <v>52346000</v>
      </c>
    </row>
    <row r="7" spans="1:27" ht="13.5">
      <c r="A7" s="138" t="s">
        <v>76</v>
      </c>
      <c r="B7" s="136"/>
      <c r="C7" s="157">
        <v>622147984</v>
      </c>
      <c r="D7" s="157"/>
      <c r="E7" s="158">
        <v>26589000</v>
      </c>
      <c r="F7" s="159">
        <v>129258243</v>
      </c>
      <c r="G7" s="159">
        <v>141981881</v>
      </c>
      <c r="H7" s="159">
        <v>1859648</v>
      </c>
      <c r="I7" s="159">
        <v>1372594</v>
      </c>
      <c r="J7" s="159">
        <v>145214123</v>
      </c>
      <c r="K7" s="159">
        <v>894851</v>
      </c>
      <c r="L7" s="159">
        <v>113323811</v>
      </c>
      <c r="M7" s="159">
        <v>803842</v>
      </c>
      <c r="N7" s="159">
        <v>115022504</v>
      </c>
      <c r="O7" s="159">
        <v>1069252</v>
      </c>
      <c r="P7" s="159">
        <v>2219563</v>
      </c>
      <c r="Q7" s="159">
        <v>85876915</v>
      </c>
      <c r="R7" s="159">
        <v>89165730</v>
      </c>
      <c r="S7" s="159">
        <v>1133003</v>
      </c>
      <c r="T7" s="159">
        <v>1254407</v>
      </c>
      <c r="U7" s="159">
        <v>1198251</v>
      </c>
      <c r="V7" s="159">
        <v>3585661</v>
      </c>
      <c r="W7" s="159">
        <v>352988018</v>
      </c>
      <c r="X7" s="159">
        <v>129258243</v>
      </c>
      <c r="Y7" s="159">
        <v>223729775</v>
      </c>
      <c r="Z7" s="141">
        <v>173.09</v>
      </c>
      <c r="AA7" s="157">
        <v>129258243</v>
      </c>
    </row>
    <row r="8" spans="1:27" ht="13.5">
      <c r="A8" s="138" t="s">
        <v>77</v>
      </c>
      <c r="B8" s="136"/>
      <c r="C8" s="155"/>
      <c r="D8" s="155"/>
      <c r="E8" s="156">
        <v>52624000</v>
      </c>
      <c r="F8" s="60">
        <v>52958390</v>
      </c>
      <c r="G8" s="60"/>
      <c r="H8" s="60">
        <v>164792</v>
      </c>
      <c r="I8" s="60">
        <v>1053</v>
      </c>
      <c r="J8" s="60">
        <v>165845</v>
      </c>
      <c r="K8" s="60">
        <v>526</v>
      </c>
      <c r="L8" s="60">
        <v>22461</v>
      </c>
      <c r="M8" s="60"/>
      <c r="N8" s="60">
        <v>22987</v>
      </c>
      <c r="O8" s="60"/>
      <c r="P8" s="60"/>
      <c r="Q8" s="60"/>
      <c r="R8" s="60"/>
      <c r="S8" s="60"/>
      <c r="T8" s="60">
        <v>81</v>
      </c>
      <c r="U8" s="60"/>
      <c r="V8" s="60">
        <v>81</v>
      </c>
      <c r="W8" s="60">
        <v>188913</v>
      </c>
      <c r="X8" s="60">
        <v>52958390</v>
      </c>
      <c r="Y8" s="60">
        <v>-52769477</v>
      </c>
      <c r="Z8" s="140">
        <v>-99.64</v>
      </c>
      <c r="AA8" s="155">
        <v>52958390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46178464</v>
      </c>
      <c r="F9" s="100">
        <f t="shared" si="1"/>
        <v>67695736</v>
      </c>
      <c r="G9" s="100">
        <f t="shared" si="1"/>
        <v>0</v>
      </c>
      <c r="H9" s="100">
        <f t="shared" si="1"/>
        <v>0</v>
      </c>
      <c r="I9" s="100">
        <f t="shared" si="1"/>
        <v>61769</v>
      </c>
      <c r="J9" s="100">
        <f t="shared" si="1"/>
        <v>61769</v>
      </c>
      <c r="K9" s="100">
        <f t="shared" si="1"/>
        <v>0</v>
      </c>
      <c r="L9" s="100">
        <f t="shared" si="1"/>
        <v>207089</v>
      </c>
      <c r="M9" s="100">
        <f t="shared" si="1"/>
        <v>0</v>
      </c>
      <c r="N9" s="100">
        <f t="shared" si="1"/>
        <v>207089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268858</v>
      </c>
      <c r="X9" s="100">
        <f t="shared" si="1"/>
        <v>67695736</v>
      </c>
      <c r="Y9" s="100">
        <f t="shared" si="1"/>
        <v>-67426878</v>
      </c>
      <c r="Z9" s="137">
        <f>+IF(X9&lt;&gt;0,+(Y9/X9)*100,0)</f>
        <v>-99.6028435232612</v>
      </c>
      <c r="AA9" s="153">
        <f>SUM(AA10:AA14)</f>
        <v>67695736</v>
      </c>
    </row>
    <row r="10" spans="1:27" ht="13.5">
      <c r="A10" s="138" t="s">
        <v>79</v>
      </c>
      <c r="B10" s="136"/>
      <c r="C10" s="155"/>
      <c r="D10" s="155"/>
      <c r="E10" s="156"/>
      <c r="F10" s="60">
        <v>21599334</v>
      </c>
      <c r="G10" s="60"/>
      <c r="H10" s="60"/>
      <c r="I10" s="60">
        <v>61769</v>
      </c>
      <c r="J10" s="60">
        <v>61769</v>
      </c>
      <c r="K10" s="60"/>
      <c r="L10" s="60">
        <v>207089</v>
      </c>
      <c r="M10" s="60"/>
      <c r="N10" s="60">
        <v>207089</v>
      </c>
      <c r="O10" s="60"/>
      <c r="P10" s="60"/>
      <c r="Q10" s="60"/>
      <c r="R10" s="60"/>
      <c r="S10" s="60"/>
      <c r="T10" s="60"/>
      <c r="U10" s="60"/>
      <c r="V10" s="60"/>
      <c r="W10" s="60">
        <v>268858</v>
      </c>
      <c r="X10" s="60">
        <v>21599334</v>
      </c>
      <c r="Y10" s="60">
        <v>-21330476</v>
      </c>
      <c r="Z10" s="140">
        <v>-98.76</v>
      </c>
      <c r="AA10" s="155">
        <v>21599334</v>
      </c>
    </row>
    <row r="11" spans="1:27" ht="13.5">
      <c r="A11" s="138" t="s">
        <v>80</v>
      </c>
      <c r="B11" s="136"/>
      <c r="C11" s="155"/>
      <c r="D11" s="155"/>
      <c r="E11" s="156">
        <v>3020464</v>
      </c>
      <c r="F11" s="60">
        <v>2938000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2938000</v>
      </c>
      <c r="Y11" s="60">
        <v>-2938000</v>
      </c>
      <c r="Z11" s="140">
        <v>-100</v>
      </c>
      <c r="AA11" s="155">
        <v>2938000</v>
      </c>
    </row>
    <row r="12" spans="1:27" ht="13.5">
      <c r="A12" s="138" t="s">
        <v>81</v>
      </c>
      <c r="B12" s="136"/>
      <c r="C12" s="155"/>
      <c r="D12" s="155"/>
      <c r="E12" s="156">
        <v>43158000</v>
      </c>
      <c r="F12" s="60">
        <v>43158402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43158402</v>
      </c>
      <c r="Y12" s="60">
        <v>-43158402</v>
      </c>
      <c r="Z12" s="140">
        <v>-100</v>
      </c>
      <c r="AA12" s="155">
        <v>43158402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29194045</v>
      </c>
      <c r="F15" s="100">
        <f t="shared" si="2"/>
        <v>4774876</v>
      </c>
      <c r="G15" s="100">
        <f t="shared" si="2"/>
        <v>0</v>
      </c>
      <c r="H15" s="100">
        <f t="shared" si="2"/>
        <v>0</v>
      </c>
      <c r="I15" s="100">
        <f t="shared" si="2"/>
        <v>19506766</v>
      </c>
      <c r="J15" s="100">
        <f t="shared" si="2"/>
        <v>19506766</v>
      </c>
      <c r="K15" s="100">
        <f t="shared" si="2"/>
        <v>0</v>
      </c>
      <c r="L15" s="100">
        <f t="shared" si="2"/>
        <v>547676</v>
      </c>
      <c r="M15" s="100">
        <f t="shared" si="2"/>
        <v>8030</v>
      </c>
      <c r="N15" s="100">
        <f t="shared" si="2"/>
        <v>555706</v>
      </c>
      <c r="O15" s="100">
        <f t="shared" si="2"/>
        <v>0</v>
      </c>
      <c r="P15" s="100">
        <f t="shared" si="2"/>
        <v>0</v>
      </c>
      <c r="Q15" s="100">
        <f t="shared" si="2"/>
        <v>333723</v>
      </c>
      <c r="R15" s="100">
        <f t="shared" si="2"/>
        <v>333723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20396195</v>
      </c>
      <c r="X15" s="100">
        <f t="shared" si="2"/>
        <v>4774876</v>
      </c>
      <c r="Y15" s="100">
        <f t="shared" si="2"/>
        <v>15621319</v>
      </c>
      <c r="Z15" s="137">
        <f>+IF(X15&lt;&gt;0,+(Y15/X15)*100,0)</f>
        <v>327.1565376776277</v>
      </c>
      <c r="AA15" s="153">
        <f>SUM(AA16:AA18)</f>
        <v>4774876</v>
      </c>
    </row>
    <row r="16" spans="1:27" ht="13.5">
      <c r="A16" s="138" t="s">
        <v>85</v>
      </c>
      <c r="B16" s="136"/>
      <c r="C16" s="155"/>
      <c r="D16" s="155"/>
      <c r="E16" s="156">
        <v>1000000</v>
      </c>
      <c r="F16" s="60"/>
      <c r="G16" s="60"/>
      <c r="H16" s="60"/>
      <c r="I16" s="60"/>
      <c r="J16" s="60"/>
      <c r="K16" s="60"/>
      <c r="L16" s="60"/>
      <c r="M16" s="60">
        <v>8030</v>
      </c>
      <c r="N16" s="60">
        <v>8030</v>
      </c>
      <c r="O16" s="60"/>
      <c r="P16" s="60"/>
      <c r="Q16" s="60">
        <v>130504</v>
      </c>
      <c r="R16" s="60">
        <v>130504</v>
      </c>
      <c r="S16" s="60"/>
      <c r="T16" s="60"/>
      <c r="U16" s="60"/>
      <c r="V16" s="60"/>
      <c r="W16" s="60">
        <v>138534</v>
      </c>
      <c r="X16" s="60"/>
      <c r="Y16" s="60">
        <v>138534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>
        <v>6595045</v>
      </c>
      <c r="F17" s="60">
        <v>3718000</v>
      </c>
      <c r="G17" s="60"/>
      <c r="H17" s="60"/>
      <c r="I17" s="60">
        <v>19506766</v>
      </c>
      <c r="J17" s="60">
        <v>19506766</v>
      </c>
      <c r="K17" s="60"/>
      <c r="L17" s="60">
        <v>547676</v>
      </c>
      <c r="M17" s="60"/>
      <c r="N17" s="60">
        <v>547676</v>
      </c>
      <c r="O17" s="60"/>
      <c r="P17" s="60"/>
      <c r="Q17" s="60">
        <v>203219</v>
      </c>
      <c r="R17" s="60">
        <v>203219</v>
      </c>
      <c r="S17" s="60"/>
      <c r="T17" s="60"/>
      <c r="U17" s="60"/>
      <c r="V17" s="60"/>
      <c r="W17" s="60">
        <v>20257661</v>
      </c>
      <c r="X17" s="60">
        <v>3718000</v>
      </c>
      <c r="Y17" s="60">
        <v>16539661</v>
      </c>
      <c r="Z17" s="140">
        <v>444.85</v>
      </c>
      <c r="AA17" s="155">
        <v>3718000</v>
      </c>
    </row>
    <row r="18" spans="1:27" ht="13.5">
      <c r="A18" s="138" t="s">
        <v>87</v>
      </c>
      <c r="B18" s="136"/>
      <c r="C18" s="155"/>
      <c r="D18" s="155"/>
      <c r="E18" s="156">
        <v>21599000</v>
      </c>
      <c r="F18" s="60">
        <v>1056876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1056876</v>
      </c>
      <c r="Y18" s="60">
        <v>-1056876</v>
      </c>
      <c r="Z18" s="140">
        <v>-100</v>
      </c>
      <c r="AA18" s="155">
        <v>1056876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419199286</v>
      </c>
      <c r="F19" s="100">
        <f t="shared" si="3"/>
        <v>334961649</v>
      </c>
      <c r="G19" s="100">
        <f t="shared" si="3"/>
        <v>31046829</v>
      </c>
      <c r="H19" s="100">
        <f t="shared" si="3"/>
        <v>15939975</v>
      </c>
      <c r="I19" s="100">
        <f t="shared" si="3"/>
        <v>2867748</v>
      </c>
      <c r="J19" s="100">
        <f t="shared" si="3"/>
        <v>49854552</v>
      </c>
      <c r="K19" s="100">
        <f t="shared" si="3"/>
        <v>14067730</v>
      </c>
      <c r="L19" s="100">
        <f t="shared" si="3"/>
        <v>46487878</v>
      </c>
      <c r="M19" s="100">
        <f t="shared" si="3"/>
        <v>42793422</v>
      </c>
      <c r="N19" s="100">
        <f t="shared" si="3"/>
        <v>103349030</v>
      </c>
      <c r="O19" s="100">
        <f t="shared" si="3"/>
        <v>9848621</v>
      </c>
      <c r="P19" s="100">
        <f t="shared" si="3"/>
        <v>9678335</v>
      </c>
      <c r="Q19" s="100">
        <f t="shared" si="3"/>
        <v>42862903</v>
      </c>
      <c r="R19" s="100">
        <f t="shared" si="3"/>
        <v>62389859</v>
      </c>
      <c r="S19" s="100">
        <f t="shared" si="3"/>
        <v>12774216</v>
      </c>
      <c r="T19" s="100">
        <f t="shared" si="3"/>
        <v>16064036</v>
      </c>
      <c r="U19" s="100">
        <f t="shared" si="3"/>
        <v>10952435</v>
      </c>
      <c r="V19" s="100">
        <f t="shared" si="3"/>
        <v>39790687</v>
      </c>
      <c r="W19" s="100">
        <f t="shared" si="3"/>
        <v>255384128</v>
      </c>
      <c r="X19" s="100">
        <f t="shared" si="3"/>
        <v>334961649</v>
      </c>
      <c r="Y19" s="100">
        <f t="shared" si="3"/>
        <v>-79577521</v>
      </c>
      <c r="Z19" s="137">
        <f>+IF(X19&lt;&gt;0,+(Y19/X19)*100,0)</f>
        <v>-23.757203619450777</v>
      </c>
      <c r="AA19" s="153">
        <f>SUM(AA20:AA23)</f>
        <v>334961649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>
        <v>342507615</v>
      </c>
      <c r="F21" s="60">
        <v>273405649</v>
      </c>
      <c r="G21" s="60">
        <v>29831197</v>
      </c>
      <c r="H21" s="60">
        <v>14682020</v>
      </c>
      <c r="I21" s="60">
        <v>5119095</v>
      </c>
      <c r="J21" s="60">
        <v>49632312</v>
      </c>
      <c r="K21" s="60">
        <v>12711517</v>
      </c>
      <c r="L21" s="60">
        <v>45284363</v>
      </c>
      <c r="M21" s="60">
        <v>42005645</v>
      </c>
      <c r="N21" s="60">
        <v>100001525</v>
      </c>
      <c r="O21" s="60">
        <v>9019115</v>
      </c>
      <c r="P21" s="60">
        <v>8941479</v>
      </c>
      <c r="Q21" s="60">
        <v>42151758</v>
      </c>
      <c r="R21" s="60">
        <v>60112352</v>
      </c>
      <c r="S21" s="60">
        <v>11997152</v>
      </c>
      <c r="T21" s="60">
        <v>15610292</v>
      </c>
      <c r="U21" s="60">
        <v>10212448</v>
      </c>
      <c r="V21" s="60">
        <v>37819892</v>
      </c>
      <c r="W21" s="60">
        <v>247566081</v>
      </c>
      <c r="X21" s="60">
        <v>273405649</v>
      </c>
      <c r="Y21" s="60">
        <v>-25839568</v>
      </c>
      <c r="Z21" s="140">
        <v>-9.45</v>
      </c>
      <c r="AA21" s="155">
        <v>273405649</v>
      </c>
    </row>
    <row r="22" spans="1:27" ht="13.5">
      <c r="A22" s="138" t="s">
        <v>91</v>
      </c>
      <c r="B22" s="136"/>
      <c r="C22" s="157"/>
      <c r="D22" s="157"/>
      <c r="E22" s="158">
        <v>76691671</v>
      </c>
      <c r="F22" s="159">
        <v>61556000</v>
      </c>
      <c r="G22" s="159">
        <v>1215632</v>
      </c>
      <c r="H22" s="159">
        <v>1257955</v>
      </c>
      <c r="I22" s="159">
        <v>-2251347</v>
      </c>
      <c r="J22" s="159">
        <v>222240</v>
      </c>
      <c r="K22" s="159">
        <v>1356213</v>
      </c>
      <c r="L22" s="159">
        <v>1203515</v>
      </c>
      <c r="M22" s="159">
        <v>787777</v>
      </c>
      <c r="N22" s="159">
        <v>3347505</v>
      </c>
      <c r="O22" s="159">
        <v>829506</v>
      </c>
      <c r="P22" s="159">
        <v>736856</v>
      </c>
      <c r="Q22" s="159">
        <v>711145</v>
      </c>
      <c r="R22" s="159">
        <v>2277507</v>
      </c>
      <c r="S22" s="159">
        <v>777064</v>
      </c>
      <c r="T22" s="159">
        <v>453744</v>
      </c>
      <c r="U22" s="159">
        <v>739987</v>
      </c>
      <c r="V22" s="159">
        <v>1970795</v>
      </c>
      <c r="W22" s="159">
        <v>7818047</v>
      </c>
      <c r="X22" s="159">
        <v>61556000</v>
      </c>
      <c r="Y22" s="159">
        <v>-53737953</v>
      </c>
      <c r="Z22" s="141">
        <v>-87.3</v>
      </c>
      <c r="AA22" s="157">
        <v>61556000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622147984</v>
      </c>
      <c r="D25" s="168">
        <f>+D5+D9+D15+D19+D24</f>
        <v>0</v>
      </c>
      <c r="E25" s="169">
        <f t="shared" si="4"/>
        <v>595544040</v>
      </c>
      <c r="F25" s="73">
        <f t="shared" si="4"/>
        <v>641994894</v>
      </c>
      <c r="G25" s="73">
        <f t="shared" si="4"/>
        <v>173028710</v>
      </c>
      <c r="H25" s="73">
        <f t="shared" si="4"/>
        <v>17964415</v>
      </c>
      <c r="I25" s="73">
        <f t="shared" si="4"/>
        <v>23809930</v>
      </c>
      <c r="J25" s="73">
        <f t="shared" si="4"/>
        <v>214803055</v>
      </c>
      <c r="K25" s="73">
        <f t="shared" si="4"/>
        <v>14963107</v>
      </c>
      <c r="L25" s="73">
        <f t="shared" si="4"/>
        <v>160588915</v>
      </c>
      <c r="M25" s="73">
        <f t="shared" si="4"/>
        <v>43605294</v>
      </c>
      <c r="N25" s="73">
        <f t="shared" si="4"/>
        <v>219157316</v>
      </c>
      <c r="O25" s="73">
        <f t="shared" si="4"/>
        <v>10917873</v>
      </c>
      <c r="P25" s="73">
        <f t="shared" si="4"/>
        <v>11897898</v>
      </c>
      <c r="Q25" s="73">
        <f t="shared" si="4"/>
        <v>129073541</v>
      </c>
      <c r="R25" s="73">
        <f t="shared" si="4"/>
        <v>151889312</v>
      </c>
      <c r="S25" s="73">
        <f t="shared" si="4"/>
        <v>13907219</v>
      </c>
      <c r="T25" s="73">
        <f t="shared" si="4"/>
        <v>17318524</v>
      </c>
      <c r="U25" s="73">
        <f t="shared" si="4"/>
        <v>12150686</v>
      </c>
      <c r="V25" s="73">
        <f t="shared" si="4"/>
        <v>43376429</v>
      </c>
      <c r="W25" s="73">
        <f t="shared" si="4"/>
        <v>629226112</v>
      </c>
      <c r="X25" s="73">
        <f t="shared" si="4"/>
        <v>641994894</v>
      </c>
      <c r="Y25" s="73">
        <f t="shared" si="4"/>
        <v>-12768782</v>
      </c>
      <c r="Z25" s="170">
        <f>+IF(X25&lt;&gt;0,+(Y25/X25)*100,0)</f>
        <v>-1.988922672023619</v>
      </c>
      <c r="AA25" s="168">
        <f>+AA5+AA9+AA15+AA19+AA24</f>
        <v>641994894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384372791</v>
      </c>
      <c r="D28" s="153">
        <f>SUM(D29:D31)</f>
        <v>0</v>
      </c>
      <c r="E28" s="154">
        <f t="shared" si="5"/>
        <v>126085203</v>
      </c>
      <c r="F28" s="100">
        <f t="shared" si="5"/>
        <v>128495163</v>
      </c>
      <c r="G28" s="100">
        <f t="shared" si="5"/>
        <v>10535250</v>
      </c>
      <c r="H28" s="100">
        <f t="shared" si="5"/>
        <v>13440761</v>
      </c>
      <c r="I28" s="100">
        <f t="shared" si="5"/>
        <v>10683168</v>
      </c>
      <c r="J28" s="100">
        <f t="shared" si="5"/>
        <v>34659179</v>
      </c>
      <c r="K28" s="100">
        <f t="shared" si="5"/>
        <v>7629576</v>
      </c>
      <c r="L28" s="100">
        <f t="shared" si="5"/>
        <v>10131811</v>
      </c>
      <c r="M28" s="100">
        <f t="shared" si="5"/>
        <v>13678150</v>
      </c>
      <c r="N28" s="100">
        <f t="shared" si="5"/>
        <v>31439537</v>
      </c>
      <c r="O28" s="100">
        <f t="shared" si="5"/>
        <v>12844448</v>
      </c>
      <c r="P28" s="100">
        <f t="shared" si="5"/>
        <v>10723949</v>
      </c>
      <c r="Q28" s="100">
        <f t="shared" si="5"/>
        <v>12270934</v>
      </c>
      <c r="R28" s="100">
        <f t="shared" si="5"/>
        <v>35839331</v>
      </c>
      <c r="S28" s="100">
        <f t="shared" si="5"/>
        <v>6405502</v>
      </c>
      <c r="T28" s="100">
        <f t="shared" si="5"/>
        <v>9640775</v>
      </c>
      <c r="U28" s="100">
        <f t="shared" si="5"/>
        <v>8913016</v>
      </c>
      <c r="V28" s="100">
        <f t="shared" si="5"/>
        <v>24959293</v>
      </c>
      <c r="W28" s="100">
        <f t="shared" si="5"/>
        <v>126897340</v>
      </c>
      <c r="X28" s="100">
        <f t="shared" si="5"/>
        <v>128495163</v>
      </c>
      <c r="Y28" s="100">
        <f t="shared" si="5"/>
        <v>-1597823</v>
      </c>
      <c r="Z28" s="137">
        <f>+IF(X28&lt;&gt;0,+(Y28/X28)*100,0)</f>
        <v>-1.2434888307819028</v>
      </c>
      <c r="AA28" s="153">
        <f>SUM(AA29:AA31)</f>
        <v>128495163</v>
      </c>
    </row>
    <row r="29" spans="1:27" ht="13.5">
      <c r="A29" s="138" t="s">
        <v>75</v>
      </c>
      <c r="B29" s="136"/>
      <c r="C29" s="155">
        <v>160877055</v>
      </c>
      <c r="D29" s="155"/>
      <c r="E29" s="156">
        <v>40038637</v>
      </c>
      <c r="F29" s="60">
        <v>42326233</v>
      </c>
      <c r="G29" s="60">
        <v>2615291</v>
      </c>
      <c r="H29" s="60">
        <v>3401695</v>
      </c>
      <c r="I29" s="60">
        <v>3062072</v>
      </c>
      <c r="J29" s="60">
        <v>9079058</v>
      </c>
      <c r="K29" s="60">
        <v>2354065</v>
      </c>
      <c r="L29" s="60">
        <v>3039985</v>
      </c>
      <c r="M29" s="60">
        <v>3985260</v>
      </c>
      <c r="N29" s="60">
        <v>9379310</v>
      </c>
      <c r="O29" s="60">
        <v>3680366</v>
      </c>
      <c r="P29" s="60">
        <v>3608050</v>
      </c>
      <c r="Q29" s="60">
        <v>3599506</v>
      </c>
      <c r="R29" s="60">
        <v>10887922</v>
      </c>
      <c r="S29" s="60">
        <v>2259176</v>
      </c>
      <c r="T29" s="60">
        <v>2769312</v>
      </c>
      <c r="U29" s="60">
        <v>2778910</v>
      </c>
      <c r="V29" s="60">
        <v>7807398</v>
      </c>
      <c r="W29" s="60">
        <v>37153688</v>
      </c>
      <c r="X29" s="60">
        <v>42326233</v>
      </c>
      <c r="Y29" s="60">
        <v>-5172545</v>
      </c>
      <c r="Z29" s="140">
        <v>-12.22</v>
      </c>
      <c r="AA29" s="155">
        <v>42326233</v>
      </c>
    </row>
    <row r="30" spans="1:27" ht="13.5">
      <c r="A30" s="138" t="s">
        <v>76</v>
      </c>
      <c r="B30" s="136"/>
      <c r="C30" s="157">
        <v>223495736</v>
      </c>
      <c r="D30" s="157"/>
      <c r="E30" s="158">
        <v>21114000</v>
      </c>
      <c r="F30" s="159">
        <v>20986551</v>
      </c>
      <c r="G30" s="159">
        <v>2461645</v>
      </c>
      <c r="H30" s="159">
        <v>3182479</v>
      </c>
      <c r="I30" s="159">
        <v>3839218</v>
      </c>
      <c r="J30" s="159">
        <v>9483342</v>
      </c>
      <c r="K30" s="159">
        <v>1534185</v>
      </c>
      <c r="L30" s="159">
        <v>3542352</v>
      </c>
      <c r="M30" s="159">
        <v>8819586</v>
      </c>
      <c r="N30" s="159">
        <v>13896123</v>
      </c>
      <c r="O30" s="159">
        <v>6703885</v>
      </c>
      <c r="P30" s="159">
        <v>4241879</v>
      </c>
      <c r="Q30" s="159">
        <v>5406757</v>
      </c>
      <c r="R30" s="159">
        <v>16352521</v>
      </c>
      <c r="S30" s="159">
        <v>1394634</v>
      </c>
      <c r="T30" s="159">
        <v>2340858</v>
      </c>
      <c r="U30" s="159">
        <v>2766396</v>
      </c>
      <c r="V30" s="159">
        <v>6501888</v>
      </c>
      <c r="W30" s="159">
        <v>46233874</v>
      </c>
      <c r="X30" s="159">
        <v>20986551</v>
      </c>
      <c r="Y30" s="159">
        <v>25247323</v>
      </c>
      <c r="Z30" s="141">
        <v>120.3</v>
      </c>
      <c r="AA30" s="157">
        <v>20986551</v>
      </c>
    </row>
    <row r="31" spans="1:27" ht="13.5">
      <c r="A31" s="138" t="s">
        <v>77</v>
      </c>
      <c r="B31" s="136"/>
      <c r="C31" s="155"/>
      <c r="D31" s="155"/>
      <c r="E31" s="156">
        <v>64932566</v>
      </c>
      <c r="F31" s="60">
        <v>65182379</v>
      </c>
      <c r="G31" s="60">
        <v>5458314</v>
      </c>
      <c r="H31" s="60">
        <v>6856587</v>
      </c>
      <c r="I31" s="60">
        <v>3781878</v>
      </c>
      <c r="J31" s="60">
        <v>16096779</v>
      </c>
      <c r="K31" s="60">
        <v>3741326</v>
      </c>
      <c r="L31" s="60">
        <v>3549474</v>
      </c>
      <c r="M31" s="60">
        <v>873304</v>
      </c>
      <c r="N31" s="60">
        <v>8164104</v>
      </c>
      <c r="O31" s="60">
        <v>2460197</v>
      </c>
      <c r="P31" s="60">
        <v>2874020</v>
      </c>
      <c r="Q31" s="60">
        <v>3264671</v>
      </c>
      <c r="R31" s="60">
        <v>8598888</v>
      </c>
      <c r="S31" s="60">
        <v>2751692</v>
      </c>
      <c r="T31" s="60">
        <v>4530605</v>
      </c>
      <c r="U31" s="60">
        <v>3367710</v>
      </c>
      <c r="V31" s="60">
        <v>10650007</v>
      </c>
      <c r="W31" s="60">
        <v>43509778</v>
      </c>
      <c r="X31" s="60">
        <v>65182379</v>
      </c>
      <c r="Y31" s="60">
        <v>-21672601</v>
      </c>
      <c r="Z31" s="140">
        <v>-33.25</v>
      </c>
      <c r="AA31" s="155">
        <v>65182379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41319292</v>
      </c>
      <c r="F32" s="100">
        <f t="shared" si="6"/>
        <v>58409319</v>
      </c>
      <c r="G32" s="100">
        <f t="shared" si="6"/>
        <v>3916017</v>
      </c>
      <c r="H32" s="100">
        <f t="shared" si="6"/>
        <v>11531484</v>
      </c>
      <c r="I32" s="100">
        <f t="shared" si="6"/>
        <v>3519301</v>
      </c>
      <c r="J32" s="100">
        <f t="shared" si="6"/>
        <v>18966802</v>
      </c>
      <c r="K32" s="100">
        <f t="shared" si="6"/>
        <v>3099343</v>
      </c>
      <c r="L32" s="100">
        <f t="shared" si="6"/>
        <v>4234249</v>
      </c>
      <c r="M32" s="100">
        <f t="shared" si="6"/>
        <v>3248233</v>
      </c>
      <c r="N32" s="100">
        <f t="shared" si="6"/>
        <v>10581825</v>
      </c>
      <c r="O32" s="100">
        <f t="shared" si="6"/>
        <v>4391494</v>
      </c>
      <c r="P32" s="100">
        <f t="shared" si="6"/>
        <v>3310966</v>
      </c>
      <c r="Q32" s="100">
        <f t="shared" si="6"/>
        <v>3982847</v>
      </c>
      <c r="R32" s="100">
        <f t="shared" si="6"/>
        <v>11685307</v>
      </c>
      <c r="S32" s="100">
        <f t="shared" si="6"/>
        <v>4053792</v>
      </c>
      <c r="T32" s="100">
        <f t="shared" si="6"/>
        <v>4133310</v>
      </c>
      <c r="U32" s="100">
        <f t="shared" si="6"/>
        <v>3517333</v>
      </c>
      <c r="V32" s="100">
        <f t="shared" si="6"/>
        <v>11704435</v>
      </c>
      <c r="W32" s="100">
        <f t="shared" si="6"/>
        <v>52938369</v>
      </c>
      <c r="X32" s="100">
        <f t="shared" si="6"/>
        <v>58409319</v>
      </c>
      <c r="Y32" s="100">
        <f t="shared" si="6"/>
        <v>-5470950</v>
      </c>
      <c r="Z32" s="137">
        <f>+IF(X32&lt;&gt;0,+(Y32/X32)*100,0)</f>
        <v>-9.366570426886847</v>
      </c>
      <c r="AA32" s="153">
        <f>SUM(AA33:AA37)</f>
        <v>58409319</v>
      </c>
    </row>
    <row r="33" spans="1:27" ht="13.5">
      <c r="A33" s="138" t="s">
        <v>79</v>
      </c>
      <c r="B33" s="136"/>
      <c r="C33" s="155"/>
      <c r="D33" s="155"/>
      <c r="E33" s="156">
        <v>9429498</v>
      </c>
      <c r="F33" s="60">
        <v>16023358</v>
      </c>
      <c r="G33" s="60">
        <v>855869</v>
      </c>
      <c r="H33" s="60">
        <v>1020754</v>
      </c>
      <c r="I33" s="60">
        <v>773143</v>
      </c>
      <c r="J33" s="60">
        <v>2649766</v>
      </c>
      <c r="K33" s="60">
        <v>970932</v>
      </c>
      <c r="L33" s="60">
        <v>1565418</v>
      </c>
      <c r="M33" s="60">
        <v>669304</v>
      </c>
      <c r="N33" s="60">
        <v>3205654</v>
      </c>
      <c r="O33" s="60">
        <v>695744</v>
      </c>
      <c r="P33" s="60">
        <v>770883</v>
      </c>
      <c r="Q33" s="60">
        <v>1586856</v>
      </c>
      <c r="R33" s="60">
        <v>3053483</v>
      </c>
      <c r="S33" s="60">
        <v>1396886</v>
      </c>
      <c r="T33" s="60">
        <v>968578</v>
      </c>
      <c r="U33" s="60">
        <v>1100886</v>
      </c>
      <c r="V33" s="60">
        <v>3466350</v>
      </c>
      <c r="W33" s="60">
        <v>12375253</v>
      </c>
      <c r="X33" s="60">
        <v>16023358</v>
      </c>
      <c r="Y33" s="60">
        <v>-3648105</v>
      </c>
      <c r="Z33" s="140">
        <v>-22.77</v>
      </c>
      <c r="AA33" s="155">
        <v>16023358</v>
      </c>
    </row>
    <row r="34" spans="1:27" ht="13.5">
      <c r="A34" s="138" t="s">
        <v>80</v>
      </c>
      <c r="B34" s="136"/>
      <c r="C34" s="155"/>
      <c r="D34" s="155"/>
      <c r="E34" s="156">
        <v>3020000</v>
      </c>
      <c r="F34" s="60">
        <v>16490641</v>
      </c>
      <c r="G34" s="60">
        <v>756446</v>
      </c>
      <c r="H34" s="60">
        <v>8348273</v>
      </c>
      <c r="I34" s="60">
        <v>466375</v>
      </c>
      <c r="J34" s="60">
        <v>9571094</v>
      </c>
      <c r="K34" s="60">
        <v>48700</v>
      </c>
      <c r="L34" s="60">
        <v>2096</v>
      </c>
      <c r="M34" s="60">
        <v>213018</v>
      </c>
      <c r="N34" s="60">
        <v>263814</v>
      </c>
      <c r="O34" s="60">
        <v>1149345</v>
      </c>
      <c r="P34" s="60">
        <v>164982</v>
      </c>
      <c r="Q34" s="60">
        <v>84400</v>
      </c>
      <c r="R34" s="60">
        <v>1398727</v>
      </c>
      <c r="S34" s="60">
        <v>24459</v>
      </c>
      <c r="T34" s="60">
        <v>880593</v>
      </c>
      <c r="U34" s="60"/>
      <c r="V34" s="60">
        <v>905052</v>
      </c>
      <c r="W34" s="60">
        <v>12138687</v>
      </c>
      <c r="X34" s="60">
        <v>16490641</v>
      </c>
      <c r="Y34" s="60">
        <v>-4351954</v>
      </c>
      <c r="Z34" s="140">
        <v>-26.39</v>
      </c>
      <c r="AA34" s="155">
        <v>16490641</v>
      </c>
    </row>
    <row r="35" spans="1:27" ht="13.5">
      <c r="A35" s="138" t="s">
        <v>81</v>
      </c>
      <c r="B35" s="136"/>
      <c r="C35" s="155"/>
      <c r="D35" s="155"/>
      <c r="E35" s="156">
        <v>28869794</v>
      </c>
      <c r="F35" s="60">
        <v>25895320</v>
      </c>
      <c r="G35" s="60">
        <v>2303702</v>
      </c>
      <c r="H35" s="60">
        <v>2162457</v>
      </c>
      <c r="I35" s="60">
        <v>2279783</v>
      </c>
      <c r="J35" s="60">
        <v>6745942</v>
      </c>
      <c r="K35" s="60">
        <v>2079711</v>
      </c>
      <c r="L35" s="60">
        <v>2666735</v>
      </c>
      <c r="M35" s="60">
        <v>2365911</v>
      </c>
      <c r="N35" s="60">
        <v>7112357</v>
      </c>
      <c r="O35" s="60">
        <v>2546405</v>
      </c>
      <c r="P35" s="60">
        <v>2375101</v>
      </c>
      <c r="Q35" s="60">
        <v>2311591</v>
      </c>
      <c r="R35" s="60">
        <v>7233097</v>
      </c>
      <c r="S35" s="60">
        <v>2632447</v>
      </c>
      <c r="T35" s="60">
        <v>2284139</v>
      </c>
      <c r="U35" s="60">
        <v>2416447</v>
      </c>
      <c r="V35" s="60">
        <v>7333033</v>
      </c>
      <c r="W35" s="60">
        <v>28424429</v>
      </c>
      <c r="X35" s="60">
        <v>25895320</v>
      </c>
      <c r="Y35" s="60">
        <v>2529109</v>
      </c>
      <c r="Z35" s="140">
        <v>9.77</v>
      </c>
      <c r="AA35" s="155">
        <v>25895320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43613112</v>
      </c>
      <c r="F38" s="100">
        <f t="shared" si="7"/>
        <v>25494700</v>
      </c>
      <c r="G38" s="100">
        <f t="shared" si="7"/>
        <v>1928423</v>
      </c>
      <c r="H38" s="100">
        <f t="shared" si="7"/>
        <v>3444371</v>
      </c>
      <c r="I38" s="100">
        <f t="shared" si="7"/>
        <v>2936085</v>
      </c>
      <c r="J38" s="100">
        <f t="shared" si="7"/>
        <v>8308879</v>
      </c>
      <c r="K38" s="100">
        <f t="shared" si="7"/>
        <v>1632275</v>
      </c>
      <c r="L38" s="100">
        <f t="shared" si="7"/>
        <v>2399241</v>
      </c>
      <c r="M38" s="100">
        <f t="shared" si="7"/>
        <v>1159635</v>
      </c>
      <c r="N38" s="100">
        <f t="shared" si="7"/>
        <v>5191151</v>
      </c>
      <c r="O38" s="100">
        <f t="shared" si="7"/>
        <v>1253558</v>
      </c>
      <c r="P38" s="100">
        <f t="shared" si="7"/>
        <v>2481417</v>
      </c>
      <c r="Q38" s="100">
        <f t="shared" si="7"/>
        <v>2156023</v>
      </c>
      <c r="R38" s="100">
        <f t="shared" si="7"/>
        <v>5890998</v>
      </c>
      <c r="S38" s="100">
        <f t="shared" si="7"/>
        <v>2271233</v>
      </c>
      <c r="T38" s="100">
        <f t="shared" si="7"/>
        <v>1644735</v>
      </c>
      <c r="U38" s="100">
        <f t="shared" si="7"/>
        <v>1795999</v>
      </c>
      <c r="V38" s="100">
        <f t="shared" si="7"/>
        <v>5711967</v>
      </c>
      <c r="W38" s="100">
        <f t="shared" si="7"/>
        <v>25102995</v>
      </c>
      <c r="X38" s="100">
        <f t="shared" si="7"/>
        <v>25494700</v>
      </c>
      <c r="Y38" s="100">
        <f t="shared" si="7"/>
        <v>-391705</v>
      </c>
      <c r="Z38" s="137">
        <f>+IF(X38&lt;&gt;0,+(Y38/X38)*100,0)</f>
        <v>-1.5364173730226283</v>
      </c>
      <c r="AA38" s="153">
        <f>SUM(AA39:AA41)</f>
        <v>25494700</v>
      </c>
    </row>
    <row r="39" spans="1:27" ht="13.5">
      <c r="A39" s="138" t="s">
        <v>85</v>
      </c>
      <c r="B39" s="136"/>
      <c r="C39" s="155"/>
      <c r="D39" s="155"/>
      <c r="E39" s="156">
        <v>19073035</v>
      </c>
      <c r="F39" s="60">
        <v>6013000</v>
      </c>
      <c r="G39" s="60">
        <v>536135</v>
      </c>
      <c r="H39" s="60">
        <v>678399</v>
      </c>
      <c r="I39" s="60">
        <v>713156</v>
      </c>
      <c r="J39" s="60">
        <v>1927690</v>
      </c>
      <c r="K39" s="60">
        <v>458881</v>
      </c>
      <c r="L39" s="60">
        <v>659819</v>
      </c>
      <c r="M39" s="60">
        <v>586532</v>
      </c>
      <c r="N39" s="60">
        <v>1705232</v>
      </c>
      <c r="O39" s="60">
        <v>554257</v>
      </c>
      <c r="P39" s="60">
        <v>556332</v>
      </c>
      <c r="Q39" s="60">
        <v>617380</v>
      </c>
      <c r="R39" s="60">
        <v>1727969</v>
      </c>
      <c r="S39" s="60">
        <v>1104206</v>
      </c>
      <c r="T39" s="60">
        <v>537092</v>
      </c>
      <c r="U39" s="60">
        <v>541151</v>
      </c>
      <c r="V39" s="60">
        <v>2182449</v>
      </c>
      <c r="W39" s="60">
        <v>7543340</v>
      </c>
      <c r="X39" s="60">
        <v>6013000</v>
      </c>
      <c r="Y39" s="60">
        <v>1530340</v>
      </c>
      <c r="Z39" s="140">
        <v>25.45</v>
      </c>
      <c r="AA39" s="155">
        <v>6013000</v>
      </c>
    </row>
    <row r="40" spans="1:27" ht="13.5">
      <c r="A40" s="138" t="s">
        <v>86</v>
      </c>
      <c r="B40" s="136"/>
      <c r="C40" s="155"/>
      <c r="D40" s="155"/>
      <c r="E40" s="156">
        <v>18888358</v>
      </c>
      <c r="F40" s="60">
        <v>19481700</v>
      </c>
      <c r="G40" s="60">
        <v>1380888</v>
      </c>
      <c r="H40" s="60">
        <v>2617852</v>
      </c>
      <c r="I40" s="60">
        <v>2221169</v>
      </c>
      <c r="J40" s="60">
        <v>6219909</v>
      </c>
      <c r="K40" s="60">
        <v>1173394</v>
      </c>
      <c r="L40" s="60">
        <v>1739422</v>
      </c>
      <c r="M40" s="60">
        <v>182997</v>
      </c>
      <c r="N40" s="60">
        <v>3095813</v>
      </c>
      <c r="O40" s="60">
        <v>359545</v>
      </c>
      <c r="P40" s="60">
        <v>1557086</v>
      </c>
      <c r="Q40" s="60">
        <v>1538643</v>
      </c>
      <c r="R40" s="60">
        <v>3455274</v>
      </c>
      <c r="S40" s="60">
        <v>1167027</v>
      </c>
      <c r="T40" s="60">
        <v>1107643</v>
      </c>
      <c r="U40" s="60">
        <v>1254848</v>
      </c>
      <c r="V40" s="60">
        <v>3529518</v>
      </c>
      <c r="W40" s="60">
        <v>16300514</v>
      </c>
      <c r="X40" s="60">
        <v>19481700</v>
      </c>
      <c r="Y40" s="60">
        <v>-3181186</v>
      </c>
      <c r="Z40" s="140">
        <v>-16.33</v>
      </c>
      <c r="AA40" s="155">
        <v>19481700</v>
      </c>
    </row>
    <row r="41" spans="1:27" ht="13.5">
      <c r="A41" s="138" t="s">
        <v>87</v>
      </c>
      <c r="B41" s="136"/>
      <c r="C41" s="155"/>
      <c r="D41" s="155"/>
      <c r="E41" s="156">
        <v>5651719</v>
      </c>
      <c r="F41" s="60"/>
      <c r="G41" s="60">
        <v>11400</v>
      </c>
      <c r="H41" s="60">
        <v>148120</v>
      </c>
      <c r="I41" s="60">
        <v>1760</v>
      </c>
      <c r="J41" s="60">
        <v>161280</v>
      </c>
      <c r="K41" s="60"/>
      <c r="L41" s="60"/>
      <c r="M41" s="60">
        <v>390106</v>
      </c>
      <c r="N41" s="60">
        <v>390106</v>
      </c>
      <c r="O41" s="60">
        <v>339756</v>
      </c>
      <c r="P41" s="60">
        <v>367999</v>
      </c>
      <c r="Q41" s="60"/>
      <c r="R41" s="60">
        <v>707755</v>
      </c>
      <c r="S41" s="60"/>
      <c r="T41" s="60"/>
      <c r="U41" s="60"/>
      <c r="V41" s="60"/>
      <c r="W41" s="60">
        <v>1259141</v>
      </c>
      <c r="X41" s="60"/>
      <c r="Y41" s="60">
        <v>1259141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217483481</v>
      </c>
      <c r="D42" s="153">
        <f>SUM(D43:D46)</f>
        <v>0</v>
      </c>
      <c r="E42" s="154">
        <f t="shared" si="8"/>
        <v>330701464</v>
      </c>
      <c r="F42" s="100">
        <f t="shared" si="8"/>
        <v>348101661</v>
      </c>
      <c r="G42" s="100">
        <f t="shared" si="8"/>
        <v>26128850</v>
      </c>
      <c r="H42" s="100">
        <f t="shared" si="8"/>
        <v>22006018</v>
      </c>
      <c r="I42" s="100">
        <f t="shared" si="8"/>
        <v>25334761</v>
      </c>
      <c r="J42" s="100">
        <f t="shared" si="8"/>
        <v>73469629</v>
      </c>
      <c r="K42" s="100">
        <f t="shared" si="8"/>
        <v>36473461</v>
      </c>
      <c r="L42" s="100">
        <f t="shared" si="8"/>
        <v>36982217</v>
      </c>
      <c r="M42" s="100">
        <f t="shared" si="8"/>
        <v>22902532</v>
      </c>
      <c r="N42" s="100">
        <f t="shared" si="8"/>
        <v>96358210</v>
      </c>
      <c r="O42" s="100">
        <f t="shared" si="8"/>
        <v>19394538</v>
      </c>
      <c r="P42" s="100">
        <f t="shared" si="8"/>
        <v>25590504</v>
      </c>
      <c r="Q42" s="100">
        <f t="shared" si="8"/>
        <v>23672499</v>
      </c>
      <c r="R42" s="100">
        <f t="shared" si="8"/>
        <v>68657541</v>
      </c>
      <c r="S42" s="100">
        <f t="shared" si="8"/>
        <v>24150366</v>
      </c>
      <c r="T42" s="100">
        <f t="shared" si="8"/>
        <v>24045492</v>
      </c>
      <c r="U42" s="100">
        <f t="shared" si="8"/>
        <v>14081737</v>
      </c>
      <c r="V42" s="100">
        <f t="shared" si="8"/>
        <v>62277595</v>
      </c>
      <c r="W42" s="100">
        <f t="shared" si="8"/>
        <v>300762975</v>
      </c>
      <c r="X42" s="100">
        <f t="shared" si="8"/>
        <v>348101661</v>
      </c>
      <c r="Y42" s="100">
        <f t="shared" si="8"/>
        <v>-47338686</v>
      </c>
      <c r="Z42" s="137">
        <f>+IF(X42&lt;&gt;0,+(Y42/X42)*100,0)</f>
        <v>-13.599097994536717</v>
      </c>
      <c r="AA42" s="153">
        <f>SUM(AA43:AA46)</f>
        <v>348101661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>
        <v>4851</v>
      </c>
      <c r="H43" s="60"/>
      <c r="I43" s="60"/>
      <c r="J43" s="60">
        <v>4851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4851</v>
      </c>
      <c r="X43" s="60"/>
      <c r="Y43" s="60">
        <v>4851</v>
      </c>
      <c r="Z43" s="140">
        <v>0</v>
      </c>
      <c r="AA43" s="155"/>
    </row>
    <row r="44" spans="1:27" ht="13.5">
      <c r="A44" s="138" t="s">
        <v>90</v>
      </c>
      <c r="B44" s="136"/>
      <c r="C44" s="155">
        <v>217483481</v>
      </c>
      <c r="D44" s="155"/>
      <c r="E44" s="156">
        <v>271364242</v>
      </c>
      <c r="F44" s="60">
        <v>310976331</v>
      </c>
      <c r="G44" s="60">
        <v>25573463</v>
      </c>
      <c r="H44" s="60">
        <v>21551487</v>
      </c>
      <c r="I44" s="60">
        <v>25008169</v>
      </c>
      <c r="J44" s="60">
        <v>72133119</v>
      </c>
      <c r="K44" s="60">
        <v>36473461</v>
      </c>
      <c r="L44" s="60">
        <v>36712001</v>
      </c>
      <c r="M44" s="60">
        <v>22501868</v>
      </c>
      <c r="N44" s="60">
        <v>95687330</v>
      </c>
      <c r="O44" s="60">
        <v>18835391</v>
      </c>
      <c r="P44" s="60">
        <v>25207213</v>
      </c>
      <c r="Q44" s="60">
        <v>23309903</v>
      </c>
      <c r="R44" s="60">
        <v>67352507</v>
      </c>
      <c r="S44" s="60">
        <v>24114450</v>
      </c>
      <c r="T44" s="60">
        <v>23681357</v>
      </c>
      <c r="U44" s="60">
        <v>13205831</v>
      </c>
      <c r="V44" s="60">
        <v>61001638</v>
      </c>
      <c r="W44" s="60">
        <v>296174594</v>
      </c>
      <c r="X44" s="60">
        <v>310976331</v>
      </c>
      <c r="Y44" s="60">
        <v>-14801737</v>
      </c>
      <c r="Z44" s="140">
        <v>-4.76</v>
      </c>
      <c r="AA44" s="155">
        <v>310976331</v>
      </c>
    </row>
    <row r="45" spans="1:27" ht="13.5">
      <c r="A45" s="138" t="s">
        <v>91</v>
      </c>
      <c r="B45" s="136"/>
      <c r="C45" s="157"/>
      <c r="D45" s="157"/>
      <c r="E45" s="158">
        <v>59337222</v>
      </c>
      <c r="F45" s="159">
        <v>37125330</v>
      </c>
      <c r="G45" s="159">
        <v>550536</v>
      </c>
      <c r="H45" s="159">
        <v>454531</v>
      </c>
      <c r="I45" s="159">
        <v>326592</v>
      </c>
      <c r="J45" s="159">
        <v>1331659</v>
      </c>
      <c r="K45" s="159"/>
      <c r="L45" s="159">
        <v>270216</v>
      </c>
      <c r="M45" s="159">
        <v>400664</v>
      </c>
      <c r="N45" s="159">
        <v>670880</v>
      </c>
      <c r="O45" s="159">
        <v>559147</v>
      </c>
      <c r="P45" s="159">
        <v>383291</v>
      </c>
      <c r="Q45" s="159">
        <v>362596</v>
      </c>
      <c r="R45" s="159">
        <v>1305034</v>
      </c>
      <c r="S45" s="159">
        <v>35916</v>
      </c>
      <c r="T45" s="159">
        <v>364135</v>
      </c>
      <c r="U45" s="159">
        <v>875906</v>
      </c>
      <c r="V45" s="159">
        <v>1275957</v>
      </c>
      <c r="W45" s="159">
        <v>4583530</v>
      </c>
      <c r="X45" s="159">
        <v>37125330</v>
      </c>
      <c r="Y45" s="159">
        <v>-32541800</v>
      </c>
      <c r="Z45" s="141">
        <v>-87.65</v>
      </c>
      <c r="AA45" s="157">
        <v>37125330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>
        <v>2181818</v>
      </c>
      <c r="F47" s="100">
        <v>4944000</v>
      </c>
      <c r="G47" s="100">
        <v>101004</v>
      </c>
      <c r="H47" s="100">
        <v>225731</v>
      </c>
      <c r="I47" s="100">
        <v>100400</v>
      </c>
      <c r="J47" s="100">
        <v>427135</v>
      </c>
      <c r="K47" s="100">
        <v>102358</v>
      </c>
      <c r="L47" s="100">
        <v>151207</v>
      </c>
      <c r="M47" s="100">
        <v>186795</v>
      </c>
      <c r="N47" s="100">
        <v>440360</v>
      </c>
      <c r="O47" s="100">
        <v>100695</v>
      </c>
      <c r="P47" s="100">
        <v>105895</v>
      </c>
      <c r="Q47" s="100">
        <v>106082</v>
      </c>
      <c r="R47" s="100">
        <v>312672</v>
      </c>
      <c r="S47" s="100">
        <v>115538</v>
      </c>
      <c r="T47" s="100">
        <v>353111</v>
      </c>
      <c r="U47" s="100">
        <v>119538</v>
      </c>
      <c r="V47" s="100">
        <v>588187</v>
      </c>
      <c r="W47" s="100">
        <v>1768354</v>
      </c>
      <c r="X47" s="100">
        <v>4944000</v>
      </c>
      <c r="Y47" s="100">
        <v>-3175646</v>
      </c>
      <c r="Z47" s="137">
        <v>-64.23</v>
      </c>
      <c r="AA47" s="153">
        <v>4944000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601856272</v>
      </c>
      <c r="D48" s="168">
        <f>+D28+D32+D38+D42+D47</f>
        <v>0</v>
      </c>
      <c r="E48" s="169">
        <f t="shared" si="9"/>
        <v>543900889</v>
      </c>
      <c r="F48" s="73">
        <f t="shared" si="9"/>
        <v>565444843</v>
      </c>
      <c r="G48" s="73">
        <f t="shared" si="9"/>
        <v>42609544</v>
      </c>
      <c r="H48" s="73">
        <f t="shared" si="9"/>
        <v>50648365</v>
      </c>
      <c r="I48" s="73">
        <f t="shared" si="9"/>
        <v>42573715</v>
      </c>
      <c r="J48" s="73">
        <f t="shared" si="9"/>
        <v>135831624</v>
      </c>
      <c r="K48" s="73">
        <f t="shared" si="9"/>
        <v>48937013</v>
      </c>
      <c r="L48" s="73">
        <f t="shared" si="9"/>
        <v>53898725</v>
      </c>
      <c r="M48" s="73">
        <f t="shared" si="9"/>
        <v>41175345</v>
      </c>
      <c r="N48" s="73">
        <f t="shared" si="9"/>
        <v>144011083</v>
      </c>
      <c r="O48" s="73">
        <f t="shared" si="9"/>
        <v>37984733</v>
      </c>
      <c r="P48" s="73">
        <f t="shared" si="9"/>
        <v>42212731</v>
      </c>
      <c r="Q48" s="73">
        <f t="shared" si="9"/>
        <v>42188385</v>
      </c>
      <c r="R48" s="73">
        <f t="shared" si="9"/>
        <v>122385849</v>
      </c>
      <c r="S48" s="73">
        <f t="shared" si="9"/>
        <v>36996431</v>
      </c>
      <c r="T48" s="73">
        <f t="shared" si="9"/>
        <v>39817423</v>
      </c>
      <c r="U48" s="73">
        <f t="shared" si="9"/>
        <v>28427623</v>
      </c>
      <c r="V48" s="73">
        <f t="shared" si="9"/>
        <v>105241477</v>
      </c>
      <c r="W48" s="73">
        <f t="shared" si="9"/>
        <v>507470033</v>
      </c>
      <c r="X48" s="73">
        <f t="shared" si="9"/>
        <v>565444843</v>
      </c>
      <c r="Y48" s="73">
        <f t="shared" si="9"/>
        <v>-57974810</v>
      </c>
      <c r="Z48" s="170">
        <f>+IF(X48&lt;&gt;0,+(Y48/X48)*100,0)</f>
        <v>-10.252955830742275</v>
      </c>
      <c r="AA48" s="168">
        <f>+AA28+AA32+AA38+AA42+AA47</f>
        <v>565444843</v>
      </c>
    </row>
    <row r="49" spans="1:27" ht="13.5">
      <c r="A49" s="148" t="s">
        <v>49</v>
      </c>
      <c r="B49" s="149"/>
      <c r="C49" s="171">
        <f aca="true" t="shared" si="10" ref="C49:Y49">+C25-C48</f>
        <v>20291712</v>
      </c>
      <c r="D49" s="171">
        <f>+D25-D48</f>
        <v>0</v>
      </c>
      <c r="E49" s="172">
        <f t="shared" si="10"/>
        <v>51643151</v>
      </c>
      <c r="F49" s="173">
        <f t="shared" si="10"/>
        <v>76550051</v>
      </c>
      <c r="G49" s="173">
        <f t="shared" si="10"/>
        <v>130419166</v>
      </c>
      <c r="H49" s="173">
        <f t="shared" si="10"/>
        <v>-32683950</v>
      </c>
      <c r="I49" s="173">
        <f t="shared" si="10"/>
        <v>-18763785</v>
      </c>
      <c r="J49" s="173">
        <f t="shared" si="10"/>
        <v>78971431</v>
      </c>
      <c r="K49" s="173">
        <f t="shared" si="10"/>
        <v>-33973906</v>
      </c>
      <c r="L49" s="173">
        <f t="shared" si="10"/>
        <v>106690190</v>
      </c>
      <c r="M49" s="173">
        <f t="shared" si="10"/>
        <v>2429949</v>
      </c>
      <c r="N49" s="173">
        <f t="shared" si="10"/>
        <v>75146233</v>
      </c>
      <c r="O49" s="173">
        <f t="shared" si="10"/>
        <v>-27066860</v>
      </c>
      <c r="P49" s="173">
        <f t="shared" si="10"/>
        <v>-30314833</v>
      </c>
      <c r="Q49" s="173">
        <f t="shared" si="10"/>
        <v>86885156</v>
      </c>
      <c r="R49" s="173">
        <f t="shared" si="10"/>
        <v>29503463</v>
      </c>
      <c r="S49" s="173">
        <f t="shared" si="10"/>
        <v>-23089212</v>
      </c>
      <c r="T49" s="173">
        <f t="shared" si="10"/>
        <v>-22498899</v>
      </c>
      <c r="U49" s="173">
        <f t="shared" si="10"/>
        <v>-16276937</v>
      </c>
      <c r="V49" s="173">
        <f t="shared" si="10"/>
        <v>-61865048</v>
      </c>
      <c r="W49" s="173">
        <f t="shared" si="10"/>
        <v>121756079</v>
      </c>
      <c r="X49" s="173">
        <f>IF(F25=F48,0,X25-X48)</f>
        <v>76550051</v>
      </c>
      <c r="Y49" s="173">
        <f t="shared" si="10"/>
        <v>45206028</v>
      </c>
      <c r="Z49" s="174">
        <f>+IF(X49&lt;&gt;0,+(Y49/X49)*100,0)</f>
        <v>59.05421016636553</v>
      </c>
      <c r="AA49" s="171">
        <f>+AA25-AA48</f>
        <v>76550051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95390986</v>
      </c>
      <c r="F8" s="60">
        <v>87890101</v>
      </c>
      <c r="G8" s="60">
        <v>25928926</v>
      </c>
      <c r="H8" s="60">
        <v>11042464</v>
      </c>
      <c r="I8" s="60">
        <v>3018318</v>
      </c>
      <c r="J8" s="60">
        <v>39989708</v>
      </c>
      <c r="K8" s="60">
        <v>10226687</v>
      </c>
      <c r="L8" s="60">
        <v>10414736</v>
      </c>
      <c r="M8" s="60">
        <v>18275428</v>
      </c>
      <c r="N8" s="60">
        <v>38916851</v>
      </c>
      <c r="O8" s="60">
        <v>8988481</v>
      </c>
      <c r="P8" s="60">
        <v>6613131</v>
      </c>
      <c r="Q8" s="60">
        <v>8119037</v>
      </c>
      <c r="R8" s="60">
        <v>23720649</v>
      </c>
      <c r="S8" s="60">
        <v>7677836</v>
      </c>
      <c r="T8" s="60">
        <v>7084504</v>
      </c>
      <c r="U8" s="60">
        <v>7748922</v>
      </c>
      <c r="V8" s="60">
        <v>22511262</v>
      </c>
      <c r="W8" s="60">
        <v>125138470</v>
      </c>
      <c r="X8" s="60">
        <v>87890101</v>
      </c>
      <c r="Y8" s="60">
        <v>37248369</v>
      </c>
      <c r="Z8" s="140">
        <v>42.38</v>
      </c>
      <c r="AA8" s="155">
        <v>87890101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4762000</v>
      </c>
      <c r="F9" s="60">
        <v>4625795</v>
      </c>
      <c r="G9" s="60">
        <v>1215632</v>
      </c>
      <c r="H9" s="60">
        <v>1257955</v>
      </c>
      <c r="I9" s="60">
        <v>-2251347</v>
      </c>
      <c r="J9" s="60">
        <v>222240</v>
      </c>
      <c r="K9" s="60">
        <v>1356213</v>
      </c>
      <c r="L9" s="60">
        <v>1203515</v>
      </c>
      <c r="M9" s="60">
        <v>787777</v>
      </c>
      <c r="N9" s="60">
        <v>3347505</v>
      </c>
      <c r="O9" s="60">
        <v>829506</v>
      </c>
      <c r="P9" s="60">
        <v>736856</v>
      </c>
      <c r="Q9" s="60">
        <v>711145</v>
      </c>
      <c r="R9" s="60">
        <v>2277507</v>
      </c>
      <c r="S9" s="60">
        <v>777064</v>
      </c>
      <c r="T9" s="60">
        <v>453744</v>
      </c>
      <c r="U9" s="60">
        <v>739987</v>
      </c>
      <c r="V9" s="60">
        <v>1970795</v>
      </c>
      <c r="W9" s="60">
        <v>7818047</v>
      </c>
      <c r="X9" s="60">
        <v>4625795</v>
      </c>
      <c r="Y9" s="60">
        <v>3192252</v>
      </c>
      <c r="Z9" s="140">
        <v>69.01</v>
      </c>
      <c r="AA9" s="155">
        <v>4625795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118135897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288622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18684</v>
      </c>
      <c r="M12" s="60">
        <v>28334</v>
      </c>
      <c r="N12" s="60">
        <v>47018</v>
      </c>
      <c r="O12" s="60">
        <v>28207</v>
      </c>
      <c r="P12" s="60">
        <v>28421</v>
      </c>
      <c r="Q12" s="60">
        <v>53180</v>
      </c>
      <c r="R12" s="60">
        <v>109808</v>
      </c>
      <c r="S12" s="60">
        <v>30526</v>
      </c>
      <c r="T12" s="60">
        <v>28948</v>
      </c>
      <c r="U12" s="60">
        <v>0</v>
      </c>
      <c r="V12" s="60">
        <v>59474</v>
      </c>
      <c r="W12" s="60">
        <v>216300</v>
      </c>
      <c r="X12" s="60">
        <v>0</v>
      </c>
      <c r="Y12" s="60">
        <v>216300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7979036</v>
      </c>
      <c r="D13" s="155">
        <v>0</v>
      </c>
      <c r="E13" s="156">
        <v>12000000</v>
      </c>
      <c r="F13" s="60">
        <v>12000000</v>
      </c>
      <c r="G13" s="60">
        <v>686407</v>
      </c>
      <c r="H13" s="60">
        <v>3603022</v>
      </c>
      <c r="I13" s="60">
        <v>142007</v>
      </c>
      <c r="J13" s="60">
        <v>4431436</v>
      </c>
      <c r="K13" s="60">
        <v>861794</v>
      </c>
      <c r="L13" s="60">
        <v>1079364</v>
      </c>
      <c r="M13" s="60">
        <v>653083</v>
      </c>
      <c r="N13" s="60">
        <v>2594241</v>
      </c>
      <c r="O13" s="60">
        <v>658943</v>
      </c>
      <c r="P13" s="60">
        <v>620505</v>
      </c>
      <c r="Q13" s="60">
        <v>718780</v>
      </c>
      <c r="R13" s="60">
        <v>1998228</v>
      </c>
      <c r="S13" s="60">
        <v>932177</v>
      </c>
      <c r="T13" s="60">
        <v>1111912</v>
      </c>
      <c r="U13" s="60">
        <v>1038631</v>
      </c>
      <c r="V13" s="60">
        <v>3082720</v>
      </c>
      <c r="W13" s="60">
        <v>12106625</v>
      </c>
      <c r="X13" s="60">
        <v>12000000</v>
      </c>
      <c r="Y13" s="60">
        <v>106625</v>
      </c>
      <c r="Z13" s="140">
        <v>0.89</v>
      </c>
      <c r="AA13" s="155">
        <v>12000000</v>
      </c>
    </row>
    <row r="14" spans="1:27" ht="13.5">
      <c r="A14" s="181" t="s">
        <v>110</v>
      </c>
      <c r="B14" s="185"/>
      <c r="C14" s="155">
        <v>12855690</v>
      </c>
      <c r="D14" s="155">
        <v>0</v>
      </c>
      <c r="E14" s="156">
        <v>0</v>
      </c>
      <c r="F14" s="60">
        <v>16343000</v>
      </c>
      <c r="G14" s="60">
        <v>1969998</v>
      </c>
      <c r="H14" s="60">
        <v>0</v>
      </c>
      <c r="I14" s="60">
        <v>-79317</v>
      </c>
      <c r="J14" s="60">
        <v>1890681</v>
      </c>
      <c r="K14" s="60">
        <v>2163235</v>
      </c>
      <c r="L14" s="60">
        <v>2181112</v>
      </c>
      <c r="M14" s="60">
        <v>-57099</v>
      </c>
      <c r="N14" s="60">
        <v>4287248</v>
      </c>
      <c r="O14" s="60">
        <v>-2006</v>
      </c>
      <c r="P14" s="60">
        <v>2311538</v>
      </c>
      <c r="Q14" s="60">
        <v>1826170</v>
      </c>
      <c r="R14" s="60">
        <v>4135702</v>
      </c>
      <c r="S14" s="60">
        <v>2369159</v>
      </c>
      <c r="T14" s="60">
        <v>2236044</v>
      </c>
      <c r="U14" s="60">
        <v>2454893</v>
      </c>
      <c r="V14" s="60">
        <v>7060096</v>
      </c>
      <c r="W14" s="60">
        <v>17373727</v>
      </c>
      <c r="X14" s="60">
        <v>16343000</v>
      </c>
      <c r="Y14" s="60">
        <v>1030727</v>
      </c>
      <c r="Z14" s="140">
        <v>6.31</v>
      </c>
      <c r="AA14" s="155">
        <v>16343000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318907936</v>
      </c>
      <c r="D19" s="155">
        <v>0</v>
      </c>
      <c r="E19" s="156">
        <v>381415857</v>
      </c>
      <c r="F19" s="60">
        <v>376637446</v>
      </c>
      <c r="G19" s="60">
        <v>141178000</v>
      </c>
      <c r="H19" s="60">
        <v>111283</v>
      </c>
      <c r="I19" s="60">
        <v>2861143</v>
      </c>
      <c r="J19" s="60">
        <v>144150426</v>
      </c>
      <c r="K19" s="60">
        <v>0</v>
      </c>
      <c r="L19" s="60">
        <v>112378184</v>
      </c>
      <c r="M19" s="60">
        <v>72548</v>
      </c>
      <c r="N19" s="60">
        <v>112450732</v>
      </c>
      <c r="O19" s="60">
        <v>247000</v>
      </c>
      <c r="P19" s="60">
        <v>0</v>
      </c>
      <c r="Q19" s="60">
        <v>82829187</v>
      </c>
      <c r="R19" s="60">
        <v>83076187</v>
      </c>
      <c r="S19" s="60">
        <v>0</v>
      </c>
      <c r="T19" s="60">
        <v>81</v>
      </c>
      <c r="U19" s="60">
        <v>0</v>
      </c>
      <c r="V19" s="60">
        <v>81</v>
      </c>
      <c r="W19" s="60">
        <v>339677426</v>
      </c>
      <c r="X19" s="60">
        <v>376637446</v>
      </c>
      <c r="Y19" s="60">
        <v>-36960020</v>
      </c>
      <c r="Z19" s="140">
        <v>-9.81</v>
      </c>
      <c r="AA19" s="155">
        <v>376637446</v>
      </c>
    </row>
    <row r="20" spans="1:27" ht="13.5">
      <c r="A20" s="181" t="s">
        <v>35</v>
      </c>
      <c r="B20" s="185"/>
      <c r="C20" s="155">
        <v>15062682</v>
      </c>
      <c r="D20" s="155">
        <v>0</v>
      </c>
      <c r="E20" s="156">
        <v>22057245</v>
      </c>
      <c r="F20" s="54">
        <v>26984552</v>
      </c>
      <c r="G20" s="54">
        <v>117474</v>
      </c>
      <c r="H20" s="54">
        <v>529272</v>
      </c>
      <c r="I20" s="54">
        <v>612360</v>
      </c>
      <c r="J20" s="54">
        <v>1259106</v>
      </c>
      <c r="K20" s="54">
        <v>33583</v>
      </c>
      <c r="L20" s="54">
        <v>77129</v>
      </c>
      <c r="M20" s="54">
        <v>58407</v>
      </c>
      <c r="N20" s="54">
        <v>169119</v>
      </c>
      <c r="O20" s="54">
        <v>167742</v>
      </c>
      <c r="P20" s="54">
        <v>1587447</v>
      </c>
      <c r="Q20" s="54">
        <v>2431321</v>
      </c>
      <c r="R20" s="54">
        <v>4186510</v>
      </c>
      <c r="S20" s="54">
        <v>244094</v>
      </c>
      <c r="T20" s="54">
        <v>154460</v>
      </c>
      <c r="U20" s="54">
        <v>168253</v>
      </c>
      <c r="V20" s="54">
        <v>566807</v>
      </c>
      <c r="W20" s="54">
        <v>6181542</v>
      </c>
      <c r="X20" s="54">
        <v>26984552</v>
      </c>
      <c r="Y20" s="54">
        <v>-20803010</v>
      </c>
      <c r="Z20" s="184">
        <v>-77.09</v>
      </c>
      <c r="AA20" s="130">
        <v>26984552</v>
      </c>
    </row>
    <row r="21" spans="1:27" ht="13.5">
      <c r="A21" s="181" t="s">
        <v>115</v>
      </c>
      <c r="B21" s="185"/>
      <c r="C21" s="155">
        <v>413458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473643321</v>
      </c>
      <c r="D22" s="188">
        <f>SUM(D5:D21)</f>
        <v>0</v>
      </c>
      <c r="E22" s="189">
        <f t="shared" si="0"/>
        <v>515626088</v>
      </c>
      <c r="F22" s="190">
        <f t="shared" si="0"/>
        <v>524480894</v>
      </c>
      <c r="G22" s="190">
        <f t="shared" si="0"/>
        <v>171096437</v>
      </c>
      <c r="H22" s="190">
        <f t="shared" si="0"/>
        <v>16543996</v>
      </c>
      <c r="I22" s="190">
        <f t="shared" si="0"/>
        <v>4303164</v>
      </c>
      <c r="J22" s="190">
        <f t="shared" si="0"/>
        <v>191943597</v>
      </c>
      <c r="K22" s="190">
        <f t="shared" si="0"/>
        <v>14641512</v>
      </c>
      <c r="L22" s="190">
        <f t="shared" si="0"/>
        <v>127352724</v>
      </c>
      <c r="M22" s="190">
        <f t="shared" si="0"/>
        <v>19818478</v>
      </c>
      <c r="N22" s="190">
        <f t="shared" si="0"/>
        <v>161812714</v>
      </c>
      <c r="O22" s="190">
        <f t="shared" si="0"/>
        <v>10917873</v>
      </c>
      <c r="P22" s="190">
        <f t="shared" si="0"/>
        <v>11897898</v>
      </c>
      <c r="Q22" s="190">
        <f t="shared" si="0"/>
        <v>96688820</v>
      </c>
      <c r="R22" s="190">
        <f t="shared" si="0"/>
        <v>119504591</v>
      </c>
      <c r="S22" s="190">
        <f t="shared" si="0"/>
        <v>12030856</v>
      </c>
      <c r="T22" s="190">
        <f t="shared" si="0"/>
        <v>11069693</v>
      </c>
      <c r="U22" s="190">
        <f t="shared" si="0"/>
        <v>12150686</v>
      </c>
      <c r="V22" s="190">
        <f t="shared" si="0"/>
        <v>35251235</v>
      </c>
      <c r="W22" s="190">
        <f t="shared" si="0"/>
        <v>508512137</v>
      </c>
      <c r="X22" s="190">
        <f t="shared" si="0"/>
        <v>524480894</v>
      </c>
      <c r="Y22" s="190">
        <f t="shared" si="0"/>
        <v>-15968757</v>
      </c>
      <c r="Z22" s="191">
        <f>+IF(X22&lt;&gt;0,+(Y22/X22)*100,0)</f>
        <v>-3.0446784969063145</v>
      </c>
      <c r="AA22" s="188">
        <f>SUM(AA5:AA21)</f>
        <v>524480894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151410989</v>
      </c>
      <c r="D25" s="155">
        <v>0</v>
      </c>
      <c r="E25" s="156">
        <v>149697766</v>
      </c>
      <c r="F25" s="60">
        <v>149697766</v>
      </c>
      <c r="G25" s="60">
        <v>11616807</v>
      </c>
      <c r="H25" s="60">
        <v>11473668</v>
      </c>
      <c r="I25" s="60">
        <v>12175695</v>
      </c>
      <c r="J25" s="60">
        <v>35266170</v>
      </c>
      <c r="K25" s="60">
        <v>11631113</v>
      </c>
      <c r="L25" s="60">
        <v>18194835</v>
      </c>
      <c r="M25" s="60">
        <v>11593191</v>
      </c>
      <c r="N25" s="60">
        <v>41419139</v>
      </c>
      <c r="O25" s="60">
        <v>11976415</v>
      </c>
      <c r="P25" s="60">
        <v>12073193</v>
      </c>
      <c r="Q25" s="60">
        <v>11627342</v>
      </c>
      <c r="R25" s="60">
        <v>35676950</v>
      </c>
      <c r="S25" s="60">
        <v>12215230</v>
      </c>
      <c r="T25" s="60">
        <v>12315783</v>
      </c>
      <c r="U25" s="60">
        <v>13185301</v>
      </c>
      <c r="V25" s="60">
        <v>37716314</v>
      </c>
      <c r="W25" s="60">
        <v>150078573</v>
      </c>
      <c r="X25" s="60">
        <v>149697766</v>
      </c>
      <c r="Y25" s="60">
        <v>380807</v>
      </c>
      <c r="Z25" s="140">
        <v>0.25</v>
      </c>
      <c r="AA25" s="155">
        <v>149697766</v>
      </c>
    </row>
    <row r="26" spans="1:27" ht="13.5">
      <c r="A26" s="183" t="s">
        <v>38</v>
      </c>
      <c r="B26" s="182"/>
      <c r="C26" s="155">
        <v>9466066</v>
      </c>
      <c r="D26" s="155">
        <v>0</v>
      </c>
      <c r="E26" s="156">
        <v>15578637</v>
      </c>
      <c r="F26" s="60">
        <v>13300000</v>
      </c>
      <c r="G26" s="60">
        <v>778736</v>
      </c>
      <c r="H26" s="60">
        <v>747467</v>
      </c>
      <c r="I26" s="60">
        <v>756443</v>
      </c>
      <c r="J26" s="60">
        <v>2282646</v>
      </c>
      <c r="K26" s="60">
        <v>780958</v>
      </c>
      <c r="L26" s="60">
        <v>774656</v>
      </c>
      <c r="M26" s="60">
        <v>770576</v>
      </c>
      <c r="N26" s="60">
        <v>2326190</v>
      </c>
      <c r="O26" s="60">
        <v>764048</v>
      </c>
      <c r="P26" s="60">
        <v>1095512</v>
      </c>
      <c r="Q26" s="60">
        <v>769306</v>
      </c>
      <c r="R26" s="60">
        <v>2628866</v>
      </c>
      <c r="S26" s="60">
        <v>860044</v>
      </c>
      <c r="T26" s="60">
        <v>795034</v>
      </c>
      <c r="U26" s="60">
        <v>815579</v>
      </c>
      <c r="V26" s="60">
        <v>2470657</v>
      </c>
      <c r="W26" s="60">
        <v>9708359</v>
      </c>
      <c r="X26" s="60">
        <v>13300000</v>
      </c>
      <c r="Y26" s="60">
        <v>-3591641</v>
      </c>
      <c r="Z26" s="140">
        <v>-27</v>
      </c>
      <c r="AA26" s="155">
        <v>13300000</v>
      </c>
    </row>
    <row r="27" spans="1:27" ht="13.5">
      <c r="A27" s="183" t="s">
        <v>118</v>
      </c>
      <c r="B27" s="182"/>
      <c r="C27" s="155">
        <v>57372734</v>
      </c>
      <c r="D27" s="155">
        <v>0</v>
      </c>
      <c r="E27" s="156">
        <v>30928730</v>
      </c>
      <c r="F27" s="60">
        <v>30928730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-1822</v>
      </c>
      <c r="M27" s="60">
        <v>0</v>
      </c>
      <c r="N27" s="60">
        <v>-1822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-1822</v>
      </c>
      <c r="X27" s="60">
        <v>30928730</v>
      </c>
      <c r="Y27" s="60">
        <v>-30930552</v>
      </c>
      <c r="Z27" s="140">
        <v>-100.01</v>
      </c>
      <c r="AA27" s="155">
        <v>30928730</v>
      </c>
    </row>
    <row r="28" spans="1:27" ht="13.5">
      <c r="A28" s="183" t="s">
        <v>39</v>
      </c>
      <c r="B28" s="182"/>
      <c r="C28" s="155">
        <v>80075262</v>
      </c>
      <c r="D28" s="155">
        <v>0</v>
      </c>
      <c r="E28" s="156">
        <v>58724950</v>
      </c>
      <c r="F28" s="60">
        <v>58724950</v>
      </c>
      <c r="G28" s="60">
        <v>3949272</v>
      </c>
      <c r="H28" s="60">
        <v>3949272</v>
      </c>
      <c r="I28" s="60">
        <v>3949272</v>
      </c>
      <c r="J28" s="60">
        <v>11847816</v>
      </c>
      <c r="K28" s="60">
        <v>3949272</v>
      </c>
      <c r="L28" s="60">
        <v>3949272</v>
      </c>
      <c r="M28" s="60">
        <v>3949272</v>
      </c>
      <c r="N28" s="60">
        <v>11847816</v>
      </c>
      <c r="O28" s="60">
        <v>3949272</v>
      </c>
      <c r="P28" s="60">
        <v>7898543</v>
      </c>
      <c r="Q28" s="60">
        <v>3949272</v>
      </c>
      <c r="R28" s="60">
        <v>15797087</v>
      </c>
      <c r="S28" s="60">
        <v>3949272</v>
      </c>
      <c r="T28" s="60">
        <v>3949272</v>
      </c>
      <c r="U28" s="60">
        <v>0</v>
      </c>
      <c r="V28" s="60">
        <v>7898544</v>
      </c>
      <c r="W28" s="60">
        <v>47391263</v>
      </c>
      <c r="X28" s="60">
        <v>58724950</v>
      </c>
      <c r="Y28" s="60">
        <v>-11333687</v>
      </c>
      <c r="Z28" s="140">
        <v>-19.3</v>
      </c>
      <c r="AA28" s="155">
        <v>58724950</v>
      </c>
    </row>
    <row r="29" spans="1:27" ht="13.5">
      <c r="A29" s="183" t="s">
        <v>40</v>
      </c>
      <c r="B29" s="182"/>
      <c r="C29" s="155">
        <v>1919004</v>
      </c>
      <c r="D29" s="155">
        <v>0</v>
      </c>
      <c r="E29" s="156">
        <v>2000000</v>
      </c>
      <c r="F29" s="60">
        <v>2000000</v>
      </c>
      <c r="G29" s="60">
        <v>2409</v>
      </c>
      <c r="H29" s="60">
        <v>0</v>
      </c>
      <c r="I29" s="60">
        <v>697431</v>
      </c>
      <c r="J29" s="60">
        <v>699840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608474</v>
      </c>
      <c r="R29" s="60">
        <v>608474</v>
      </c>
      <c r="S29" s="60">
        <v>0</v>
      </c>
      <c r="T29" s="60">
        <v>0</v>
      </c>
      <c r="U29" s="60">
        <v>0</v>
      </c>
      <c r="V29" s="60">
        <v>0</v>
      </c>
      <c r="W29" s="60">
        <v>1308314</v>
      </c>
      <c r="X29" s="60">
        <v>2000000</v>
      </c>
      <c r="Y29" s="60">
        <v>-691686</v>
      </c>
      <c r="Z29" s="140">
        <v>-34.58</v>
      </c>
      <c r="AA29" s="155">
        <v>2000000</v>
      </c>
    </row>
    <row r="30" spans="1:27" ht="13.5">
      <c r="A30" s="183" t="s">
        <v>119</v>
      </c>
      <c r="B30" s="182"/>
      <c r="C30" s="155">
        <v>63345618</v>
      </c>
      <c r="D30" s="155">
        <v>0</v>
      </c>
      <c r="E30" s="156">
        <v>61800000</v>
      </c>
      <c r="F30" s="60">
        <v>65300000</v>
      </c>
      <c r="G30" s="60">
        <v>5584338</v>
      </c>
      <c r="H30" s="60">
        <v>5969899</v>
      </c>
      <c r="I30" s="60">
        <v>5943271</v>
      </c>
      <c r="J30" s="60">
        <v>17497508</v>
      </c>
      <c r="K30" s="60">
        <v>5732792</v>
      </c>
      <c r="L30" s="60">
        <v>6068925</v>
      </c>
      <c r="M30" s="60">
        <v>5834827</v>
      </c>
      <c r="N30" s="60">
        <v>17636544</v>
      </c>
      <c r="O30" s="60">
        <v>6253370</v>
      </c>
      <c r="P30" s="60">
        <v>6108904</v>
      </c>
      <c r="Q30" s="60">
        <v>5725870</v>
      </c>
      <c r="R30" s="60">
        <v>18088144</v>
      </c>
      <c r="S30" s="60">
        <v>5622126</v>
      </c>
      <c r="T30" s="60">
        <v>6248985</v>
      </c>
      <c r="U30" s="60">
        <v>5909813</v>
      </c>
      <c r="V30" s="60">
        <v>17780924</v>
      </c>
      <c r="W30" s="60">
        <v>71003120</v>
      </c>
      <c r="X30" s="60">
        <v>65300000</v>
      </c>
      <c r="Y30" s="60">
        <v>5703120</v>
      </c>
      <c r="Z30" s="140">
        <v>8.73</v>
      </c>
      <c r="AA30" s="155">
        <v>65300000</v>
      </c>
    </row>
    <row r="31" spans="1:27" ht="13.5">
      <c r="A31" s="183" t="s">
        <v>120</v>
      </c>
      <c r="B31" s="182"/>
      <c r="C31" s="155">
        <v>1980505</v>
      </c>
      <c r="D31" s="155">
        <v>0</v>
      </c>
      <c r="E31" s="156">
        <v>28689000</v>
      </c>
      <c r="F31" s="60">
        <v>26050000</v>
      </c>
      <c r="G31" s="60">
        <v>0</v>
      </c>
      <c r="H31" s="60">
        <v>896445</v>
      </c>
      <c r="I31" s="60">
        <v>448739</v>
      </c>
      <c r="J31" s="60">
        <v>1345184</v>
      </c>
      <c r="K31" s="60">
        <v>145309</v>
      </c>
      <c r="L31" s="60">
        <v>0</v>
      </c>
      <c r="M31" s="60">
        <v>345694</v>
      </c>
      <c r="N31" s="60">
        <v>491003</v>
      </c>
      <c r="O31" s="60">
        <v>161438</v>
      </c>
      <c r="P31" s="60">
        <v>92130</v>
      </c>
      <c r="Q31" s="60">
        <v>3444</v>
      </c>
      <c r="R31" s="60">
        <v>257012</v>
      </c>
      <c r="S31" s="60">
        <v>0</v>
      </c>
      <c r="T31" s="60">
        <v>0</v>
      </c>
      <c r="U31" s="60">
        <v>3637</v>
      </c>
      <c r="V31" s="60">
        <v>3637</v>
      </c>
      <c r="W31" s="60">
        <v>2096836</v>
      </c>
      <c r="X31" s="60">
        <v>26050000</v>
      </c>
      <c r="Y31" s="60">
        <v>-23953164</v>
      </c>
      <c r="Z31" s="140">
        <v>-91.95</v>
      </c>
      <c r="AA31" s="155">
        <v>26050000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38395000</v>
      </c>
      <c r="F32" s="60">
        <v>57246000</v>
      </c>
      <c r="G32" s="60">
        <v>3713753</v>
      </c>
      <c r="H32" s="60">
        <v>3889420</v>
      </c>
      <c r="I32" s="60">
        <v>4422206</v>
      </c>
      <c r="J32" s="60">
        <v>12025379</v>
      </c>
      <c r="K32" s="60">
        <v>4757195</v>
      </c>
      <c r="L32" s="60">
        <v>19177000</v>
      </c>
      <c r="M32" s="60">
        <v>4133380</v>
      </c>
      <c r="N32" s="60">
        <v>28067575</v>
      </c>
      <c r="O32" s="60">
        <v>4131023</v>
      </c>
      <c r="P32" s="60">
        <v>4041731</v>
      </c>
      <c r="Q32" s="60">
        <v>5284727</v>
      </c>
      <c r="R32" s="60">
        <v>13457481</v>
      </c>
      <c r="S32" s="60">
        <v>4318520</v>
      </c>
      <c r="T32" s="60">
        <v>6240892</v>
      </c>
      <c r="U32" s="60">
        <v>941992</v>
      </c>
      <c r="V32" s="60">
        <v>11501404</v>
      </c>
      <c r="W32" s="60">
        <v>65051839</v>
      </c>
      <c r="X32" s="60">
        <v>57246000</v>
      </c>
      <c r="Y32" s="60">
        <v>7805839</v>
      </c>
      <c r="Z32" s="140">
        <v>13.64</v>
      </c>
      <c r="AA32" s="155">
        <v>57246000</v>
      </c>
    </row>
    <row r="33" spans="1:27" ht="13.5">
      <c r="A33" s="183" t="s">
        <v>42</v>
      </c>
      <c r="B33" s="182"/>
      <c r="C33" s="155">
        <v>152157358</v>
      </c>
      <c r="D33" s="155">
        <v>0</v>
      </c>
      <c r="E33" s="156">
        <v>9232000</v>
      </c>
      <c r="F33" s="60">
        <v>9232000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9232000</v>
      </c>
      <c r="Y33" s="60">
        <v>-9232000</v>
      </c>
      <c r="Z33" s="140">
        <v>-100</v>
      </c>
      <c r="AA33" s="155">
        <v>9232000</v>
      </c>
    </row>
    <row r="34" spans="1:27" ht="13.5">
      <c r="A34" s="183" t="s">
        <v>43</v>
      </c>
      <c r="B34" s="182"/>
      <c r="C34" s="155">
        <v>83202569</v>
      </c>
      <c r="D34" s="155">
        <v>0</v>
      </c>
      <c r="E34" s="156">
        <v>148854806</v>
      </c>
      <c r="F34" s="60">
        <v>152761458</v>
      </c>
      <c r="G34" s="60">
        <v>16964229</v>
      </c>
      <c r="H34" s="60">
        <v>23722194</v>
      </c>
      <c r="I34" s="60">
        <v>14180658</v>
      </c>
      <c r="J34" s="60">
        <v>54867081</v>
      </c>
      <c r="K34" s="60">
        <v>21940374</v>
      </c>
      <c r="L34" s="60">
        <v>5735859</v>
      </c>
      <c r="M34" s="60">
        <v>14548405</v>
      </c>
      <c r="N34" s="60">
        <v>42224638</v>
      </c>
      <c r="O34" s="60">
        <v>10749167</v>
      </c>
      <c r="P34" s="60">
        <v>10902718</v>
      </c>
      <c r="Q34" s="60">
        <v>13611790</v>
      </c>
      <c r="R34" s="60">
        <v>35263675</v>
      </c>
      <c r="S34" s="60">
        <v>10031239</v>
      </c>
      <c r="T34" s="60">
        <v>10267457</v>
      </c>
      <c r="U34" s="60">
        <v>7571301</v>
      </c>
      <c r="V34" s="60">
        <v>27869997</v>
      </c>
      <c r="W34" s="60">
        <v>160225391</v>
      </c>
      <c r="X34" s="60">
        <v>152761458</v>
      </c>
      <c r="Y34" s="60">
        <v>7463933</v>
      </c>
      <c r="Z34" s="140">
        <v>4.89</v>
      </c>
      <c r="AA34" s="155">
        <v>152761458</v>
      </c>
    </row>
    <row r="35" spans="1:27" ht="13.5">
      <c r="A35" s="181" t="s">
        <v>122</v>
      </c>
      <c r="B35" s="185"/>
      <c r="C35" s="155">
        <v>926167</v>
      </c>
      <c r="D35" s="155">
        <v>0</v>
      </c>
      <c r="E35" s="156">
        <v>0</v>
      </c>
      <c r="F35" s="60">
        <v>203939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608160</v>
      </c>
      <c r="R35" s="60">
        <v>608160</v>
      </c>
      <c r="S35" s="60">
        <v>0</v>
      </c>
      <c r="T35" s="60">
        <v>0</v>
      </c>
      <c r="U35" s="60">
        <v>0</v>
      </c>
      <c r="V35" s="60">
        <v>0</v>
      </c>
      <c r="W35" s="60">
        <v>608160</v>
      </c>
      <c r="X35" s="60">
        <v>203939</v>
      </c>
      <c r="Y35" s="60">
        <v>404221</v>
      </c>
      <c r="Z35" s="140">
        <v>198.21</v>
      </c>
      <c r="AA35" s="155">
        <v>203939</v>
      </c>
    </row>
    <row r="36" spans="1:27" ht="12.75">
      <c r="A36" s="193" t="s">
        <v>44</v>
      </c>
      <c r="B36" s="187"/>
      <c r="C36" s="188">
        <f aca="true" t="shared" si="1" ref="C36:Y36">SUM(C25:C35)</f>
        <v>601856272</v>
      </c>
      <c r="D36" s="188">
        <f>SUM(D25:D35)</f>
        <v>0</v>
      </c>
      <c r="E36" s="189">
        <f t="shared" si="1"/>
        <v>543900889</v>
      </c>
      <c r="F36" s="190">
        <f t="shared" si="1"/>
        <v>565444843</v>
      </c>
      <c r="G36" s="190">
        <f t="shared" si="1"/>
        <v>42609544</v>
      </c>
      <c r="H36" s="190">
        <f t="shared" si="1"/>
        <v>50648365</v>
      </c>
      <c r="I36" s="190">
        <f t="shared" si="1"/>
        <v>42573715</v>
      </c>
      <c r="J36" s="190">
        <f t="shared" si="1"/>
        <v>135831624</v>
      </c>
      <c r="K36" s="190">
        <f t="shared" si="1"/>
        <v>48937013</v>
      </c>
      <c r="L36" s="190">
        <f t="shared" si="1"/>
        <v>53898725</v>
      </c>
      <c r="M36" s="190">
        <f t="shared" si="1"/>
        <v>41175345</v>
      </c>
      <c r="N36" s="190">
        <f t="shared" si="1"/>
        <v>144011083</v>
      </c>
      <c r="O36" s="190">
        <f t="shared" si="1"/>
        <v>37984733</v>
      </c>
      <c r="P36" s="190">
        <f t="shared" si="1"/>
        <v>42212731</v>
      </c>
      <c r="Q36" s="190">
        <f t="shared" si="1"/>
        <v>42188385</v>
      </c>
      <c r="R36" s="190">
        <f t="shared" si="1"/>
        <v>122385849</v>
      </c>
      <c r="S36" s="190">
        <f t="shared" si="1"/>
        <v>36996431</v>
      </c>
      <c r="T36" s="190">
        <f t="shared" si="1"/>
        <v>39817423</v>
      </c>
      <c r="U36" s="190">
        <f t="shared" si="1"/>
        <v>28427623</v>
      </c>
      <c r="V36" s="190">
        <f t="shared" si="1"/>
        <v>105241477</v>
      </c>
      <c r="W36" s="190">
        <f t="shared" si="1"/>
        <v>507470033</v>
      </c>
      <c r="X36" s="190">
        <f t="shared" si="1"/>
        <v>565444843</v>
      </c>
      <c r="Y36" s="190">
        <f t="shared" si="1"/>
        <v>-57974810</v>
      </c>
      <c r="Z36" s="191">
        <f>+IF(X36&lt;&gt;0,+(Y36/X36)*100,0)</f>
        <v>-10.252955830742275</v>
      </c>
      <c r="AA36" s="188">
        <f>SUM(AA25:AA35)</f>
        <v>565444843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-128212951</v>
      </c>
      <c r="D38" s="199">
        <f>+D22-D36</f>
        <v>0</v>
      </c>
      <c r="E38" s="200">
        <f t="shared" si="2"/>
        <v>-28274801</v>
      </c>
      <c r="F38" s="106">
        <f t="shared" si="2"/>
        <v>-40963949</v>
      </c>
      <c r="G38" s="106">
        <f t="shared" si="2"/>
        <v>128486893</v>
      </c>
      <c r="H38" s="106">
        <f t="shared" si="2"/>
        <v>-34104369</v>
      </c>
      <c r="I38" s="106">
        <f t="shared" si="2"/>
        <v>-38270551</v>
      </c>
      <c r="J38" s="106">
        <f t="shared" si="2"/>
        <v>56111973</v>
      </c>
      <c r="K38" s="106">
        <f t="shared" si="2"/>
        <v>-34295501</v>
      </c>
      <c r="L38" s="106">
        <f t="shared" si="2"/>
        <v>73453999</v>
      </c>
      <c r="M38" s="106">
        <f t="shared" si="2"/>
        <v>-21356867</v>
      </c>
      <c r="N38" s="106">
        <f t="shared" si="2"/>
        <v>17801631</v>
      </c>
      <c r="O38" s="106">
        <f t="shared" si="2"/>
        <v>-27066860</v>
      </c>
      <c r="P38" s="106">
        <f t="shared" si="2"/>
        <v>-30314833</v>
      </c>
      <c r="Q38" s="106">
        <f t="shared" si="2"/>
        <v>54500435</v>
      </c>
      <c r="R38" s="106">
        <f t="shared" si="2"/>
        <v>-2881258</v>
      </c>
      <c r="S38" s="106">
        <f t="shared" si="2"/>
        <v>-24965575</v>
      </c>
      <c r="T38" s="106">
        <f t="shared" si="2"/>
        <v>-28747730</v>
      </c>
      <c r="U38" s="106">
        <f t="shared" si="2"/>
        <v>-16276937</v>
      </c>
      <c r="V38" s="106">
        <f t="shared" si="2"/>
        <v>-69990242</v>
      </c>
      <c r="W38" s="106">
        <f t="shared" si="2"/>
        <v>1042104</v>
      </c>
      <c r="X38" s="106">
        <f>IF(F22=F36,0,X22-X36)</f>
        <v>-40963949</v>
      </c>
      <c r="Y38" s="106">
        <f t="shared" si="2"/>
        <v>42006053</v>
      </c>
      <c r="Z38" s="201">
        <f>+IF(X38&lt;&gt;0,+(Y38/X38)*100,0)</f>
        <v>-102.54395395326755</v>
      </c>
      <c r="AA38" s="199">
        <f>+AA22-AA36</f>
        <v>-40963949</v>
      </c>
    </row>
    <row r="39" spans="1:27" ht="13.5">
      <c r="A39" s="181" t="s">
        <v>46</v>
      </c>
      <c r="B39" s="185"/>
      <c r="C39" s="155">
        <v>148504663</v>
      </c>
      <c r="D39" s="155">
        <v>0</v>
      </c>
      <c r="E39" s="156">
        <v>79917952</v>
      </c>
      <c r="F39" s="60">
        <v>117514000</v>
      </c>
      <c r="G39" s="60">
        <v>1932273</v>
      </c>
      <c r="H39" s="60">
        <v>1420419</v>
      </c>
      <c r="I39" s="60">
        <v>19506766</v>
      </c>
      <c r="J39" s="60">
        <v>22859458</v>
      </c>
      <c r="K39" s="60">
        <v>321595</v>
      </c>
      <c r="L39" s="60">
        <v>33236191</v>
      </c>
      <c r="M39" s="60">
        <v>23786816</v>
      </c>
      <c r="N39" s="60">
        <v>57344602</v>
      </c>
      <c r="O39" s="60">
        <v>0</v>
      </c>
      <c r="P39" s="60">
        <v>0</v>
      </c>
      <c r="Q39" s="60">
        <v>32384721</v>
      </c>
      <c r="R39" s="60">
        <v>32384721</v>
      </c>
      <c r="S39" s="60">
        <v>1876363</v>
      </c>
      <c r="T39" s="60">
        <v>6248831</v>
      </c>
      <c r="U39" s="60">
        <v>0</v>
      </c>
      <c r="V39" s="60">
        <v>8125194</v>
      </c>
      <c r="W39" s="60">
        <v>120713975</v>
      </c>
      <c r="X39" s="60">
        <v>117514000</v>
      </c>
      <c r="Y39" s="60">
        <v>3199975</v>
      </c>
      <c r="Z39" s="140">
        <v>2.72</v>
      </c>
      <c r="AA39" s="155">
        <v>117514000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20291712</v>
      </c>
      <c r="D42" s="206">
        <f>SUM(D38:D41)</f>
        <v>0</v>
      </c>
      <c r="E42" s="207">
        <f t="shared" si="3"/>
        <v>51643151</v>
      </c>
      <c r="F42" s="88">
        <f t="shared" si="3"/>
        <v>76550051</v>
      </c>
      <c r="G42" s="88">
        <f t="shared" si="3"/>
        <v>130419166</v>
      </c>
      <c r="H42" s="88">
        <f t="shared" si="3"/>
        <v>-32683950</v>
      </c>
      <c r="I42" s="88">
        <f t="shared" si="3"/>
        <v>-18763785</v>
      </c>
      <c r="J42" s="88">
        <f t="shared" si="3"/>
        <v>78971431</v>
      </c>
      <c r="K42" s="88">
        <f t="shared" si="3"/>
        <v>-33973906</v>
      </c>
      <c r="L42" s="88">
        <f t="shared" si="3"/>
        <v>106690190</v>
      </c>
      <c r="M42" s="88">
        <f t="shared" si="3"/>
        <v>2429949</v>
      </c>
      <c r="N42" s="88">
        <f t="shared" si="3"/>
        <v>75146233</v>
      </c>
      <c r="O42" s="88">
        <f t="shared" si="3"/>
        <v>-27066860</v>
      </c>
      <c r="P42" s="88">
        <f t="shared" si="3"/>
        <v>-30314833</v>
      </c>
      <c r="Q42" s="88">
        <f t="shared" si="3"/>
        <v>86885156</v>
      </c>
      <c r="R42" s="88">
        <f t="shared" si="3"/>
        <v>29503463</v>
      </c>
      <c r="S42" s="88">
        <f t="shared" si="3"/>
        <v>-23089212</v>
      </c>
      <c r="T42" s="88">
        <f t="shared" si="3"/>
        <v>-22498899</v>
      </c>
      <c r="U42" s="88">
        <f t="shared" si="3"/>
        <v>-16276937</v>
      </c>
      <c r="V42" s="88">
        <f t="shared" si="3"/>
        <v>-61865048</v>
      </c>
      <c r="W42" s="88">
        <f t="shared" si="3"/>
        <v>121756079</v>
      </c>
      <c r="X42" s="88">
        <f t="shared" si="3"/>
        <v>76550051</v>
      </c>
      <c r="Y42" s="88">
        <f t="shared" si="3"/>
        <v>45206028</v>
      </c>
      <c r="Z42" s="208">
        <f>+IF(X42&lt;&gt;0,+(Y42/X42)*100,0)</f>
        <v>59.05421016636553</v>
      </c>
      <c r="AA42" s="206">
        <f>SUM(AA38:AA41)</f>
        <v>76550051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20291712</v>
      </c>
      <c r="D44" s="210">
        <f>+D42-D43</f>
        <v>0</v>
      </c>
      <c r="E44" s="211">
        <f t="shared" si="4"/>
        <v>51643151</v>
      </c>
      <c r="F44" s="77">
        <f t="shared" si="4"/>
        <v>76550051</v>
      </c>
      <c r="G44" s="77">
        <f t="shared" si="4"/>
        <v>130419166</v>
      </c>
      <c r="H44" s="77">
        <f t="shared" si="4"/>
        <v>-32683950</v>
      </c>
      <c r="I44" s="77">
        <f t="shared" si="4"/>
        <v>-18763785</v>
      </c>
      <c r="J44" s="77">
        <f t="shared" si="4"/>
        <v>78971431</v>
      </c>
      <c r="K44" s="77">
        <f t="shared" si="4"/>
        <v>-33973906</v>
      </c>
      <c r="L44" s="77">
        <f t="shared" si="4"/>
        <v>106690190</v>
      </c>
      <c r="M44" s="77">
        <f t="shared" si="4"/>
        <v>2429949</v>
      </c>
      <c r="N44" s="77">
        <f t="shared" si="4"/>
        <v>75146233</v>
      </c>
      <c r="O44" s="77">
        <f t="shared" si="4"/>
        <v>-27066860</v>
      </c>
      <c r="P44" s="77">
        <f t="shared" si="4"/>
        <v>-30314833</v>
      </c>
      <c r="Q44" s="77">
        <f t="shared" si="4"/>
        <v>86885156</v>
      </c>
      <c r="R44" s="77">
        <f t="shared" si="4"/>
        <v>29503463</v>
      </c>
      <c r="S44" s="77">
        <f t="shared" si="4"/>
        <v>-23089212</v>
      </c>
      <c r="T44" s="77">
        <f t="shared" si="4"/>
        <v>-22498899</v>
      </c>
      <c r="U44" s="77">
        <f t="shared" si="4"/>
        <v>-16276937</v>
      </c>
      <c r="V44" s="77">
        <f t="shared" si="4"/>
        <v>-61865048</v>
      </c>
      <c r="W44" s="77">
        <f t="shared" si="4"/>
        <v>121756079</v>
      </c>
      <c r="X44" s="77">
        <f t="shared" si="4"/>
        <v>76550051</v>
      </c>
      <c r="Y44" s="77">
        <f t="shared" si="4"/>
        <v>45206028</v>
      </c>
      <c r="Z44" s="212">
        <f>+IF(X44&lt;&gt;0,+(Y44/X44)*100,0)</f>
        <v>59.05421016636553</v>
      </c>
      <c r="AA44" s="210">
        <f>+AA42-AA43</f>
        <v>76550051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20291712</v>
      </c>
      <c r="D46" s="206">
        <f>SUM(D44:D45)</f>
        <v>0</v>
      </c>
      <c r="E46" s="207">
        <f t="shared" si="5"/>
        <v>51643151</v>
      </c>
      <c r="F46" s="88">
        <f t="shared" si="5"/>
        <v>76550051</v>
      </c>
      <c r="G46" s="88">
        <f t="shared" si="5"/>
        <v>130419166</v>
      </c>
      <c r="H46" s="88">
        <f t="shared" si="5"/>
        <v>-32683950</v>
      </c>
      <c r="I46" s="88">
        <f t="shared" si="5"/>
        <v>-18763785</v>
      </c>
      <c r="J46" s="88">
        <f t="shared" si="5"/>
        <v>78971431</v>
      </c>
      <c r="K46" s="88">
        <f t="shared" si="5"/>
        <v>-33973906</v>
      </c>
      <c r="L46" s="88">
        <f t="shared" si="5"/>
        <v>106690190</v>
      </c>
      <c r="M46" s="88">
        <f t="shared" si="5"/>
        <v>2429949</v>
      </c>
      <c r="N46" s="88">
        <f t="shared" si="5"/>
        <v>75146233</v>
      </c>
      <c r="O46" s="88">
        <f t="shared" si="5"/>
        <v>-27066860</v>
      </c>
      <c r="P46" s="88">
        <f t="shared" si="5"/>
        <v>-30314833</v>
      </c>
      <c r="Q46" s="88">
        <f t="shared" si="5"/>
        <v>86885156</v>
      </c>
      <c r="R46" s="88">
        <f t="shared" si="5"/>
        <v>29503463</v>
      </c>
      <c r="S46" s="88">
        <f t="shared" si="5"/>
        <v>-23089212</v>
      </c>
      <c r="T46" s="88">
        <f t="shared" si="5"/>
        <v>-22498899</v>
      </c>
      <c r="U46" s="88">
        <f t="shared" si="5"/>
        <v>-16276937</v>
      </c>
      <c r="V46" s="88">
        <f t="shared" si="5"/>
        <v>-61865048</v>
      </c>
      <c r="W46" s="88">
        <f t="shared" si="5"/>
        <v>121756079</v>
      </c>
      <c r="X46" s="88">
        <f t="shared" si="5"/>
        <v>76550051</v>
      </c>
      <c r="Y46" s="88">
        <f t="shared" si="5"/>
        <v>45206028</v>
      </c>
      <c r="Z46" s="208">
        <f>+IF(X46&lt;&gt;0,+(Y46/X46)*100,0)</f>
        <v>59.05421016636553</v>
      </c>
      <c r="AA46" s="206">
        <f>SUM(AA44:AA45)</f>
        <v>76550051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20291712</v>
      </c>
      <c r="D48" s="217">
        <f>SUM(D46:D47)</f>
        <v>0</v>
      </c>
      <c r="E48" s="218">
        <f t="shared" si="6"/>
        <v>51643151</v>
      </c>
      <c r="F48" s="219">
        <f t="shared" si="6"/>
        <v>76550051</v>
      </c>
      <c r="G48" s="219">
        <f t="shared" si="6"/>
        <v>130419166</v>
      </c>
      <c r="H48" s="220">
        <f t="shared" si="6"/>
        <v>-32683950</v>
      </c>
      <c r="I48" s="220">
        <f t="shared" si="6"/>
        <v>-18763785</v>
      </c>
      <c r="J48" s="220">
        <f t="shared" si="6"/>
        <v>78971431</v>
      </c>
      <c r="K48" s="220">
        <f t="shared" si="6"/>
        <v>-33973906</v>
      </c>
      <c r="L48" s="220">
        <f t="shared" si="6"/>
        <v>106690190</v>
      </c>
      <c r="M48" s="219">
        <f t="shared" si="6"/>
        <v>2429949</v>
      </c>
      <c r="N48" s="219">
        <f t="shared" si="6"/>
        <v>75146233</v>
      </c>
      <c r="O48" s="220">
        <f t="shared" si="6"/>
        <v>-27066860</v>
      </c>
      <c r="P48" s="220">
        <f t="shared" si="6"/>
        <v>-30314833</v>
      </c>
      <c r="Q48" s="220">
        <f t="shared" si="6"/>
        <v>86885156</v>
      </c>
      <c r="R48" s="220">
        <f t="shared" si="6"/>
        <v>29503463</v>
      </c>
      <c r="S48" s="220">
        <f t="shared" si="6"/>
        <v>-23089212</v>
      </c>
      <c r="T48" s="219">
        <f t="shared" si="6"/>
        <v>-22498899</v>
      </c>
      <c r="U48" s="219">
        <f t="shared" si="6"/>
        <v>-16276937</v>
      </c>
      <c r="V48" s="220">
        <f t="shared" si="6"/>
        <v>-61865048</v>
      </c>
      <c r="W48" s="220">
        <f t="shared" si="6"/>
        <v>121756079</v>
      </c>
      <c r="X48" s="220">
        <f t="shared" si="6"/>
        <v>76550051</v>
      </c>
      <c r="Y48" s="220">
        <f t="shared" si="6"/>
        <v>45206028</v>
      </c>
      <c r="Z48" s="221">
        <f>+IF(X48&lt;&gt;0,+(Y48/X48)*100,0)</f>
        <v>59.05421016636553</v>
      </c>
      <c r="AA48" s="222">
        <f>SUM(AA46:AA47)</f>
        <v>76550051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677253</v>
      </c>
      <c r="D5" s="153">
        <f>SUM(D6:D8)</f>
        <v>0</v>
      </c>
      <c r="E5" s="154">
        <f t="shared" si="0"/>
        <v>1000000</v>
      </c>
      <c r="F5" s="100">
        <f t="shared" si="0"/>
        <v>1000000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1000000</v>
      </c>
      <c r="Y5" s="100">
        <f t="shared" si="0"/>
        <v>-1000000</v>
      </c>
      <c r="Z5" s="137">
        <f>+IF(X5&lt;&gt;0,+(Y5/X5)*100,0)</f>
        <v>-100</v>
      </c>
      <c r="AA5" s="153">
        <f>SUM(AA6:AA8)</f>
        <v>1000000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>
        <v>1000000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1000000</v>
      </c>
      <c r="Y7" s="159">
        <v>-1000000</v>
      </c>
      <c r="Z7" s="141">
        <v>-100</v>
      </c>
      <c r="AA7" s="225">
        <v>1000000</v>
      </c>
    </row>
    <row r="8" spans="1:27" ht="13.5">
      <c r="A8" s="138" t="s">
        <v>77</v>
      </c>
      <c r="B8" s="136"/>
      <c r="C8" s="155">
        <v>677253</v>
      </c>
      <c r="D8" s="155"/>
      <c r="E8" s="156">
        <v>1000000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407527</v>
      </c>
      <c r="I15" s="100">
        <f t="shared" si="2"/>
        <v>852566</v>
      </c>
      <c r="J15" s="100">
        <f t="shared" si="2"/>
        <v>1260093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203218</v>
      </c>
      <c r="R15" s="100">
        <f t="shared" si="2"/>
        <v>203218</v>
      </c>
      <c r="S15" s="100">
        <f t="shared" si="2"/>
        <v>69606</v>
      </c>
      <c r="T15" s="100">
        <f t="shared" si="2"/>
        <v>479173</v>
      </c>
      <c r="U15" s="100">
        <f t="shared" si="2"/>
        <v>187056</v>
      </c>
      <c r="V15" s="100">
        <f t="shared" si="2"/>
        <v>735835</v>
      </c>
      <c r="W15" s="100">
        <f t="shared" si="2"/>
        <v>2199146</v>
      </c>
      <c r="X15" s="100">
        <f t="shared" si="2"/>
        <v>0</v>
      </c>
      <c r="Y15" s="100">
        <f t="shared" si="2"/>
        <v>2199146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>
        <v>407527</v>
      </c>
      <c r="I17" s="60">
        <v>852566</v>
      </c>
      <c r="J17" s="60">
        <v>1260093</v>
      </c>
      <c r="K17" s="60"/>
      <c r="L17" s="60"/>
      <c r="M17" s="60"/>
      <c r="N17" s="60"/>
      <c r="O17" s="60"/>
      <c r="P17" s="60"/>
      <c r="Q17" s="60">
        <v>203218</v>
      </c>
      <c r="R17" s="60">
        <v>203218</v>
      </c>
      <c r="S17" s="60">
        <v>69606</v>
      </c>
      <c r="T17" s="60">
        <v>479173</v>
      </c>
      <c r="U17" s="60">
        <v>187056</v>
      </c>
      <c r="V17" s="60">
        <v>735835</v>
      </c>
      <c r="W17" s="60">
        <v>2199146</v>
      </c>
      <c r="X17" s="60"/>
      <c r="Y17" s="60">
        <v>2199146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77276043</v>
      </c>
      <c r="D19" s="153">
        <f>SUM(D20:D23)</f>
        <v>0</v>
      </c>
      <c r="E19" s="154">
        <f t="shared" si="3"/>
        <v>333505000</v>
      </c>
      <c r="F19" s="100">
        <f t="shared" si="3"/>
        <v>271101000</v>
      </c>
      <c r="G19" s="100">
        <f t="shared" si="3"/>
        <v>266218</v>
      </c>
      <c r="H19" s="100">
        <f t="shared" si="3"/>
        <v>10098867</v>
      </c>
      <c r="I19" s="100">
        <f t="shared" si="3"/>
        <v>7930565</v>
      </c>
      <c r="J19" s="100">
        <f t="shared" si="3"/>
        <v>18295650</v>
      </c>
      <c r="K19" s="100">
        <f t="shared" si="3"/>
        <v>9815372</v>
      </c>
      <c r="L19" s="100">
        <f t="shared" si="3"/>
        <v>16763885</v>
      </c>
      <c r="M19" s="100">
        <f t="shared" si="3"/>
        <v>23786816</v>
      </c>
      <c r="N19" s="100">
        <f t="shared" si="3"/>
        <v>50366073</v>
      </c>
      <c r="O19" s="100">
        <f t="shared" si="3"/>
        <v>11950746</v>
      </c>
      <c r="P19" s="100">
        <f t="shared" si="3"/>
        <v>10950079</v>
      </c>
      <c r="Q19" s="100">
        <f t="shared" si="3"/>
        <v>9560848</v>
      </c>
      <c r="R19" s="100">
        <f t="shared" si="3"/>
        <v>32461673</v>
      </c>
      <c r="S19" s="100">
        <f t="shared" si="3"/>
        <v>12745590</v>
      </c>
      <c r="T19" s="100">
        <f t="shared" si="3"/>
        <v>14710005</v>
      </c>
      <c r="U19" s="100">
        <f t="shared" si="3"/>
        <v>40602081</v>
      </c>
      <c r="V19" s="100">
        <f t="shared" si="3"/>
        <v>68057676</v>
      </c>
      <c r="W19" s="100">
        <f t="shared" si="3"/>
        <v>169181072</v>
      </c>
      <c r="X19" s="100">
        <f t="shared" si="3"/>
        <v>271101000</v>
      </c>
      <c r="Y19" s="100">
        <f t="shared" si="3"/>
        <v>-101919928</v>
      </c>
      <c r="Z19" s="137">
        <f>+IF(X19&lt;&gt;0,+(Y19/X19)*100,0)</f>
        <v>-37.59481816739886</v>
      </c>
      <c r="AA19" s="102">
        <f>SUM(AA20:AA23)</f>
        <v>271101000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77276043</v>
      </c>
      <c r="D21" s="155"/>
      <c r="E21" s="156">
        <v>333505000</v>
      </c>
      <c r="F21" s="60">
        <v>261901000</v>
      </c>
      <c r="G21" s="60">
        <v>266218</v>
      </c>
      <c r="H21" s="60">
        <v>7102059</v>
      </c>
      <c r="I21" s="60">
        <v>4419872</v>
      </c>
      <c r="J21" s="60">
        <v>11788149</v>
      </c>
      <c r="K21" s="60">
        <v>6899957</v>
      </c>
      <c r="L21" s="60">
        <v>10892376</v>
      </c>
      <c r="M21" s="60">
        <v>19641533</v>
      </c>
      <c r="N21" s="60">
        <v>37433866</v>
      </c>
      <c r="O21" s="60">
        <v>9454330</v>
      </c>
      <c r="P21" s="60">
        <v>9075043</v>
      </c>
      <c r="Q21" s="60">
        <v>9560848</v>
      </c>
      <c r="R21" s="60">
        <v>28090221</v>
      </c>
      <c r="S21" s="60">
        <v>10265281</v>
      </c>
      <c r="T21" s="60">
        <v>13312635</v>
      </c>
      <c r="U21" s="60">
        <v>40602081</v>
      </c>
      <c r="V21" s="60">
        <v>64179997</v>
      </c>
      <c r="W21" s="60">
        <v>141492233</v>
      </c>
      <c r="X21" s="60">
        <v>261901000</v>
      </c>
      <c r="Y21" s="60">
        <v>-120408767</v>
      </c>
      <c r="Z21" s="140">
        <v>-45.97</v>
      </c>
      <c r="AA21" s="62">
        <v>261901000</v>
      </c>
    </row>
    <row r="22" spans="1:27" ht="13.5">
      <c r="A22" s="138" t="s">
        <v>91</v>
      </c>
      <c r="B22" s="136"/>
      <c r="C22" s="157"/>
      <c r="D22" s="157"/>
      <c r="E22" s="158"/>
      <c r="F22" s="159">
        <v>9200000</v>
      </c>
      <c r="G22" s="159"/>
      <c r="H22" s="159">
        <v>2996808</v>
      </c>
      <c r="I22" s="159">
        <v>3510693</v>
      </c>
      <c r="J22" s="159">
        <v>6507501</v>
      </c>
      <c r="K22" s="159">
        <v>2915415</v>
      </c>
      <c r="L22" s="159">
        <v>4723839</v>
      </c>
      <c r="M22" s="159">
        <v>4145283</v>
      </c>
      <c r="N22" s="159">
        <v>11784537</v>
      </c>
      <c r="O22" s="159">
        <v>2496416</v>
      </c>
      <c r="P22" s="159">
        <v>1875036</v>
      </c>
      <c r="Q22" s="159"/>
      <c r="R22" s="159">
        <v>4371452</v>
      </c>
      <c r="S22" s="159">
        <v>2480309</v>
      </c>
      <c r="T22" s="159">
        <v>1397370</v>
      </c>
      <c r="U22" s="159"/>
      <c r="V22" s="159">
        <v>3877679</v>
      </c>
      <c r="W22" s="159">
        <v>26541169</v>
      </c>
      <c r="X22" s="159">
        <v>9200000</v>
      </c>
      <c r="Y22" s="159">
        <v>17341169</v>
      </c>
      <c r="Z22" s="141">
        <v>188.49</v>
      </c>
      <c r="AA22" s="225">
        <v>9200000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>
        <v>1147670</v>
      </c>
      <c r="M23" s="60"/>
      <c r="N23" s="60">
        <v>1147670</v>
      </c>
      <c r="O23" s="60"/>
      <c r="P23" s="60"/>
      <c r="Q23" s="60"/>
      <c r="R23" s="60"/>
      <c r="S23" s="60"/>
      <c r="T23" s="60"/>
      <c r="U23" s="60"/>
      <c r="V23" s="60"/>
      <c r="W23" s="60">
        <v>1147670</v>
      </c>
      <c r="X23" s="60"/>
      <c r="Y23" s="60">
        <v>1147670</v>
      </c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77953296</v>
      </c>
      <c r="D25" s="217">
        <f>+D5+D9+D15+D19+D24</f>
        <v>0</v>
      </c>
      <c r="E25" s="230">
        <f t="shared" si="4"/>
        <v>334505000</v>
      </c>
      <c r="F25" s="219">
        <f t="shared" si="4"/>
        <v>272101000</v>
      </c>
      <c r="G25" s="219">
        <f t="shared" si="4"/>
        <v>266218</v>
      </c>
      <c r="H25" s="219">
        <f t="shared" si="4"/>
        <v>10506394</v>
      </c>
      <c r="I25" s="219">
        <f t="shared" si="4"/>
        <v>8783131</v>
      </c>
      <c r="J25" s="219">
        <f t="shared" si="4"/>
        <v>19555743</v>
      </c>
      <c r="K25" s="219">
        <f t="shared" si="4"/>
        <v>9815372</v>
      </c>
      <c r="L25" s="219">
        <f t="shared" si="4"/>
        <v>16763885</v>
      </c>
      <c r="M25" s="219">
        <f t="shared" si="4"/>
        <v>23786816</v>
      </c>
      <c r="N25" s="219">
        <f t="shared" si="4"/>
        <v>50366073</v>
      </c>
      <c r="O25" s="219">
        <f t="shared" si="4"/>
        <v>11950746</v>
      </c>
      <c r="P25" s="219">
        <f t="shared" si="4"/>
        <v>10950079</v>
      </c>
      <c r="Q25" s="219">
        <f t="shared" si="4"/>
        <v>9764066</v>
      </c>
      <c r="R25" s="219">
        <f t="shared" si="4"/>
        <v>32664891</v>
      </c>
      <c r="S25" s="219">
        <f t="shared" si="4"/>
        <v>12815196</v>
      </c>
      <c r="T25" s="219">
        <f t="shared" si="4"/>
        <v>15189178</v>
      </c>
      <c r="U25" s="219">
        <f t="shared" si="4"/>
        <v>40789137</v>
      </c>
      <c r="V25" s="219">
        <f t="shared" si="4"/>
        <v>68793511</v>
      </c>
      <c r="W25" s="219">
        <f t="shared" si="4"/>
        <v>171380218</v>
      </c>
      <c r="X25" s="219">
        <f t="shared" si="4"/>
        <v>272101000</v>
      </c>
      <c r="Y25" s="219">
        <f t="shared" si="4"/>
        <v>-100720782</v>
      </c>
      <c r="Z25" s="231">
        <f>+IF(X25&lt;&gt;0,+(Y25/X25)*100,0)</f>
        <v>-37.01595436988471</v>
      </c>
      <c r="AA25" s="232">
        <f>+AA5+AA9+AA15+AA19+AA24</f>
        <v>272101000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77276043</v>
      </c>
      <c r="D28" s="155"/>
      <c r="E28" s="156">
        <v>77449000</v>
      </c>
      <c r="F28" s="60">
        <v>71149000</v>
      </c>
      <c r="G28" s="60">
        <v>266218</v>
      </c>
      <c r="H28" s="60">
        <v>10506394</v>
      </c>
      <c r="I28" s="60">
        <v>8783131</v>
      </c>
      <c r="J28" s="60">
        <v>19555743</v>
      </c>
      <c r="K28" s="60">
        <v>9815372</v>
      </c>
      <c r="L28" s="60">
        <v>15616215</v>
      </c>
      <c r="M28" s="60">
        <v>23786816</v>
      </c>
      <c r="N28" s="60">
        <v>49218403</v>
      </c>
      <c r="O28" s="60">
        <v>11950746</v>
      </c>
      <c r="P28" s="60">
        <v>9770978</v>
      </c>
      <c r="Q28" s="60">
        <v>9560848</v>
      </c>
      <c r="R28" s="60">
        <v>31282572</v>
      </c>
      <c r="S28" s="60">
        <v>12745590</v>
      </c>
      <c r="T28" s="60">
        <v>13312635</v>
      </c>
      <c r="U28" s="60">
        <v>33376526</v>
      </c>
      <c r="V28" s="60">
        <v>59434751</v>
      </c>
      <c r="W28" s="60">
        <v>159491469</v>
      </c>
      <c r="X28" s="60">
        <v>71149000</v>
      </c>
      <c r="Y28" s="60">
        <v>88342469</v>
      </c>
      <c r="Z28" s="140">
        <v>124.17</v>
      </c>
      <c r="AA28" s="155">
        <v>71149000</v>
      </c>
    </row>
    <row r="29" spans="1:27" ht="13.5">
      <c r="A29" s="234" t="s">
        <v>134</v>
      </c>
      <c r="B29" s="136"/>
      <c r="C29" s="155"/>
      <c r="D29" s="155"/>
      <c r="E29" s="156">
        <v>2469000</v>
      </c>
      <c r="F29" s="60">
        <v>46365000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>
        <v>1876543</v>
      </c>
      <c r="U29" s="60">
        <v>7412611</v>
      </c>
      <c r="V29" s="60">
        <v>9289154</v>
      </c>
      <c r="W29" s="60">
        <v>9289154</v>
      </c>
      <c r="X29" s="60">
        <v>46365000</v>
      </c>
      <c r="Y29" s="60">
        <v>-37075846</v>
      </c>
      <c r="Z29" s="140">
        <v>-79.97</v>
      </c>
      <c r="AA29" s="62">
        <v>46365000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>
        <v>203218</v>
      </c>
      <c r="R31" s="60">
        <v>203218</v>
      </c>
      <c r="S31" s="60">
        <v>69606</v>
      </c>
      <c r="T31" s="60"/>
      <c r="U31" s="60"/>
      <c r="V31" s="60">
        <v>69606</v>
      </c>
      <c r="W31" s="60">
        <v>272824</v>
      </c>
      <c r="X31" s="60"/>
      <c r="Y31" s="60">
        <v>272824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77276043</v>
      </c>
      <c r="D32" s="210">
        <f>SUM(D28:D31)</f>
        <v>0</v>
      </c>
      <c r="E32" s="211">
        <f t="shared" si="5"/>
        <v>79918000</v>
      </c>
      <c r="F32" s="77">
        <f t="shared" si="5"/>
        <v>117514000</v>
      </c>
      <c r="G32" s="77">
        <f t="shared" si="5"/>
        <v>266218</v>
      </c>
      <c r="H32" s="77">
        <f t="shared" si="5"/>
        <v>10506394</v>
      </c>
      <c r="I32" s="77">
        <f t="shared" si="5"/>
        <v>8783131</v>
      </c>
      <c r="J32" s="77">
        <f t="shared" si="5"/>
        <v>19555743</v>
      </c>
      <c r="K32" s="77">
        <f t="shared" si="5"/>
        <v>9815372</v>
      </c>
      <c r="L32" s="77">
        <f t="shared" si="5"/>
        <v>15616215</v>
      </c>
      <c r="M32" s="77">
        <f t="shared" si="5"/>
        <v>23786816</v>
      </c>
      <c r="N32" s="77">
        <f t="shared" si="5"/>
        <v>49218403</v>
      </c>
      <c r="O32" s="77">
        <f t="shared" si="5"/>
        <v>11950746</v>
      </c>
      <c r="P32" s="77">
        <f t="shared" si="5"/>
        <v>9770978</v>
      </c>
      <c r="Q32" s="77">
        <f t="shared" si="5"/>
        <v>9764066</v>
      </c>
      <c r="R32" s="77">
        <f t="shared" si="5"/>
        <v>31485790</v>
      </c>
      <c r="S32" s="77">
        <f t="shared" si="5"/>
        <v>12815196</v>
      </c>
      <c r="T32" s="77">
        <f t="shared" si="5"/>
        <v>15189178</v>
      </c>
      <c r="U32" s="77">
        <f t="shared" si="5"/>
        <v>40789137</v>
      </c>
      <c r="V32" s="77">
        <f t="shared" si="5"/>
        <v>68793511</v>
      </c>
      <c r="W32" s="77">
        <f t="shared" si="5"/>
        <v>169053447</v>
      </c>
      <c r="X32" s="77">
        <f t="shared" si="5"/>
        <v>117514000</v>
      </c>
      <c r="Y32" s="77">
        <f t="shared" si="5"/>
        <v>51539447</v>
      </c>
      <c r="Z32" s="212">
        <f>+IF(X32&lt;&gt;0,+(Y32/X32)*100,0)</f>
        <v>43.85813349898736</v>
      </c>
      <c r="AA32" s="79">
        <f>SUM(AA28:AA31)</f>
        <v>117514000</v>
      </c>
    </row>
    <row r="33" spans="1:27" ht="13.5">
      <c r="A33" s="237" t="s">
        <v>51</v>
      </c>
      <c r="B33" s="136" t="s">
        <v>137</v>
      </c>
      <c r="C33" s="155">
        <v>677253</v>
      </c>
      <c r="D33" s="155"/>
      <c r="E33" s="156"/>
      <c r="F33" s="60">
        <v>29587000</v>
      </c>
      <c r="G33" s="60"/>
      <c r="H33" s="60"/>
      <c r="I33" s="60"/>
      <c r="J33" s="60"/>
      <c r="K33" s="60"/>
      <c r="L33" s="60">
        <v>1147670</v>
      </c>
      <c r="M33" s="60"/>
      <c r="N33" s="60">
        <v>1147670</v>
      </c>
      <c r="O33" s="60"/>
      <c r="P33" s="60">
        <v>1179101</v>
      </c>
      <c r="Q33" s="60"/>
      <c r="R33" s="60">
        <v>1179101</v>
      </c>
      <c r="S33" s="60"/>
      <c r="T33" s="60"/>
      <c r="U33" s="60"/>
      <c r="V33" s="60"/>
      <c r="W33" s="60">
        <v>2326771</v>
      </c>
      <c r="X33" s="60">
        <v>29587000</v>
      </c>
      <c r="Y33" s="60">
        <v>-27260229</v>
      </c>
      <c r="Z33" s="140">
        <v>-92.14</v>
      </c>
      <c r="AA33" s="62">
        <v>29587000</v>
      </c>
    </row>
    <row r="34" spans="1:27" ht="13.5">
      <c r="A34" s="237" t="s">
        <v>52</v>
      </c>
      <c r="B34" s="136" t="s">
        <v>138</v>
      </c>
      <c r="C34" s="155"/>
      <c r="D34" s="155"/>
      <c r="E34" s="156">
        <v>225000000</v>
      </c>
      <c r="F34" s="60">
        <v>125000000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125000000</v>
      </c>
      <c r="Y34" s="60">
        <v>-125000000</v>
      </c>
      <c r="Z34" s="140">
        <v>-100</v>
      </c>
      <c r="AA34" s="62">
        <v>125000000</v>
      </c>
    </row>
    <row r="35" spans="1:27" ht="13.5">
      <c r="A35" s="237" t="s">
        <v>53</v>
      </c>
      <c r="B35" s="136"/>
      <c r="C35" s="155"/>
      <c r="D35" s="155"/>
      <c r="E35" s="156">
        <v>29587000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77953296</v>
      </c>
      <c r="D36" s="222">
        <f>SUM(D32:D35)</f>
        <v>0</v>
      </c>
      <c r="E36" s="218">
        <f t="shared" si="6"/>
        <v>334505000</v>
      </c>
      <c r="F36" s="220">
        <f t="shared" si="6"/>
        <v>272101000</v>
      </c>
      <c r="G36" s="220">
        <f t="shared" si="6"/>
        <v>266218</v>
      </c>
      <c r="H36" s="220">
        <f t="shared" si="6"/>
        <v>10506394</v>
      </c>
      <c r="I36" s="220">
        <f t="shared" si="6"/>
        <v>8783131</v>
      </c>
      <c r="J36" s="220">
        <f t="shared" si="6"/>
        <v>19555743</v>
      </c>
      <c r="K36" s="220">
        <f t="shared" si="6"/>
        <v>9815372</v>
      </c>
      <c r="L36" s="220">
        <f t="shared" si="6"/>
        <v>16763885</v>
      </c>
      <c r="M36" s="220">
        <f t="shared" si="6"/>
        <v>23786816</v>
      </c>
      <c r="N36" s="220">
        <f t="shared" si="6"/>
        <v>50366073</v>
      </c>
      <c r="O36" s="220">
        <f t="shared" si="6"/>
        <v>11950746</v>
      </c>
      <c r="P36" s="220">
        <f t="shared" si="6"/>
        <v>10950079</v>
      </c>
      <c r="Q36" s="220">
        <f t="shared" si="6"/>
        <v>9764066</v>
      </c>
      <c r="R36" s="220">
        <f t="shared" si="6"/>
        <v>32664891</v>
      </c>
      <c r="S36" s="220">
        <f t="shared" si="6"/>
        <v>12815196</v>
      </c>
      <c r="T36" s="220">
        <f t="shared" si="6"/>
        <v>15189178</v>
      </c>
      <c r="U36" s="220">
        <f t="shared" si="6"/>
        <v>40789137</v>
      </c>
      <c r="V36" s="220">
        <f t="shared" si="6"/>
        <v>68793511</v>
      </c>
      <c r="W36" s="220">
        <f t="shared" si="6"/>
        <v>171380218</v>
      </c>
      <c r="X36" s="220">
        <f t="shared" si="6"/>
        <v>272101000</v>
      </c>
      <c r="Y36" s="220">
        <f t="shared" si="6"/>
        <v>-100720782</v>
      </c>
      <c r="Z36" s="221">
        <f>+IF(X36&lt;&gt;0,+(Y36/X36)*100,0)</f>
        <v>-37.01595436988471</v>
      </c>
      <c r="AA36" s="239">
        <f>SUM(AA32:AA35)</f>
        <v>272101000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136998580</v>
      </c>
      <c r="D6" s="155"/>
      <c r="E6" s="59">
        <v>228266000</v>
      </c>
      <c r="F6" s="60">
        <v>228266000</v>
      </c>
      <c r="G6" s="60">
        <v>294631927</v>
      </c>
      <c r="H6" s="60">
        <v>293631924</v>
      </c>
      <c r="I6" s="60">
        <v>294631927</v>
      </c>
      <c r="J6" s="60">
        <v>294631927</v>
      </c>
      <c r="K6" s="60">
        <v>293631924</v>
      </c>
      <c r="L6" s="60">
        <v>293631924</v>
      </c>
      <c r="M6" s="60">
        <v>168631924</v>
      </c>
      <c r="N6" s="60">
        <v>168631924</v>
      </c>
      <c r="O6" s="60">
        <v>73828576</v>
      </c>
      <c r="P6" s="60">
        <v>38029053</v>
      </c>
      <c r="Q6" s="60">
        <v>221601576</v>
      </c>
      <c r="R6" s="60">
        <v>221601576</v>
      </c>
      <c r="S6" s="60">
        <v>304240478</v>
      </c>
      <c r="T6" s="60">
        <v>127939046</v>
      </c>
      <c r="U6" s="60">
        <v>76545816</v>
      </c>
      <c r="V6" s="60">
        <v>76545816</v>
      </c>
      <c r="W6" s="60">
        <v>76545816</v>
      </c>
      <c r="X6" s="60">
        <v>228266000</v>
      </c>
      <c r="Y6" s="60">
        <v>-151720184</v>
      </c>
      <c r="Z6" s="140">
        <v>-66.47</v>
      </c>
      <c r="AA6" s="62">
        <v>228266000</v>
      </c>
    </row>
    <row r="7" spans="1:27" ht="13.5">
      <c r="A7" s="249" t="s">
        <v>144</v>
      </c>
      <c r="B7" s="182"/>
      <c r="C7" s="155"/>
      <c r="D7" s="155"/>
      <c r="E7" s="59">
        <v>130000000</v>
      </c>
      <c r="F7" s="60">
        <v>130000000</v>
      </c>
      <c r="G7" s="60"/>
      <c r="H7" s="60"/>
      <c r="I7" s="60"/>
      <c r="J7" s="60"/>
      <c r="K7" s="60"/>
      <c r="L7" s="60"/>
      <c r="M7" s="60">
        <v>125000000</v>
      </c>
      <c r="N7" s="60">
        <v>125000000</v>
      </c>
      <c r="O7" s="60">
        <v>125000000</v>
      </c>
      <c r="P7" s="60">
        <v>125000000</v>
      </c>
      <c r="Q7" s="60">
        <v>125000000</v>
      </c>
      <c r="R7" s="60">
        <v>125000000</v>
      </c>
      <c r="S7" s="60">
        <v>125000000</v>
      </c>
      <c r="T7" s="60">
        <v>125000000</v>
      </c>
      <c r="U7" s="60">
        <v>125000000</v>
      </c>
      <c r="V7" s="60">
        <v>125000000</v>
      </c>
      <c r="W7" s="60">
        <v>125000000</v>
      </c>
      <c r="X7" s="60">
        <v>130000000</v>
      </c>
      <c r="Y7" s="60">
        <v>-5000000</v>
      </c>
      <c r="Z7" s="140">
        <v>-3.85</v>
      </c>
      <c r="AA7" s="62">
        <v>130000000</v>
      </c>
    </row>
    <row r="8" spans="1:27" ht="13.5">
      <c r="A8" s="249" t="s">
        <v>145</v>
      </c>
      <c r="B8" s="182"/>
      <c r="C8" s="155">
        <v>42910986</v>
      </c>
      <c r="D8" s="155"/>
      <c r="E8" s="59">
        <v>296243000</v>
      </c>
      <c r="F8" s="60">
        <v>296243241</v>
      </c>
      <c r="G8" s="60">
        <v>72990729</v>
      </c>
      <c r="H8" s="60">
        <v>72990729</v>
      </c>
      <c r="I8" s="60">
        <v>72990729</v>
      </c>
      <c r="J8" s="60">
        <v>72990729</v>
      </c>
      <c r="K8" s="60">
        <v>72990729</v>
      </c>
      <c r="L8" s="60">
        <v>72990729</v>
      </c>
      <c r="M8" s="60">
        <v>142427000</v>
      </c>
      <c r="N8" s="60">
        <v>142427000</v>
      </c>
      <c r="O8" s="60">
        <v>142427000</v>
      </c>
      <c r="P8" s="60">
        <v>142427000</v>
      </c>
      <c r="Q8" s="60">
        <v>102569170</v>
      </c>
      <c r="R8" s="60">
        <v>102569170</v>
      </c>
      <c r="S8" s="60">
        <v>102569170</v>
      </c>
      <c r="T8" s="60">
        <v>142427199</v>
      </c>
      <c r="U8" s="60">
        <v>142427199</v>
      </c>
      <c r="V8" s="60">
        <v>142427199</v>
      </c>
      <c r="W8" s="60">
        <v>142427199</v>
      </c>
      <c r="X8" s="60">
        <v>296243241</v>
      </c>
      <c r="Y8" s="60">
        <v>-153816042</v>
      </c>
      <c r="Z8" s="140">
        <v>-51.92</v>
      </c>
      <c r="AA8" s="62">
        <v>296243241</v>
      </c>
    </row>
    <row r="9" spans="1:27" ht="13.5">
      <c r="A9" s="249" t="s">
        <v>146</v>
      </c>
      <c r="B9" s="182"/>
      <c r="C9" s="155">
        <v>80818210</v>
      </c>
      <c r="D9" s="155"/>
      <c r="E9" s="59"/>
      <c r="F9" s="60"/>
      <c r="G9" s="60">
        <v>63955276</v>
      </c>
      <c r="H9" s="60">
        <v>64955279</v>
      </c>
      <c r="I9" s="60">
        <v>63955276</v>
      </c>
      <c r="J9" s="60">
        <v>63955276</v>
      </c>
      <c r="K9" s="60">
        <v>64955279</v>
      </c>
      <c r="L9" s="60">
        <v>64126221</v>
      </c>
      <c r="M9" s="60">
        <v>5688000</v>
      </c>
      <c r="N9" s="60">
        <v>5688000</v>
      </c>
      <c r="O9" s="60">
        <v>5688000</v>
      </c>
      <c r="P9" s="60">
        <v>5688000</v>
      </c>
      <c r="Q9" s="60">
        <v>5688000</v>
      </c>
      <c r="R9" s="60">
        <v>5688000</v>
      </c>
      <c r="S9" s="60">
        <v>5688000</v>
      </c>
      <c r="T9" s="60">
        <v>5688397</v>
      </c>
      <c r="U9" s="60">
        <v>5688397</v>
      </c>
      <c r="V9" s="60">
        <v>5688397</v>
      </c>
      <c r="W9" s="60">
        <v>5688397</v>
      </c>
      <c r="X9" s="60"/>
      <c r="Y9" s="60">
        <v>5688397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2245112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262972888</v>
      </c>
      <c r="D12" s="168">
        <f>SUM(D6:D11)</f>
        <v>0</v>
      </c>
      <c r="E12" s="72">
        <f t="shared" si="0"/>
        <v>654509000</v>
      </c>
      <c r="F12" s="73">
        <f t="shared" si="0"/>
        <v>654509241</v>
      </c>
      <c r="G12" s="73">
        <f t="shared" si="0"/>
        <v>431577932</v>
      </c>
      <c r="H12" s="73">
        <f t="shared" si="0"/>
        <v>431577932</v>
      </c>
      <c r="I12" s="73">
        <f t="shared" si="0"/>
        <v>431577932</v>
      </c>
      <c r="J12" s="73">
        <f t="shared" si="0"/>
        <v>431577932</v>
      </c>
      <c r="K12" s="73">
        <f t="shared" si="0"/>
        <v>431577932</v>
      </c>
      <c r="L12" s="73">
        <f t="shared" si="0"/>
        <v>430748874</v>
      </c>
      <c r="M12" s="73">
        <f t="shared" si="0"/>
        <v>441746924</v>
      </c>
      <c r="N12" s="73">
        <f t="shared" si="0"/>
        <v>441746924</v>
      </c>
      <c r="O12" s="73">
        <f t="shared" si="0"/>
        <v>346943576</v>
      </c>
      <c r="P12" s="73">
        <f t="shared" si="0"/>
        <v>311144053</v>
      </c>
      <c r="Q12" s="73">
        <f t="shared" si="0"/>
        <v>454858746</v>
      </c>
      <c r="R12" s="73">
        <f t="shared" si="0"/>
        <v>454858746</v>
      </c>
      <c r="S12" s="73">
        <f t="shared" si="0"/>
        <v>537497648</v>
      </c>
      <c r="T12" s="73">
        <f t="shared" si="0"/>
        <v>401054642</v>
      </c>
      <c r="U12" s="73">
        <f t="shared" si="0"/>
        <v>349661412</v>
      </c>
      <c r="V12" s="73">
        <f t="shared" si="0"/>
        <v>349661412</v>
      </c>
      <c r="W12" s="73">
        <f t="shared" si="0"/>
        <v>349661412</v>
      </c>
      <c r="X12" s="73">
        <f t="shared" si="0"/>
        <v>654509241</v>
      </c>
      <c r="Y12" s="73">
        <f t="shared" si="0"/>
        <v>-304847829</v>
      </c>
      <c r="Z12" s="170">
        <f>+IF(X12&lt;&gt;0,+(Y12/X12)*100,0)</f>
        <v>-46.57655078089264</v>
      </c>
      <c r="AA12" s="74">
        <f>SUM(AA6:AA11)</f>
        <v>654509241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3750000</v>
      </c>
      <c r="F16" s="60">
        <v>3750000</v>
      </c>
      <c r="G16" s="159">
        <v>-577331904</v>
      </c>
      <c r="H16" s="159">
        <v>-577331904</v>
      </c>
      <c r="I16" s="159">
        <v>-577331904</v>
      </c>
      <c r="J16" s="60">
        <v>-577331904</v>
      </c>
      <c r="K16" s="159">
        <v>-577331904</v>
      </c>
      <c r="L16" s="159">
        <v>-577331904</v>
      </c>
      <c r="M16" s="60">
        <v>3750000</v>
      </c>
      <c r="N16" s="159">
        <v>3750000</v>
      </c>
      <c r="O16" s="159">
        <v>3750000</v>
      </c>
      <c r="P16" s="159">
        <v>3750000</v>
      </c>
      <c r="Q16" s="60">
        <v>3750000</v>
      </c>
      <c r="R16" s="159">
        <v>3750000</v>
      </c>
      <c r="S16" s="159">
        <v>3750000</v>
      </c>
      <c r="T16" s="60">
        <v>3750000</v>
      </c>
      <c r="U16" s="159">
        <v>3750000</v>
      </c>
      <c r="V16" s="159">
        <v>3750000</v>
      </c>
      <c r="W16" s="159">
        <v>3750000</v>
      </c>
      <c r="X16" s="60">
        <v>3750000</v>
      </c>
      <c r="Y16" s="159"/>
      <c r="Z16" s="141"/>
      <c r="AA16" s="225">
        <v>3750000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681622315</v>
      </c>
      <c r="D19" s="155"/>
      <c r="E19" s="59">
        <v>704073000</v>
      </c>
      <c r="F19" s="60">
        <v>704073000</v>
      </c>
      <c r="G19" s="60">
        <v>713105012</v>
      </c>
      <c r="H19" s="60">
        <v>713105012</v>
      </c>
      <c r="I19" s="60">
        <v>713105012</v>
      </c>
      <c r="J19" s="60">
        <v>713105012</v>
      </c>
      <c r="K19" s="60">
        <v>713105012</v>
      </c>
      <c r="L19" s="60">
        <v>713105012</v>
      </c>
      <c r="M19" s="60">
        <v>713105012</v>
      </c>
      <c r="N19" s="60">
        <v>713105012</v>
      </c>
      <c r="O19" s="60">
        <v>713105012</v>
      </c>
      <c r="P19" s="60">
        <v>713105012</v>
      </c>
      <c r="Q19" s="60">
        <v>713105012</v>
      </c>
      <c r="R19" s="60">
        <v>713105012</v>
      </c>
      <c r="S19" s="60">
        <v>713105012</v>
      </c>
      <c r="T19" s="60">
        <v>713105012</v>
      </c>
      <c r="U19" s="60">
        <v>764498242</v>
      </c>
      <c r="V19" s="60">
        <v>764498242</v>
      </c>
      <c r="W19" s="60">
        <v>764498242</v>
      </c>
      <c r="X19" s="60">
        <v>704073000</v>
      </c>
      <c r="Y19" s="60">
        <v>60425242</v>
      </c>
      <c r="Z19" s="140">
        <v>8.58</v>
      </c>
      <c r="AA19" s="62">
        <v>704073000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681622315</v>
      </c>
      <c r="D24" s="168">
        <f>SUM(D15:D23)</f>
        <v>0</v>
      </c>
      <c r="E24" s="76">
        <f t="shared" si="1"/>
        <v>707823000</v>
      </c>
      <c r="F24" s="77">
        <f t="shared" si="1"/>
        <v>707823000</v>
      </c>
      <c r="G24" s="77">
        <f t="shared" si="1"/>
        <v>135773108</v>
      </c>
      <c r="H24" s="77">
        <f t="shared" si="1"/>
        <v>135773108</v>
      </c>
      <c r="I24" s="77">
        <f t="shared" si="1"/>
        <v>135773108</v>
      </c>
      <c r="J24" s="77">
        <f t="shared" si="1"/>
        <v>135773108</v>
      </c>
      <c r="K24" s="77">
        <f t="shared" si="1"/>
        <v>135773108</v>
      </c>
      <c r="L24" s="77">
        <f t="shared" si="1"/>
        <v>135773108</v>
      </c>
      <c r="M24" s="77">
        <f t="shared" si="1"/>
        <v>716855012</v>
      </c>
      <c r="N24" s="77">
        <f t="shared" si="1"/>
        <v>716855012</v>
      </c>
      <c r="O24" s="77">
        <f t="shared" si="1"/>
        <v>716855012</v>
      </c>
      <c r="P24" s="77">
        <f t="shared" si="1"/>
        <v>716855012</v>
      </c>
      <c r="Q24" s="77">
        <f t="shared" si="1"/>
        <v>716855012</v>
      </c>
      <c r="R24" s="77">
        <f t="shared" si="1"/>
        <v>716855012</v>
      </c>
      <c r="S24" s="77">
        <f t="shared" si="1"/>
        <v>716855012</v>
      </c>
      <c r="T24" s="77">
        <f t="shared" si="1"/>
        <v>716855012</v>
      </c>
      <c r="U24" s="77">
        <f t="shared" si="1"/>
        <v>768248242</v>
      </c>
      <c r="V24" s="77">
        <f t="shared" si="1"/>
        <v>768248242</v>
      </c>
      <c r="W24" s="77">
        <f t="shared" si="1"/>
        <v>768248242</v>
      </c>
      <c r="X24" s="77">
        <f t="shared" si="1"/>
        <v>707823000</v>
      </c>
      <c r="Y24" s="77">
        <f t="shared" si="1"/>
        <v>60425242</v>
      </c>
      <c r="Z24" s="212">
        <f>+IF(X24&lt;&gt;0,+(Y24/X24)*100,0)</f>
        <v>8.536772893788418</v>
      </c>
      <c r="AA24" s="79">
        <f>SUM(AA15:AA23)</f>
        <v>707823000</v>
      </c>
    </row>
    <row r="25" spans="1:27" ht="13.5">
      <c r="A25" s="250" t="s">
        <v>159</v>
      </c>
      <c r="B25" s="251"/>
      <c r="C25" s="168">
        <f aca="true" t="shared" si="2" ref="C25:Y25">+C12+C24</f>
        <v>944595203</v>
      </c>
      <c r="D25" s="168">
        <f>+D12+D24</f>
        <v>0</v>
      </c>
      <c r="E25" s="72">
        <f t="shared" si="2"/>
        <v>1362332000</v>
      </c>
      <c r="F25" s="73">
        <f t="shared" si="2"/>
        <v>1362332241</v>
      </c>
      <c r="G25" s="73">
        <f t="shared" si="2"/>
        <v>567351040</v>
      </c>
      <c r="H25" s="73">
        <f t="shared" si="2"/>
        <v>567351040</v>
      </c>
      <c r="I25" s="73">
        <f t="shared" si="2"/>
        <v>567351040</v>
      </c>
      <c r="J25" s="73">
        <f t="shared" si="2"/>
        <v>567351040</v>
      </c>
      <c r="K25" s="73">
        <f t="shared" si="2"/>
        <v>567351040</v>
      </c>
      <c r="L25" s="73">
        <f t="shared" si="2"/>
        <v>566521982</v>
      </c>
      <c r="M25" s="73">
        <f t="shared" si="2"/>
        <v>1158601936</v>
      </c>
      <c r="N25" s="73">
        <f t="shared" si="2"/>
        <v>1158601936</v>
      </c>
      <c r="O25" s="73">
        <f t="shared" si="2"/>
        <v>1063798588</v>
      </c>
      <c r="P25" s="73">
        <f t="shared" si="2"/>
        <v>1027999065</v>
      </c>
      <c r="Q25" s="73">
        <f t="shared" si="2"/>
        <v>1171713758</v>
      </c>
      <c r="R25" s="73">
        <f t="shared" si="2"/>
        <v>1171713758</v>
      </c>
      <c r="S25" s="73">
        <f t="shared" si="2"/>
        <v>1254352660</v>
      </c>
      <c r="T25" s="73">
        <f t="shared" si="2"/>
        <v>1117909654</v>
      </c>
      <c r="U25" s="73">
        <f t="shared" si="2"/>
        <v>1117909654</v>
      </c>
      <c r="V25" s="73">
        <f t="shared" si="2"/>
        <v>1117909654</v>
      </c>
      <c r="W25" s="73">
        <f t="shared" si="2"/>
        <v>1117909654</v>
      </c>
      <c r="X25" s="73">
        <f t="shared" si="2"/>
        <v>1362332241</v>
      </c>
      <c r="Y25" s="73">
        <f t="shared" si="2"/>
        <v>-244422587</v>
      </c>
      <c r="Z25" s="170">
        <f>+IF(X25&lt;&gt;0,+(Y25/X25)*100,0)</f>
        <v>-17.941481500913845</v>
      </c>
      <c r="AA25" s="74">
        <f>+AA12+AA24</f>
        <v>1362332241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829058</v>
      </c>
      <c r="H29" s="60">
        <v>829058</v>
      </c>
      <c r="I29" s="60">
        <v>829058</v>
      </c>
      <c r="J29" s="60">
        <v>829058</v>
      </c>
      <c r="K29" s="60">
        <v>829058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3648346</v>
      </c>
      <c r="D30" s="155"/>
      <c r="E30" s="59">
        <v>2920000</v>
      </c>
      <c r="F30" s="60">
        <v>2919634</v>
      </c>
      <c r="G30" s="60">
        <v>3648346</v>
      </c>
      <c r="H30" s="60">
        <v>3648346</v>
      </c>
      <c r="I30" s="60">
        <v>3648346</v>
      </c>
      <c r="J30" s="60">
        <v>3648346</v>
      </c>
      <c r="K30" s="60">
        <v>3648346</v>
      </c>
      <c r="L30" s="60">
        <v>3648346</v>
      </c>
      <c r="M30" s="60">
        <v>3648346</v>
      </c>
      <c r="N30" s="60">
        <v>3648346</v>
      </c>
      <c r="O30" s="60">
        <v>3648346</v>
      </c>
      <c r="P30" s="60">
        <v>3648346</v>
      </c>
      <c r="Q30" s="60">
        <v>3648346</v>
      </c>
      <c r="R30" s="60">
        <v>3648346</v>
      </c>
      <c r="S30" s="60">
        <v>3648346</v>
      </c>
      <c r="T30" s="60">
        <v>3648346</v>
      </c>
      <c r="U30" s="60">
        <v>3648346</v>
      </c>
      <c r="V30" s="60">
        <v>3648346</v>
      </c>
      <c r="W30" s="60">
        <v>3648346</v>
      </c>
      <c r="X30" s="60">
        <v>2919634</v>
      </c>
      <c r="Y30" s="60">
        <v>728712</v>
      </c>
      <c r="Z30" s="140">
        <v>24.96</v>
      </c>
      <c r="AA30" s="62">
        <v>2919634</v>
      </c>
    </row>
    <row r="31" spans="1:27" ht="13.5">
      <c r="A31" s="249" t="s">
        <v>163</v>
      </c>
      <c r="B31" s="182"/>
      <c r="C31" s="155">
        <v>4527350</v>
      </c>
      <c r="D31" s="155"/>
      <c r="E31" s="59"/>
      <c r="F31" s="60"/>
      <c r="G31" s="60">
        <v>4525874</v>
      </c>
      <c r="H31" s="60">
        <v>4525874</v>
      </c>
      <c r="I31" s="60">
        <v>4525874</v>
      </c>
      <c r="J31" s="60">
        <v>4525874</v>
      </c>
      <c r="K31" s="60">
        <v>4525874</v>
      </c>
      <c r="L31" s="60">
        <v>4525874</v>
      </c>
      <c r="M31" s="60">
        <v>4525874</v>
      </c>
      <c r="N31" s="60">
        <v>4525874</v>
      </c>
      <c r="O31" s="60">
        <v>4525874</v>
      </c>
      <c r="P31" s="60">
        <v>3460851</v>
      </c>
      <c r="Q31" s="60">
        <v>3460851</v>
      </c>
      <c r="R31" s="60">
        <v>3460851</v>
      </c>
      <c r="S31" s="60">
        <v>3460851</v>
      </c>
      <c r="T31" s="60">
        <v>3460851</v>
      </c>
      <c r="U31" s="60">
        <v>3460851</v>
      </c>
      <c r="V31" s="60">
        <v>3460851</v>
      </c>
      <c r="W31" s="60">
        <v>3460851</v>
      </c>
      <c r="X31" s="60"/>
      <c r="Y31" s="60">
        <v>3460851</v>
      </c>
      <c r="Z31" s="140"/>
      <c r="AA31" s="62"/>
    </row>
    <row r="32" spans="1:27" ht="13.5">
      <c r="A32" s="249" t="s">
        <v>164</v>
      </c>
      <c r="B32" s="182"/>
      <c r="C32" s="155">
        <v>112667408</v>
      </c>
      <c r="D32" s="155"/>
      <c r="E32" s="59">
        <v>329135000</v>
      </c>
      <c r="F32" s="60">
        <v>329135100</v>
      </c>
      <c r="G32" s="60">
        <v>87092379</v>
      </c>
      <c r="H32" s="60">
        <v>87092379</v>
      </c>
      <c r="I32" s="60">
        <v>87092379</v>
      </c>
      <c r="J32" s="60">
        <v>87092379</v>
      </c>
      <c r="K32" s="60">
        <v>87092379</v>
      </c>
      <c r="L32" s="60">
        <v>87092379</v>
      </c>
      <c r="M32" s="60">
        <v>325446413</v>
      </c>
      <c r="N32" s="60">
        <v>325446413</v>
      </c>
      <c r="O32" s="60">
        <v>325446413</v>
      </c>
      <c r="P32" s="60">
        <v>123929919</v>
      </c>
      <c r="Q32" s="60">
        <v>163787750</v>
      </c>
      <c r="R32" s="60">
        <v>163787750</v>
      </c>
      <c r="S32" s="60">
        <v>163787750</v>
      </c>
      <c r="T32" s="60">
        <v>163787750</v>
      </c>
      <c r="U32" s="60">
        <v>163787750</v>
      </c>
      <c r="V32" s="60">
        <v>163787750</v>
      </c>
      <c r="W32" s="60">
        <v>163787750</v>
      </c>
      <c r="X32" s="60">
        <v>329135100</v>
      </c>
      <c r="Y32" s="60">
        <v>-165347350</v>
      </c>
      <c r="Z32" s="140">
        <v>-50.24</v>
      </c>
      <c r="AA32" s="62">
        <v>329135100</v>
      </c>
    </row>
    <row r="33" spans="1:27" ht="13.5">
      <c r="A33" s="249" t="s">
        <v>165</v>
      </c>
      <c r="B33" s="182"/>
      <c r="C33" s="155">
        <v>25382000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>
        <v>985000</v>
      </c>
      <c r="R33" s="60">
        <v>985000</v>
      </c>
      <c r="S33" s="60">
        <v>985000</v>
      </c>
      <c r="T33" s="60">
        <v>985000</v>
      </c>
      <c r="U33" s="60">
        <v>985000</v>
      </c>
      <c r="V33" s="60">
        <v>985000</v>
      </c>
      <c r="W33" s="60">
        <v>985000</v>
      </c>
      <c r="X33" s="60"/>
      <c r="Y33" s="60">
        <v>985000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146225104</v>
      </c>
      <c r="D34" s="168">
        <f>SUM(D29:D33)</f>
        <v>0</v>
      </c>
      <c r="E34" s="72">
        <f t="shared" si="3"/>
        <v>332055000</v>
      </c>
      <c r="F34" s="73">
        <f t="shared" si="3"/>
        <v>332054734</v>
      </c>
      <c r="G34" s="73">
        <f t="shared" si="3"/>
        <v>96095657</v>
      </c>
      <c r="H34" s="73">
        <f t="shared" si="3"/>
        <v>96095657</v>
      </c>
      <c r="I34" s="73">
        <f t="shared" si="3"/>
        <v>96095657</v>
      </c>
      <c r="J34" s="73">
        <f t="shared" si="3"/>
        <v>96095657</v>
      </c>
      <c r="K34" s="73">
        <f t="shared" si="3"/>
        <v>96095657</v>
      </c>
      <c r="L34" s="73">
        <f t="shared" si="3"/>
        <v>95266599</v>
      </c>
      <c r="M34" s="73">
        <f t="shared" si="3"/>
        <v>333620633</v>
      </c>
      <c r="N34" s="73">
        <f t="shared" si="3"/>
        <v>333620633</v>
      </c>
      <c r="O34" s="73">
        <f t="shared" si="3"/>
        <v>333620633</v>
      </c>
      <c r="P34" s="73">
        <f t="shared" si="3"/>
        <v>131039116</v>
      </c>
      <c r="Q34" s="73">
        <f t="shared" si="3"/>
        <v>171881947</v>
      </c>
      <c r="R34" s="73">
        <f t="shared" si="3"/>
        <v>171881947</v>
      </c>
      <c r="S34" s="73">
        <f t="shared" si="3"/>
        <v>171881947</v>
      </c>
      <c r="T34" s="73">
        <f t="shared" si="3"/>
        <v>171881947</v>
      </c>
      <c r="U34" s="73">
        <f t="shared" si="3"/>
        <v>171881947</v>
      </c>
      <c r="V34" s="73">
        <f t="shared" si="3"/>
        <v>171881947</v>
      </c>
      <c r="W34" s="73">
        <f t="shared" si="3"/>
        <v>171881947</v>
      </c>
      <c r="X34" s="73">
        <f t="shared" si="3"/>
        <v>332054734</v>
      </c>
      <c r="Y34" s="73">
        <f t="shared" si="3"/>
        <v>-160172787</v>
      </c>
      <c r="Z34" s="170">
        <f>+IF(X34&lt;&gt;0,+(Y34/X34)*100,0)</f>
        <v>-48.236862962477744</v>
      </c>
      <c r="AA34" s="74">
        <f>SUM(AA29:AA33)</f>
        <v>332054734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9953749</v>
      </c>
      <c r="D37" s="155"/>
      <c r="E37" s="59">
        <v>240469247</v>
      </c>
      <c r="F37" s="60">
        <v>140469247</v>
      </c>
      <c r="G37" s="60">
        <v>9953749</v>
      </c>
      <c r="H37" s="60">
        <v>9953749</v>
      </c>
      <c r="I37" s="60">
        <v>9953749</v>
      </c>
      <c r="J37" s="60">
        <v>9953749</v>
      </c>
      <c r="K37" s="60">
        <v>9953749</v>
      </c>
      <c r="L37" s="60">
        <v>9953749</v>
      </c>
      <c r="M37" s="60">
        <v>11292000</v>
      </c>
      <c r="N37" s="60">
        <v>11292000</v>
      </c>
      <c r="O37" s="60">
        <v>11292000</v>
      </c>
      <c r="P37" s="60">
        <v>11292000</v>
      </c>
      <c r="Q37" s="60">
        <v>81292000</v>
      </c>
      <c r="R37" s="60">
        <v>81292000</v>
      </c>
      <c r="S37" s="60">
        <v>81634996</v>
      </c>
      <c r="T37" s="60">
        <v>81634996</v>
      </c>
      <c r="U37" s="60">
        <v>81634996</v>
      </c>
      <c r="V37" s="60">
        <v>81634996</v>
      </c>
      <c r="W37" s="60">
        <v>81634996</v>
      </c>
      <c r="X37" s="60">
        <v>140469247</v>
      </c>
      <c r="Y37" s="60">
        <v>-58834251</v>
      </c>
      <c r="Z37" s="140">
        <v>-41.88</v>
      </c>
      <c r="AA37" s="62">
        <v>140469247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>
        <v>20696565</v>
      </c>
      <c r="H38" s="60">
        <v>20696565</v>
      </c>
      <c r="I38" s="60">
        <v>20696565</v>
      </c>
      <c r="J38" s="60">
        <v>20696565</v>
      </c>
      <c r="K38" s="60">
        <v>20696565</v>
      </c>
      <c r="L38" s="60">
        <v>20696565</v>
      </c>
      <c r="M38" s="60">
        <v>20696565</v>
      </c>
      <c r="N38" s="60">
        <v>20696565</v>
      </c>
      <c r="O38" s="60">
        <v>20696565</v>
      </c>
      <c r="P38" s="60">
        <v>985492</v>
      </c>
      <c r="Q38" s="60">
        <v>985492</v>
      </c>
      <c r="R38" s="60">
        <v>985492</v>
      </c>
      <c r="S38" s="60">
        <v>985492</v>
      </c>
      <c r="T38" s="60">
        <v>985492</v>
      </c>
      <c r="U38" s="60">
        <v>985492</v>
      </c>
      <c r="V38" s="60">
        <v>985492</v>
      </c>
      <c r="W38" s="60">
        <v>985492</v>
      </c>
      <c r="X38" s="60"/>
      <c r="Y38" s="60">
        <v>985492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9953749</v>
      </c>
      <c r="D39" s="168">
        <f>SUM(D37:D38)</f>
        <v>0</v>
      </c>
      <c r="E39" s="76">
        <f t="shared" si="4"/>
        <v>240469247</v>
      </c>
      <c r="F39" s="77">
        <f t="shared" si="4"/>
        <v>140469247</v>
      </c>
      <c r="G39" s="77">
        <f t="shared" si="4"/>
        <v>30650314</v>
      </c>
      <c r="H39" s="77">
        <f t="shared" si="4"/>
        <v>30650314</v>
      </c>
      <c r="I39" s="77">
        <f t="shared" si="4"/>
        <v>30650314</v>
      </c>
      <c r="J39" s="77">
        <f t="shared" si="4"/>
        <v>30650314</v>
      </c>
      <c r="K39" s="77">
        <f t="shared" si="4"/>
        <v>30650314</v>
      </c>
      <c r="L39" s="77">
        <f t="shared" si="4"/>
        <v>30650314</v>
      </c>
      <c r="M39" s="77">
        <f t="shared" si="4"/>
        <v>31988565</v>
      </c>
      <c r="N39" s="77">
        <f t="shared" si="4"/>
        <v>31988565</v>
      </c>
      <c r="O39" s="77">
        <f t="shared" si="4"/>
        <v>31988565</v>
      </c>
      <c r="P39" s="77">
        <f t="shared" si="4"/>
        <v>12277492</v>
      </c>
      <c r="Q39" s="77">
        <f t="shared" si="4"/>
        <v>82277492</v>
      </c>
      <c r="R39" s="77">
        <f t="shared" si="4"/>
        <v>82277492</v>
      </c>
      <c r="S39" s="77">
        <f t="shared" si="4"/>
        <v>82620488</v>
      </c>
      <c r="T39" s="77">
        <f t="shared" si="4"/>
        <v>82620488</v>
      </c>
      <c r="U39" s="77">
        <f t="shared" si="4"/>
        <v>82620488</v>
      </c>
      <c r="V39" s="77">
        <f t="shared" si="4"/>
        <v>82620488</v>
      </c>
      <c r="W39" s="77">
        <f t="shared" si="4"/>
        <v>82620488</v>
      </c>
      <c r="X39" s="77">
        <f t="shared" si="4"/>
        <v>140469247</v>
      </c>
      <c r="Y39" s="77">
        <f t="shared" si="4"/>
        <v>-57848759</v>
      </c>
      <c r="Z39" s="212">
        <f>+IF(X39&lt;&gt;0,+(Y39/X39)*100,0)</f>
        <v>-41.18250808306818</v>
      </c>
      <c r="AA39" s="79">
        <f>SUM(AA37:AA38)</f>
        <v>140469247</v>
      </c>
    </row>
    <row r="40" spans="1:27" ht="13.5">
      <c r="A40" s="250" t="s">
        <v>167</v>
      </c>
      <c r="B40" s="251"/>
      <c r="C40" s="168">
        <f aca="true" t="shared" si="5" ref="C40:Y40">+C34+C39</f>
        <v>156178853</v>
      </c>
      <c r="D40" s="168">
        <f>+D34+D39</f>
        <v>0</v>
      </c>
      <c r="E40" s="72">
        <f t="shared" si="5"/>
        <v>572524247</v>
      </c>
      <c r="F40" s="73">
        <f t="shared" si="5"/>
        <v>472523981</v>
      </c>
      <c r="G40" s="73">
        <f t="shared" si="5"/>
        <v>126745971</v>
      </c>
      <c r="H40" s="73">
        <f t="shared" si="5"/>
        <v>126745971</v>
      </c>
      <c r="I40" s="73">
        <f t="shared" si="5"/>
        <v>126745971</v>
      </c>
      <c r="J40" s="73">
        <f t="shared" si="5"/>
        <v>126745971</v>
      </c>
      <c r="K40" s="73">
        <f t="shared" si="5"/>
        <v>126745971</v>
      </c>
      <c r="L40" s="73">
        <f t="shared" si="5"/>
        <v>125916913</v>
      </c>
      <c r="M40" s="73">
        <f t="shared" si="5"/>
        <v>365609198</v>
      </c>
      <c r="N40" s="73">
        <f t="shared" si="5"/>
        <v>365609198</v>
      </c>
      <c r="O40" s="73">
        <f t="shared" si="5"/>
        <v>365609198</v>
      </c>
      <c r="P40" s="73">
        <f t="shared" si="5"/>
        <v>143316608</v>
      </c>
      <c r="Q40" s="73">
        <f t="shared" si="5"/>
        <v>254159439</v>
      </c>
      <c r="R40" s="73">
        <f t="shared" si="5"/>
        <v>254159439</v>
      </c>
      <c r="S40" s="73">
        <f t="shared" si="5"/>
        <v>254502435</v>
      </c>
      <c r="T40" s="73">
        <f t="shared" si="5"/>
        <v>254502435</v>
      </c>
      <c r="U40" s="73">
        <f t="shared" si="5"/>
        <v>254502435</v>
      </c>
      <c r="V40" s="73">
        <f t="shared" si="5"/>
        <v>254502435</v>
      </c>
      <c r="W40" s="73">
        <f t="shared" si="5"/>
        <v>254502435</v>
      </c>
      <c r="X40" s="73">
        <f t="shared" si="5"/>
        <v>472523981</v>
      </c>
      <c r="Y40" s="73">
        <f t="shared" si="5"/>
        <v>-218021546</v>
      </c>
      <c r="Z40" s="170">
        <f>+IF(X40&lt;&gt;0,+(Y40/X40)*100,0)</f>
        <v>-46.13978438482681</v>
      </c>
      <c r="AA40" s="74">
        <f>+AA34+AA39</f>
        <v>472523981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788416350</v>
      </c>
      <c r="D42" s="257">
        <f>+D25-D40</f>
        <v>0</v>
      </c>
      <c r="E42" s="258">
        <f t="shared" si="6"/>
        <v>789807753</v>
      </c>
      <c r="F42" s="259">
        <f t="shared" si="6"/>
        <v>889808260</v>
      </c>
      <c r="G42" s="259">
        <f t="shared" si="6"/>
        <v>440605069</v>
      </c>
      <c r="H42" s="259">
        <f t="shared" si="6"/>
        <v>440605069</v>
      </c>
      <c r="I42" s="259">
        <f t="shared" si="6"/>
        <v>440605069</v>
      </c>
      <c r="J42" s="259">
        <f t="shared" si="6"/>
        <v>440605069</v>
      </c>
      <c r="K42" s="259">
        <f t="shared" si="6"/>
        <v>440605069</v>
      </c>
      <c r="L42" s="259">
        <f t="shared" si="6"/>
        <v>440605069</v>
      </c>
      <c r="M42" s="259">
        <f t="shared" si="6"/>
        <v>792992738</v>
      </c>
      <c r="N42" s="259">
        <f t="shared" si="6"/>
        <v>792992738</v>
      </c>
      <c r="O42" s="259">
        <f t="shared" si="6"/>
        <v>698189390</v>
      </c>
      <c r="P42" s="259">
        <f t="shared" si="6"/>
        <v>884682457</v>
      </c>
      <c r="Q42" s="259">
        <f t="shared" si="6"/>
        <v>917554319</v>
      </c>
      <c r="R42" s="259">
        <f t="shared" si="6"/>
        <v>917554319</v>
      </c>
      <c r="S42" s="259">
        <f t="shared" si="6"/>
        <v>999850225</v>
      </c>
      <c r="T42" s="259">
        <f t="shared" si="6"/>
        <v>863407219</v>
      </c>
      <c r="U42" s="259">
        <f t="shared" si="6"/>
        <v>863407219</v>
      </c>
      <c r="V42" s="259">
        <f t="shared" si="6"/>
        <v>863407219</v>
      </c>
      <c r="W42" s="259">
        <f t="shared" si="6"/>
        <v>863407219</v>
      </c>
      <c r="X42" s="259">
        <f t="shared" si="6"/>
        <v>889808260</v>
      </c>
      <c r="Y42" s="259">
        <f t="shared" si="6"/>
        <v>-26401041</v>
      </c>
      <c r="Z42" s="260">
        <f>+IF(X42&lt;&gt;0,+(Y42/X42)*100,0)</f>
        <v>-2.9670483166789214</v>
      </c>
      <c r="AA42" s="261">
        <f>+AA25-AA40</f>
        <v>889808260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774220612</v>
      </c>
      <c r="D45" s="155"/>
      <c r="E45" s="59">
        <v>51643000</v>
      </c>
      <c r="F45" s="60">
        <v>51643000</v>
      </c>
      <c r="G45" s="60">
        <v>421833331</v>
      </c>
      <c r="H45" s="60">
        <v>421833331</v>
      </c>
      <c r="I45" s="60">
        <v>421833331</v>
      </c>
      <c r="J45" s="60">
        <v>421833331</v>
      </c>
      <c r="K45" s="60">
        <v>421833331</v>
      </c>
      <c r="L45" s="60">
        <v>421833331</v>
      </c>
      <c r="M45" s="60">
        <v>774221000</v>
      </c>
      <c r="N45" s="60">
        <v>774221000</v>
      </c>
      <c r="O45" s="60">
        <v>679417652</v>
      </c>
      <c r="P45" s="60">
        <v>865910719</v>
      </c>
      <c r="Q45" s="60">
        <v>865910719</v>
      </c>
      <c r="R45" s="60">
        <v>865910719</v>
      </c>
      <c r="S45" s="60">
        <v>948206625</v>
      </c>
      <c r="T45" s="60">
        <v>844635481</v>
      </c>
      <c r="U45" s="60">
        <v>844635481</v>
      </c>
      <c r="V45" s="60">
        <v>844635481</v>
      </c>
      <c r="W45" s="60">
        <v>844635481</v>
      </c>
      <c r="X45" s="60">
        <v>51643000</v>
      </c>
      <c r="Y45" s="60">
        <v>792992481</v>
      </c>
      <c r="Z45" s="139">
        <v>1535.53</v>
      </c>
      <c r="AA45" s="62">
        <v>51643000</v>
      </c>
    </row>
    <row r="46" spans="1:27" ht="13.5">
      <c r="A46" s="249" t="s">
        <v>171</v>
      </c>
      <c r="B46" s="182"/>
      <c r="C46" s="155">
        <v>14195738</v>
      </c>
      <c r="D46" s="155"/>
      <c r="E46" s="59">
        <v>738164753</v>
      </c>
      <c r="F46" s="60">
        <v>838165260</v>
      </c>
      <c r="G46" s="60">
        <v>18771738</v>
      </c>
      <c r="H46" s="60">
        <v>18771738</v>
      </c>
      <c r="I46" s="60">
        <v>18771738</v>
      </c>
      <c r="J46" s="60">
        <v>18771738</v>
      </c>
      <c r="K46" s="60">
        <v>18771738</v>
      </c>
      <c r="L46" s="60">
        <v>18771738</v>
      </c>
      <c r="M46" s="60">
        <v>18771738</v>
      </c>
      <c r="N46" s="60">
        <v>18771738</v>
      </c>
      <c r="O46" s="60">
        <v>18771738</v>
      </c>
      <c r="P46" s="60">
        <v>18771738</v>
      </c>
      <c r="Q46" s="60">
        <v>51643600</v>
      </c>
      <c r="R46" s="60">
        <v>51643600</v>
      </c>
      <c r="S46" s="60">
        <v>51643600</v>
      </c>
      <c r="T46" s="60">
        <v>18771738</v>
      </c>
      <c r="U46" s="60">
        <v>18771738</v>
      </c>
      <c r="V46" s="60">
        <v>18771738</v>
      </c>
      <c r="W46" s="60">
        <v>18771738</v>
      </c>
      <c r="X46" s="60">
        <v>838165260</v>
      </c>
      <c r="Y46" s="60">
        <v>-819393522</v>
      </c>
      <c r="Z46" s="139">
        <v>-97.76</v>
      </c>
      <c r="AA46" s="62">
        <v>838165260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788416350</v>
      </c>
      <c r="D48" s="217">
        <f>SUM(D45:D47)</f>
        <v>0</v>
      </c>
      <c r="E48" s="264">
        <f t="shared" si="7"/>
        <v>789807753</v>
      </c>
      <c r="F48" s="219">
        <f t="shared" si="7"/>
        <v>889808260</v>
      </c>
      <c r="G48" s="219">
        <f t="shared" si="7"/>
        <v>440605069</v>
      </c>
      <c r="H48" s="219">
        <f t="shared" si="7"/>
        <v>440605069</v>
      </c>
      <c r="I48" s="219">
        <f t="shared" si="7"/>
        <v>440605069</v>
      </c>
      <c r="J48" s="219">
        <f t="shared" si="7"/>
        <v>440605069</v>
      </c>
      <c r="K48" s="219">
        <f t="shared" si="7"/>
        <v>440605069</v>
      </c>
      <c r="L48" s="219">
        <f t="shared" si="7"/>
        <v>440605069</v>
      </c>
      <c r="M48" s="219">
        <f t="shared" si="7"/>
        <v>792992738</v>
      </c>
      <c r="N48" s="219">
        <f t="shared" si="7"/>
        <v>792992738</v>
      </c>
      <c r="O48" s="219">
        <f t="shared" si="7"/>
        <v>698189390</v>
      </c>
      <c r="P48" s="219">
        <f t="shared" si="7"/>
        <v>884682457</v>
      </c>
      <c r="Q48" s="219">
        <f t="shared" si="7"/>
        <v>917554319</v>
      </c>
      <c r="R48" s="219">
        <f t="shared" si="7"/>
        <v>917554319</v>
      </c>
      <c r="S48" s="219">
        <f t="shared" si="7"/>
        <v>999850225</v>
      </c>
      <c r="T48" s="219">
        <f t="shared" si="7"/>
        <v>863407219</v>
      </c>
      <c r="U48" s="219">
        <f t="shared" si="7"/>
        <v>863407219</v>
      </c>
      <c r="V48" s="219">
        <f t="shared" si="7"/>
        <v>863407219</v>
      </c>
      <c r="W48" s="219">
        <f t="shared" si="7"/>
        <v>863407219</v>
      </c>
      <c r="X48" s="219">
        <f t="shared" si="7"/>
        <v>889808260</v>
      </c>
      <c r="Y48" s="219">
        <f t="shared" si="7"/>
        <v>-26401041</v>
      </c>
      <c r="Z48" s="265">
        <f>+IF(X48&lt;&gt;0,+(Y48/X48)*100,0)</f>
        <v>-2.9670483166789214</v>
      </c>
      <c r="AA48" s="232">
        <f>SUM(AA45:AA47)</f>
        <v>889808260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41704146</v>
      </c>
      <c r="D6" s="155"/>
      <c r="E6" s="59">
        <v>70457256</v>
      </c>
      <c r="F6" s="60">
        <v>64035732</v>
      </c>
      <c r="G6" s="60">
        <v>10451765</v>
      </c>
      <c r="H6" s="60">
        <v>7100074</v>
      </c>
      <c r="I6" s="60">
        <v>14322282</v>
      </c>
      <c r="J6" s="60">
        <v>31874121</v>
      </c>
      <c r="K6" s="60">
        <v>20377019</v>
      </c>
      <c r="L6" s="60">
        <v>19107900</v>
      </c>
      <c r="M6" s="60">
        <v>15569901</v>
      </c>
      <c r="N6" s="60">
        <v>55054820</v>
      </c>
      <c r="O6" s="60">
        <v>6297315</v>
      </c>
      <c r="P6" s="60">
        <v>10137873</v>
      </c>
      <c r="Q6" s="60">
        <v>16264612</v>
      </c>
      <c r="R6" s="60">
        <v>32699800</v>
      </c>
      <c r="S6" s="60">
        <v>10074636</v>
      </c>
      <c r="T6" s="60">
        <v>26725625</v>
      </c>
      <c r="U6" s="60">
        <v>20024951</v>
      </c>
      <c r="V6" s="60">
        <v>56825212</v>
      </c>
      <c r="W6" s="60">
        <v>176453953</v>
      </c>
      <c r="X6" s="60">
        <v>64035732</v>
      </c>
      <c r="Y6" s="60">
        <v>112418221</v>
      </c>
      <c r="Z6" s="140">
        <v>175.56</v>
      </c>
      <c r="AA6" s="62">
        <v>64035732</v>
      </c>
    </row>
    <row r="7" spans="1:27" ht="13.5">
      <c r="A7" s="249" t="s">
        <v>178</v>
      </c>
      <c r="B7" s="182"/>
      <c r="C7" s="155">
        <v>363270599</v>
      </c>
      <c r="D7" s="155"/>
      <c r="E7" s="59">
        <v>342983004</v>
      </c>
      <c r="F7" s="60">
        <v>341916996</v>
      </c>
      <c r="G7" s="60">
        <v>143428000</v>
      </c>
      <c r="H7" s="60">
        <v>1297000</v>
      </c>
      <c r="I7" s="60"/>
      <c r="J7" s="60">
        <v>144725000</v>
      </c>
      <c r="K7" s="60"/>
      <c r="L7" s="60">
        <v>112020000</v>
      </c>
      <c r="M7" s="60"/>
      <c r="N7" s="60">
        <v>112020000</v>
      </c>
      <c r="O7" s="60"/>
      <c r="P7" s="60">
        <v>300000</v>
      </c>
      <c r="Q7" s="60">
        <v>84707000</v>
      </c>
      <c r="R7" s="60">
        <v>85007000</v>
      </c>
      <c r="S7" s="60"/>
      <c r="T7" s="60"/>
      <c r="U7" s="60"/>
      <c r="V7" s="60"/>
      <c r="W7" s="60">
        <v>341752000</v>
      </c>
      <c r="X7" s="60">
        <v>341916996</v>
      </c>
      <c r="Y7" s="60">
        <v>-164996</v>
      </c>
      <c r="Z7" s="140">
        <v>-0.05</v>
      </c>
      <c r="AA7" s="62">
        <v>341916996</v>
      </c>
    </row>
    <row r="8" spans="1:27" ht="13.5">
      <c r="A8" s="249" t="s">
        <v>179</v>
      </c>
      <c r="B8" s="182"/>
      <c r="C8" s="155">
        <v>104142000</v>
      </c>
      <c r="D8" s="155"/>
      <c r="E8" s="59">
        <v>118359000</v>
      </c>
      <c r="F8" s="60">
        <v>162255000</v>
      </c>
      <c r="G8" s="60">
        <v>41395000</v>
      </c>
      <c r="H8" s="60"/>
      <c r="I8" s="60"/>
      <c r="J8" s="60">
        <v>41395000</v>
      </c>
      <c r="K8" s="60">
        <v>40595427</v>
      </c>
      <c r="L8" s="60"/>
      <c r="M8" s="60"/>
      <c r="N8" s="60">
        <v>40595427</v>
      </c>
      <c r="O8" s="60">
        <v>23896000</v>
      </c>
      <c r="P8" s="60"/>
      <c r="Q8" s="60">
        <v>62559000</v>
      </c>
      <c r="R8" s="60">
        <v>86455000</v>
      </c>
      <c r="S8" s="60"/>
      <c r="T8" s="60"/>
      <c r="U8" s="60"/>
      <c r="V8" s="60"/>
      <c r="W8" s="60">
        <v>168445427</v>
      </c>
      <c r="X8" s="60">
        <v>162255000</v>
      </c>
      <c r="Y8" s="60">
        <v>6190427</v>
      </c>
      <c r="Z8" s="140">
        <v>3.82</v>
      </c>
      <c r="AA8" s="62">
        <v>162255000</v>
      </c>
    </row>
    <row r="9" spans="1:27" ht="13.5">
      <c r="A9" s="249" t="s">
        <v>180</v>
      </c>
      <c r="B9" s="182"/>
      <c r="C9" s="155">
        <v>20834726</v>
      </c>
      <c r="D9" s="155"/>
      <c r="E9" s="59">
        <v>12000000</v>
      </c>
      <c r="F9" s="60">
        <v>24000000</v>
      </c>
      <c r="G9" s="60">
        <v>415254</v>
      </c>
      <c r="H9" s="60">
        <v>1576935</v>
      </c>
      <c r="I9" s="60">
        <v>126219</v>
      </c>
      <c r="J9" s="60">
        <v>2118408</v>
      </c>
      <c r="K9" s="60">
        <v>435427</v>
      </c>
      <c r="L9" s="60">
        <v>1304296</v>
      </c>
      <c r="M9" s="60">
        <v>46582</v>
      </c>
      <c r="N9" s="60">
        <v>1786305</v>
      </c>
      <c r="O9" s="60">
        <v>492224</v>
      </c>
      <c r="P9" s="60">
        <v>1262616</v>
      </c>
      <c r="Q9" s="60">
        <v>51505</v>
      </c>
      <c r="R9" s="60">
        <v>1806345</v>
      </c>
      <c r="S9" s="60">
        <v>522579</v>
      </c>
      <c r="T9" s="60">
        <v>1426904</v>
      </c>
      <c r="U9" s="60">
        <v>165606</v>
      </c>
      <c r="V9" s="60">
        <v>2115089</v>
      </c>
      <c r="W9" s="60">
        <v>7826147</v>
      </c>
      <c r="X9" s="60">
        <v>24000000</v>
      </c>
      <c r="Y9" s="60">
        <v>-16173853</v>
      </c>
      <c r="Z9" s="140">
        <v>-67.39</v>
      </c>
      <c r="AA9" s="62">
        <v>24000000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-441247730</v>
      </c>
      <c r="D12" s="155"/>
      <c r="E12" s="59">
        <v>-373484268</v>
      </c>
      <c r="F12" s="60">
        <v>-403201008</v>
      </c>
      <c r="G12" s="60">
        <v>-34058354</v>
      </c>
      <c r="H12" s="60">
        <v>-104672175</v>
      </c>
      <c r="I12" s="60">
        <v>-41773700</v>
      </c>
      <c r="J12" s="60">
        <v>-180504229</v>
      </c>
      <c r="K12" s="60">
        <v>-44398200</v>
      </c>
      <c r="L12" s="60">
        <v>-49258286</v>
      </c>
      <c r="M12" s="60">
        <v>-68165039</v>
      </c>
      <c r="N12" s="60">
        <v>-161821525</v>
      </c>
      <c r="O12" s="60">
        <v>-46173170</v>
      </c>
      <c r="P12" s="60">
        <v>-49522967</v>
      </c>
      <c r="Q12" s="60">
        <v>-75828982</v>
      </c>
      <c r="R12" s="60">
        <v>-171525119</v>
      </c>
      <c r="S12" s="60">
        <v>-149700286</v>
      </c>
      <c r="T12" s="60">
        <v>-42012779</v>
      </c>
      <c r="U12" s="60">
        <v>-25719366</v>
      </c>
      <c r="V12" s="60">
        <v>-217432431</v>
      </c>
      <c r="W12" s="60">
        <v>-731283304</v>
      </c>
      <c r="X12" s="60">
        <v>-403201008</v>
      </c>
      <c r="Y12" s="60">
        <v>-328082296</v>
      </c>
      <c r="Z12" s="140">
        <v>81.37</v>
      </c>
      <c r="AA12" s="62">
        <v>-403201008</v>
      </c>
    </row>
    <row r="13" spans="1:27" ht="13.5">
      <c r="A13" s="249" t="s">
        <v>40</v>
      </c>
      <c r="B13" s="182"/>
      <c r="C13" s="155">
        <v>-1919004</v>
      </c>
      <c r="D13" s="155"/>
      <c r="E13" s="59">
        <v>-500004</v>
      </c>
      <c r="F13" s="60">
        <v>-500004</v>
      </c>
      <c r="G13" s="60">
        <v>-39043</v>
      </c>
      <c r="H13" s="60">
        <v>-18923</v>
      </c>
      <c r="I13" s="60">
        <v>-3432</v>
      </c>
      <c r="J13" s="60">
        <v>-61398</v>
      </c>
      <c r="K13" s="60">
        <v>-49628</v>
      </c>
      <c r="L13" s="60">
        <v>-5050</v>
      </c>
      <c r="M13" s="60">
        <v>-6576</v>
      </c>
      <c r="N13" s="60">
        <v>-61254</v>
      </c>
      <c r="O13" s="60">
        <v>-6724</v>
      </c>
      <c r="P13" s="60">
        <v>-7699</v>
      </c>
      <c r="Q13" s="60">
        <v>-615451</v>
      </c>
      <c r="R13" s="60">
        <v>-629874</v>
      </c>
      <c r="S13" s="60">
        <v>-1914</v>
      </c>
      <c r="T13" s="60">
        <v>-7375</v>
      </c>
      <c r="U13" s="60">
        <v>-8036</v>
      </c>
      <c r="V13" s="60">
        <v>-17325</v>
      </c>
      <c r="W13" s="60">
        <v>-769851</v>
      </c>
      <c r="X13" s="60">
        <v>-500004</v>
      </c>
      <c r="Y13" s="60">
        <v>-269847</v>
      </c>
      <c r="Z13" s="140">
        <v>53.97</v>
      </c>
      <c r="AA13" s="62">
        <v>-500004</v>
      </c>
    </row>
    <row r="14" spans="1:27" ht="13.5">
      <c r="A14" s="249" t="s">
        <v>42</v>
      </c>
      <c r="B14" s="182"/>
      <c r="C14" s="155"/>
      <c r="D14" s="155"/>
      <c r="E14" s="59">
        <v>-9231996</v>
      </c>
      <c r="F14" s="60">
        <v>-9231996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-9231996</v>
      </c>
      <c r="Y14" s="60">
        <v>9231996</v>
      </c>
      <c r="Z14" s="140">
        <v>-100</v>
      </c>
      <c r="AA14" s="62">
        <v>-9231996</v>
      </c>
    </row>
    <row r="15" spans="1:27" ht="13.5">
      <c r="A15" s="250" t="s">
        <v>184</v>
      </c>
      <c r="B15" s="251"/>
      <c r="C15" s="168">
        <f aca="true" t="shared" si="0" ref="C15:Y15">SUM(C6:C14)</f>
        <v>86784737</v>
      </c>
      <c r="D15" s="168">
        <f>SUM(D6:D14)</f>
        <v>0</v>
      </c>
      <c r="E15" s="72">
        <f t="shared" si="0"/>
        <v>160582992</v>
      </c>
      <c r="F15" s="73">
        <f t="shared" si="0"/>
        <v>179274720</v>
      </c>
      <c r="G15" s="73">
        <f t="shared" si="0"/>
        <v>161592622</v>
      </c>
      <c r="H15" s="73">
        <f t="shared" si="0"/>
        <v>-94717089</v>
      </c>
      <c r="I15" s="73">
        <f t="shared" si="0"/>
        <v>-27328631</v>
      </c>
      <c r="J15" s="73">
        <f t="shared" si="0"/>
        <v>39546902</v>
      </c>
      <c r="K15" s="73">
        <f t="shared" si="0"/>
        <v>16960045</v>
      </c>
      <c r="L15" s="73">
        <f t="shared" si="0"/>
        <v>83168860</v>
      </c>
      <c r="M15" s="73">
        <f t="shared" si="0"/>
        <v>-52555132</v>
      </c>
      <c r="N15" s="73">
        <f t="shared" si="0"/>
        <v>47573773</v>
      </c>
      <c r="O15" s="73">
        <f t="shared" si="0"/>
        <v>-15494355</v>
      </c>
      <c r="P15" s="73">
        <f t="shared" si="0"/>
        <v>-37830177</v>
      </c>
      <c r="Q15" s="73">
        <f t="shared" si="0"/>
        <v>87137684</v>
      </c>
      <c r="R15" s="73">
        <f t="shared" si="0"/>
        <v>33813152</v>
      </c>
      <c r="S15" s="73">
        <f t="shared" si="0"/>
        <v>-139104985</v>
      </c>
      <c r="T15" s="73">
        <f t="shared" si="0"/>
        <v>-13867625</v>
      </c>
      <c r="U15" s="73">
        <f t="shared" si="0"/>
        <v>-5536845</v>
      </c>
      <c r="V15" s="73">
        <f t="shared" si="0"/>
        <v>-158509455</v>
      </c>
      <c r="W15" s="73">
        <f t="shared" si="0"/>
        <v>-37575628</v>
      </c>
      <c r="X15" s="73">
        <f t="shared" si="0"/>
        <v>179274720</v>
      </c>
      <c r="Y15" s="73">
        <f t="shared" si="0"/>
        <v>-216850348</v>
      </c>
      <c r="Z15" s="170">
        <f>+IF(X15&lt;&gt;0,+(Y15/X15)*100,0)</f>
        <v>-120.95980292146042</v>
      </c>
      <c r="AA15" s="74">
        <f>SUM(AA6:AA14)</f>
        <v>179274720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413458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-77953295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-24999996</v>
      </c>
      <c r="F22" s="60">
        <v>-24999996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-24999996</v>
      </c>
      <c r="Y22" s="60">
        <v>24999996</v>
      </c>
      <c r="Z22" s="140">
        <v>-100</v>
      </c>
      <c r="AA22" s="62">
        <v>-24999996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-317778996</v>
      </c>
      <c r="F24" s="60">
        <v>-317778996</v>
      </c>
      <c r="G24" s="60">
        <v>-16710020</v>
      </c>
      <c r="H24" s="60">
        <v>-7466200</v>
      </c>
      <c r="I24" s="60">
        <v>-11258823</v>
      </c>
      <c r="J24" s="60">
        <v>-35435043</v>
      </c>
      <c r="K24" s="60">
        <v>-17671674</v>
      </c>
      <c r="L24" s="60"/>
      <c r="M24" s="60">
        <v>-35268758</v>
      </c>
      <c r="N24" s="60">
        <v>-52940432</v>
      </c>
      <c r="O24" s="60">
        <v>-11858259</v>
      </c>
      <c r="P24" s="60">
        <v>-11678034</v>
      </c>
      <c r="Q24" s="60">
        <v>-13478777</v>
      </c>
      <c r="R24" s="60">
        <v>-37015070</v>
      </c>
      <c r="S24" s="60">
        <v>-18292008</v>
      </c>
      <c r="T24" s="60">
        <v>-19546741</v>
      </c>
      <c r="U24" s="60">
        <v>-22408115</v>
      </c>
      <c r="V24" s="60">
        <v>-60246864</v>
      </c>
      <c r="W24" s="60">
        <v>-185637409</v>
      </c>
      <c r="X24" s="60">
        <v>-317778996</v>
      </c>
      <c r="Y24" s="60">
        <v>132141587</v>
      </c>
      <c r="Z24" s="140">
        <v>-41.58</v>
      </c>
      <c r="AA24" s="62">
        <v>-317778996</v>
      </c>
    </row>
    <row r="25" spans="1:27" ht="13.5">
      <c r="A25" s="250" t="s">
        <v>191</v>
      </c>
      <c r="B25" s="251"/>
      <c r="C25" s="168">
        <f aca="true" t="shared" si="1" ref="C25:Y25">SUM(C19:C24)</f>
        <v>-77539837</v>
      </c>
      <c r="D25" s="168">
        <f>SUM(D19:D24)</f>
        <v>0</v>
      </c>
      <c r="E25" s="72">
        <f t="shared" si="1"/>
        <v>-342778992</v>
      </c>
      <c r="F25" s="73">
        <f t="shared" si="1"/>
        <v>-342778992</v>
      </c>
      <c r="G25" s="73">
        <f t="shared" si="1"/>
        <v>-16710020</v>
      </c>
      <c r="H25" s="73">
        <f t="shared" si="1"/>
        <v>-7466200</v>
      </c>
      <c r="I25" s="73">
        <f t="shared" si="1"/>
        <v>-11258823</v>
      </c>
      <c r="J25" s="73">
        <f t="shared" si="1"/>
        <v>-35435043</v>
      </c>
      <c r="K25" s="73">
        <f t="shared" si="1"/>
        <v>-17671674</v>
      </c>
      <c r="L25" s="73">
        <f t="shared" si="1"/>
        <v>0</v>
      </c>
      <c r="M25" s="73">
        <f t="shared" si="1"/>
        <v>-35268758</v>
      </c>
      <c r="N25" s="73">
        <f t="shared" si="1"/>
        <v>-52940432</v>
      </c>
      <c r="O25" s="73">
        <f t="shared" si="1"/>
        <v>-11858259</v>
      </c>
      <c r="P25" s="73">
        <f t="shared" si="1"/>
        <v>-11678034</v>
      </c>
      <c r="Q25" s="73">
        <f t="shared" si="1"/>
        <v>-13478777</v>
      </c>
      <c r="R25" s="73">
        <f t="shared" si="1"/>
        <v>-37015070</v>
      </c>
      <c r="S25" s="73">
        <f t="shared" si="1"/>
        <v>-18292008</v>
      </c>
      <c r="T25" s="73">
        <f t="shared" si="1"/>
        <v>-19546741</v>
      </c>
      <c r="U25" s="73">
        <f t="shared" si="1"/>
        <v>-22408115</v>
      </c>
      <c r="V25" s="73">
        <f t="shared" si="1"/>
        <v>-60246864</v>
      </c>
      <c r="W25" s="73">
        <f t="shared" si="1"/>
        <v>-185637409</v>
      </c>
      <c r="X25" s="73">
        <f t="shared" si="1"/>
        <v>-342778992</v>
      </c>
      <c r="Y25" s="73">
        <f t="shared" si="1"/>
        <v>157141583</v>
      </c>
      <c r="Z25" s="170">
        <f>+IF(X25&lt;&gt;0,+(Y25/X25)*100,0)</f>
        <v>-45.84341125549491</v>
      </c>
      <c r="AA25" s="74">
        <f>SUM(AA19:AA24)</f>
        <v>-342778992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225000000</v>
      </c>
      <c r="F30" s="60">
        <v>125000004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>
        <v>70000000</v>
      </c>
      <c r="R30" s="60">
        <v>70000000</v>
      </c>
      <c r="S30" s="60"/>
      <c r="T30" s="60"/>
      <c r="U30" s="60"/>
      <c r="V30" s="60"/>
      <c r="W30" s="60">
        <v>70000000</v>
      </c>
      <c r="X30" s="60">
        <v>125000004</v>
      </c>
      <c r="Y30" s="60">
        <v>-55000004</v>
      </c>
      <c r="Z30" s="140">
        <v>-44</v>
      </c>
      <c r="AA30" s="62">
        <v>125000004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-3407151</v>
      </c>
      <c r="D33" s="155"/>
      <c r="E33" s="59">
        <v>-1500000</v>
      </c>
      <c r="F33" s="60">
        <v>-1500000</v>
      </c>
      <c r="G33" s="60"/>
      <c r="H33" s="60"/>
      <c r="I33" s="60"/>
      <c r="J33" s="60"/>
      <c r="K33" s="60">
        <v>-697431</v>
      </c>
      <c r="L33" s="60"/>
      <c r="M33" s="60"/>
      <c r="N33" s="60">
        <v>-697431</v>
      </c>
      <c r="O33" s="60"/>
      <c r="P33" s="60"/>
      <c r="Q33" s="60">
        <v>-1834638</v>
      </c>
      <c r="R33" s="60">
        <v>-1834638</v>
      </c>
      <c r="S33" s="60"/>
      <c r="T33" s="60"/>
      <c r="U33" s="60"/>
      <c r="V33" s="60"/>
      <c r="W33" s="60">
        <v>-2532069</v>
      </c>
      <c r="X33" s="60">
        <v>-1500000</v>
      </c>
      <c r="Y33" s="60">
        <v>-1032069</v>
      </c>
      <c r="Z33" s="140">
        <v>68.8</v>
      </c>
      <c r="AA33" s="62">
        <v>-1500000</v>
      </c>
    </row>
    <row r="34" spans="1:27" ht="13.5">
      <c r="A34" s="250" t="s">
        <v>197</v>
      </c>
      <c r="B34" s="251"/>
      <c r="C34" s="168">
        <f aca="true" t="shared" si="2" ref="C34:Y34">SUM(C29:C33)</f>
        <v>-3407151</v>
      </c>
      <c r="D34" s="168">
        <f>SUM(D29:D33)</f>
        <v>0</v>
      </c>
      <c r="E34" s="72">
        <f t="shared" si="2"/>
        <v>223500000</v>
      </c>
      <c r="F34" s="73">
        <f t="shared" si="2"/>
        <v>123500004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-697431</v>
      </c>
      <c r="L34" s="73">
        <f t="shared" si="2"/>
        <v>0</v>
      </c>
      <c r="M34" s="73">
        <f t="shared" si="2"/>
        <v>0</v>
      </c>
      <c r="N34" s="73">
        <f t="shared" si="2"/>
        <v>-697431</v>
      </c>
      <c r="O34" s="73">
        <f t="shared" si="2"/>
        <v>0</v>
      </c>
      <c r="P34" s="73">
        <f t="shared" si="2"/>
        <v>0</v>
      </c>
      <c r="Q34" s="73">
        <f t="shared" si="2"/>
        <v>68165362</v>
      </c>
      <c r="R34" s="73">
        <f t="shared" si="2"/>
        <v>68165362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67467931</v>
      </c>
      <c r="X34" s="73">
        <f t="shared" si="2"/>
        <v>123500004</v>
      </c>
      <c r="Y34" s="73">
        <f t="shared" si="2"/>
        <v>-56032073</v>
      </c>
      <c r="Z34" s="170">
        <f>+IF(X34&lt;&gt;0,+(Y34/X34)*100,0)</f>
        <v>-45.37009812566484</v>
      </c>
      <c r="AA34" s="74">
        <f>SUM(AA29:AA33)</f>
        <v>123500004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5837749</v>
      </c>
      <c r="D36" s="153">
        <f>+D15+D25+D34</f>
        <v>0</v>
      </c>
      <c r="E36" s="99">
        <f t="shared" si="3"/>
        <v>41304000</v>
      </c>
      <c r="F36" s="100">
        <f t="shared" si="3"/>
        <v>-40004268</v>
      </c>
      <c r="G36" s="100">
        <f t="shared" si="3"/>
        <v>144882602</v>
      </c>
      <c r="H36" s="100">
        <f t="shared" si="3"/>
        <v>-102183289</v>
      </c>
      <c r="I36" s="100">
        <f t="shared" si="3"/>
        <v>-38587454</v>
      </c>
      <c r="J36" s="100">
        <f t="shared" si="3"/>
        <v>4111859</v>
      </c>
      <c r="K36" s="100">
        <f t="shared" si="3"/>
        <v>-1409060</v>
      </c>
      <c r="L36" s="100">
        <f t="shared" si="3"/>
        <v>83168860</v>
      </c>
      <c r="M36" s="100">
        <f t="shared" si="3"/>
        <v>-87823890</v>
      </c>
      <c r="N36" s="100">
        <f t="shared" si="3"/>
        <v>-6064090</v>
      </c>
      <c r="O36" s="100">
        <f t="shared" si="3"/>
        <v>-27352614</v>
      </c>
      <c r="P36" s="100">
        <f t="shared" si="3"/>
        <v>-49508211</v>
      </c>
      <c r="Q36" s="100">
        <f t="shared" si="3"/>
        <v>141824269</v>
      </c>
      <c r="R36" s="100">
        <f t="shared" si="3"/>
        <v>64963444</v>
      </c>
      <c r="S36" s="100">
        <f t="shared" si="3"/>
        <v>-157396993</v>
      </c>
      <c r="T36" s="100">
        <f t="shared" si="3"/>
        <v>-33414366</v>
      </c>
      <c r="U36" s="100">
        <f t="shared" si="3"/>
        <v>-27944960</v>
      </c>
      <c r="V36" s="100">
        <f t="shared" si="3"/>
        <v>-218756319</v>
      </c>
      <c r="W36" s="100">
        <f t="shared" si="3"/>
        <v>-155745106</v>
      </c>
      <c r="X36" s="100">
        <f t="shared" si="3"/>
        <v>-40004268</v>
      </c>
      <c r="Y36" s="100">
        <f t="shared" si="3"/>
        <v>-115740838</v>
      </c>
      <c r="Z36" s="137">
        <f>+IF(X36&lt;&gt;0,+(Y36/X36)*100,0)</f>
        <v>289.3212244253538</v>
      </c>
      <c r="AA36" s="102">
        <f>+AA15+AA25+AA34</f>
        <v>-40004268</v>
      </c>
    </row>
    <row r="37" spans="1:27" ht="13.5">
      <c r="A37" s="249" t="s">
        <v>199</v>
      </c>
      <c r="B37" s="182"/>
      <c r="C37" s="153">
        <v>131160831</v>
      </c>
      <c r="D37" s="153"/>
      <c r="E37" s="99">
        <v>186962000</v>
      </c>
      <c r="F37" s="100">
        <v>186962000</v>
      </c>
      <c r="G37" s="100">
        <v>150844718</v>
      </c>
      <c r="H37" s="100">
        <v>295727320</v>
      </c>
      <c r="I37" s="100">
        <v>193544031</v>
      </c>
      <c r="J37" s="100">
        <v>150844718</v>
      </c>
      <c r="K37" s="100">
        <v>154956577</v>
      </c>
      <c r="L37" s="100">
        <v>153547517</v>
      </c>
      <c r="M37" s="100">
        <v>236716377</v>
      </c>
      <c r="N37" s="100">
        <v>154956577</v>
      </c>
      <c r="O37" s="100">
        <v>148892487</v>
      </c>
      <c r="P37" s="100">
        <v>121539873</v>
      </c>
      <c r="Q37" s="100">
        <v>72031662</v>
      </c>
      <c r="R37" s="100">
        <v>148892487</v>
      </c>
      <c r="S37" s="100">
        <v>213855931</v>
      </c>
      <c r="T37" s="100">
        <v>56458938</v>
      </c>
      <c r="U37" s="100">
        <v>23044572</v>
      </c>
      <c r="V37" s="100">
        <v>213855931</v>
      </c>
      <c r="W37" s="100">
        <v>150844718</v>
      </c>
      <c r="X37" s="100">
        <v>186962000</v>
      </c>
      <c r="Y37" s="100">
        <v>-36117282</v>
      </c>
      <c r="Z37" s="137">
        <v>-19.32</v>
      </c>
      <c r="AA37" s="102">
        <v>186962000</v>
      </c>
    </row>
    <row r="38" spans="1:27" ht="13.5">
      <c r="A38" s="269" t="s">
        <v>200</v>
      </c>
      <c r="B38" s="256"/>
      <c r="C38" s="257">
        <v>136998580</v>
      </c>
      <c r="D38" s="257"/>
      <c r="E38" s="258">
        <v>228266000</v>
      </c>
      <c r="F38" s="259">
        <v>146957732</v>
      </c>
      <c r="G38" s="259">
        <v>295727320</v>
      </c>
      <c r="H38" s="259">
        <v>193544031</v>
      </c>
      <c r="I38" s="259">
        <v>154956577</v>
      </c>
      <c r="J38" s="259">
        <v>154956577</v>
      </c>
      <c r="K38" s="259">
        <v>153547517</v>
      </c>
      <c r="L38" s="259">
        <v>236716377</v>
      </c>
      <c r="M38" s="259">
        <v>148892487</v>
      </c>
      <c r="N38" s="259">
        <v>148892487</v>
      </c>
      <c r="O38" s="259">
        <v>121539873</v>
      </c>
      <c r="P38" s="259">
        <v>72031662</v>
      </c>
      <c r="Q38" s="259">
        <v>213855931</v>
      </c>
      <c r="R38" s="259">
        <v>121539873</v>
      </c>
      <c r="S38" s="259">
        <v>56458938</v>
      </c>
      <c r="T38" s="259">
        <v>23044572</v>
      </c>
      <c r="U38" s="259">
        <v>-4900388</v>
      </c>
      <c r="V38" s="259">
        <v>-4900388</v>
      </c>
      <c r="W38" s="259">
        <v>-4900388</v>
      </c>
      <c r="X38" s="259">
        <v>146957732</v>
      </c>
      <c r="Y38" s="259">
        <v>-151858120</v>
      </c>
      <c r="Z38" s="260">
        <v>-103.33</v>
      </c>
      <c r="AA38" s="261">
        <v>146957732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77953296</v>
      </c>
      <c r="D5" s="200">
        <f t="shared" si="0"/>
        <v>0</v>
      </c>
      <c r="E5" s="106">
        <f t="shared" si="0"/>
        <v>334505000</v>
      </c>
      <c r="F5" s="106">
        <f t="shared" si="0"/>
        <v>272101000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272101000</v>
      </c>
      <c r="Y5" s="106">
        <f t="shared" si="0"/>
        <v>-272101000</v>
      </c>
      <c r="Z5" s="201">
        <f>+IF(X5&lt;&gt;0,+(Y5/X5)*100,0)</f>
        <v>-100</v>
      </c>
      <c r="AA5" s="199">
        <f>SUM(AA11:AA18)</f>
        <v>272101000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77252952</v>
      </c>
      <c r="D8" s="156"/>
      <c r="E8" s="60">
        <v>324305000</v>
      </c>
      <c r="F8" s="60">
        <v>261901000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261901000</v>
      </c>
      <c r="Y8" s="60">
        <v>-261901000</v>
      </c>
      <c r="Z8" s="140">
        <v>-100</v>
      </c>
      <c r="AA8" s="155">
        <v>261901000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77252952</v>
      </c>
      <c r="D11" s="294">
        <f t="shared" si="1"/>
        <v>0</v>
      </c>
      <c r="E11" s="295">
        <f t="shared" si="1"/>
        <v>324305000</v>
      </c>
      <c r="F11" s="295">
        <f t="shared" si="1"/>
        <v>261901000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261901000</v>
      </c>
      <c r="Y11" s="295">
        <f t="shared" si="1"/>
        <v>-261901000</v>
      </c>
      <c r="Z11" s="296">
        <f>+IF(X11&lt;&gt;0,+(Y11/X11)*100,0)</f>
        <v>-100</v>
      </c>
      <c r="AA11" s="297">
        <f>SUM(AA6:AA10)</f>
        <v>261901000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700344</v>
      </c>
      <c r="D15" s="156"/>
      <c r="E15" s="60">
        <v>10200000</v>
      </c>
      <c r="F15" s="60">
        <v>10200000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10200000</v>
      </c>
      <c r="Y15" s="60">
        <v>-10200000</v>
      </c>
      <c r="Z15" s="140">
        <v>-100</v>
      </c>
      <c r="AA15" s="155">
        <v>10200000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266218</v>
      </c>
      <c r="H20" s="100">
        <f t="shared" si="2"/>
        <v>10506394</v>
      </c>
      <c r="I20" s="100">
        <f t="shared" si="2"/>
        <v>8783131</v>
      </c>
      <c r="J20" s="100">
        <f t="shared" si="2"/>
        <v>19555743</v>
      </c>
      <c r="K20" s="100">
        <f t="shared" si="2"/>
        <v>9815372</v>
      </c>
      <c r="L20" s="100">
        <f t="shared" si="2"/>
        <v>16763885</v>
      </c>
      <c r="M20" s="100">
        <f t="shared" si="2"/>
        <v>23786816</v>
      </c>
      <c r="N20" s="100">
        <f t="shared" si="2"/>
        <v>50366073</v>
      </c>
      <c r="O20" s="100">
        <f t="shared" si="2"/>
        <v>11950746</v>
      </c>
      <c r="P20" s="100">
        <f t="shared" si="2"/>
        <v>10950079</v>
      </c>
      <c r="Q20" s="100">
        <f t="shared" si="2"/>
        <v>9764066</v>
      </c>
      <c r="R20" s="100">
        <f t="shared" si="2"/>
        <v>32664891</v>
      </c>
      <c r="S20" s="100">
        <f t="shared" si="2"/>
        <v>12815196</v>
      </c>
      <c r="T20" s="100">
        <f t="shared" si="2"/>
        <v>15189178</v>
      </c>
      <c r="U20" s="100">
        <f t="shared" si="2"/>
        <v>40789137</v>
      </c>
      <c r="V20" s="100">
        <f t="shared" si="2"/>
        <v>68793511</v>
      </c>
      <c r="W20" s="100">
        <f t="shared" si="2"/>
        <v>171380218</v>
      </c>
      <c r="X20" s="100">
        <f t="shared" si="2"/>
        <v>0</v>
      </c>
      <c r="Y20" s="100">
        <f t="shared" si="2"/>
        <v>171380218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>
        <v>407527</v>
      </c>
      <c r="I21" s="60">
        <v>852566</v>
      </c>
      <c r="J21" s="60">
        <v>1260093</v>
      </c>
      <c r="K21" s="60"/>
      <c r="L21" s="60"/>
      <c r="M21" s="60"/>
      <c r="N21" s="60"/>
      <c r="O21" s="60"/>
      <c r="P21" s="60"/>
      <c r="Q21" s="60">
        <v>203218</v>
      </c>
      <c r="R21" s="60">
        <v>203218</v>
      </c>
      <c r="S21" s="60">
        <v>69606</v>
      </c>
      <c r="T21" s="60">
        <v>479173</v>
      </c>
      <c r="U21" s="60">
        <v>187056</v>
      </c>
      <c r="V21" s="60">
        <v>735835</v>
      </c>
      <c r="W21" s="60">
        <v>2199146</v>
      </c>
      <c r="X21" s="60"/>
      <c r="Y21" s="60">
        <v>2199146</v>
      </c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>
        <v>266218</v>
      </c>
      <c r="H23" s="60">
        <v>7102059</v>
      </c>
      <c r="I23" s="60">
        <v>4419872</v>
      </c>
      <c r="J23" s="60">
        <v>11788149</v>
      </c>
      <c r="K23" s="60">
        <v>6899957</v>
      </c>
      <c r="L23" s="60">
        <v>10892376</v>
      </c>
      <c r="M23" s="60">
        <v>19641533</v>
      </c>
      <c r="N23" s="60">
        <v>37433866</v>
      </c>
      <c r="O23" s="60">
        <v>9454330</v>
      </c>
      <c r="P23" s="60">
        <v>9075043</v>
      </c>
      <c r="Q23" s="60">
        <v>9560848</v>
      </c>
      <c r="R23" s="60">
        <v>28090221</v>
      </c>
      <c r="S23" s="60">
        <v>10265281</v>
      </c>
      <c r="T23" s="60">
        <v>13312635</v>
      </c>
      <c r="U23" s="60">
        <v>40602081</v>
      </c>
      <c r="V23" s="60">
        <v>64179997</v>
      </c>
      <c r="W23" s="60">
        <v>141492233</v>
      </c>
      <c r="X23" s="60"/>
      <c r="Y23" s="60">
        <v>141492233</v>
      </c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>
        <v>2996808</v>
      </c>
      <c r="I24" s="60">
        <v>3510693</v>
      </c>
      <c r="J24" s="60">
        <v>6507501</v>
      </c>
      <c r="K24" s="60">
        <v>2915415</v>
      </c>
      <c r="L24" s="60">
        <v>4723839</v>
      </c>
      <c r="M24" s="60">
        <v>4145283</v>
      </c>
      <c r="N24" s="60">
        <v>11784537</v>
      </c>
      <c r="O24" s="60">
        <v>2496416</v>
      </c>
      <c r="P24" s="60">
        <v>1875036</v>
      </c>
      <c r="Q24" s="60"/>
      <c r="R24" s="60">
        <v>4371452</v>
      </c>
      <c r="S24" s="60">
        <v>2480309</v>
      </c>
      <c r="T24" s="60">
        <v>1397370</v>
      </c>
      <c r="U24" s="60"/>
      <c r="V24" s="60">
        <v>3877679</v>
      </c>
      <c r="W24" s="60">
        <v>26541169</v>
      </c>
      <c r="X24" s="60"/>
      <c r="Y24" s="60">
        <v>26541169</v>
      </c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>
        <v>1147670</v>
      </c>
      <c r="M25" s="60"/>
      <c r="N25" s="60">
        <v>1147670</v>
      </c>
      <c r="O25" s="60"/>
      <c r="P25" s="60"/>
      <c r="Q25" s="60"/>
      <c r="R25" s="60"/>
      <c r="S25" s="60"/>
      <c r="T25" s="60"/>
      <c r="U25" s="60"/>
      <c r="V25" s="60"/>
      <c r="W25" s="60">
        <v>1147670</v>
      </c>
      <c r="X25" s="60"/>
      <c r="Y25" s="60">
        <v>1147670</v>
      </c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266218</v>
      </c>
      <c r="H26" s="295">
        <f t="shared" si="3"/>
        <v>10506394</v>
      </c>
      <c r="I26" s="295">
        <f t="shared" si="3"/>
        <v>8783131</v>
      </c>
      <c r="J26" s="295">
        <f t="shared" si="3"/>
        <v>19555743</v>
      </c>
      <c r="K26" s="295">
        <f t="shared" si="3"/>
        <v>9815372</v>
      </c>
      <c r="L26" s="295">
        <f t="shared" si="3"/>
        <v>16763885</v>
      </c>
      <c r="M26" s="295">
        <f t="shared" si="3"/>
        <v>23786816</v>
      </c>
      <c r="N26" s="295">
        <f t="shared" si="3"/>
        <v>50366073</v>
      </c>
      <c r="O26" s="295">
        <f t="shared" si="3"/>
        <v>11950746</v>
      </c>
      <c r="P26" s="295">
        <f t="shared" si="3"/>
        <v>10950079</v>
      </c>
      <c r="Q26" s="295">
        <f t="shared" si="3"/>
        <v>9764066</v>
      </c>
      <c r="R26" s="295">
        <f t="shared" si="3"/>
        <v>32664891</v>
      </c>
      <c r="S26" s="295">
        <f t="shared" si="3"/>
        <v>12815196</v>
      </c>
      <c r="T26" s="295">
        <f t="shared" si="3"/>
        <v>15189178</v>
      </c>
      <c r="U26" s="295">
        <f t="shared" si="3"/>
        <v>40789137</v>
      </c>
      <c r="V26" s="295">
        <f t="shared" si="3"/>
        <v>68793511</v>
      </c>
      <c r="W26" s="295">
        <f t="shared" si="3"/>
        <v>171380218</v>
      </c>
      <c r="X26" s="295">
        <f t="shared" si="3"/>
        <v>0</v>
      </c>
      <c r="Y26" s="295">
        <f t="shared" si="3"/>
        <v>171380218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407527</v>
      </c>
      <c r="I36" s="60">
        <f t="shared" si="4"/>
        <v>852566</v>
      </c>
      <c r="J36" s="60">
        <f t="shared" si="4"/>
        <v>1260093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203218</v>
      </c>
      <c r="R36" s="60">
        <f t="shared" si="4"/>
        <v>203218</v>
      </c>
      <c r="S36" s="60">
        <f t="shared" si="4"/>
        <v>69606</v>
      </c>
      <c r="T36" s="60">
        <f t="shared" si="4"/>
        <v>479173</v>
      </c>
      <c r="U36" s="60">
        <f t="shared" si="4"/>
        <v>187056</v>
      </c>
      <c r="V36" s="60">
        <f t="shared" si="4"/>
        <v>735835</v>
      </c>
      <c r="W36" s="60">
        <f t="shared" si="4"/>
        <v>2199146</v>
      </c>
      <c r="X36" s="60">
        <f t="shared" si="4"/>
        <v>0</v>
      </c>
      <c r="Y36" s="60">
        <f t="shared" si="4"/>
        <v>2199146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77252952</v>
      </c>
      <c r="D38" s="156">
        <f t="shared" si="4"/>
        <v>0</v>
      </c>
      <c r="E38" s="60">
        <f t="shared" si="4"/>
        <v>324305000</v>
      </c>
      <c r="F38" s="60">
        <f t="shared" si="4"/>
        <v>261901000</v>
      </c>
      <c r="G38" s="60">
        <f t="shared" si="4"/>
        <v>266218</v>
      </c>
      <c r="H38" s="60">
        <f t="shared" si="4"/>
        <v>7102059</v>
      </c>
      <c r="I38" s="60">
        <f t="shared" si="4"/>
        <v>4419872</v>
      </c>
      <c r="J38" s="60">
        <f t="shared" si="4"/>
        <v>11788149</v>
      </c>
      <c r="K38" s="60">
        <f t="shared" si="4"/>
        <v>6899957</v>
      </c>
      <c r="L38" s="60">
        <f t="shared" si="4"/>
        <v>10892376</v>
      </c>
      <c r="M38" s="60">
        <f t="shared" si="4"/>
        <v>19641533</v>
      </c>
      <c r="N38" s="60">
        <f t="shared" si="4"/>
        <v>37433866</v>
      </c>
      <c r="O38" s="60">
        <f t="shared" si="4"/>
        <v>9454330</v>
      </c>
      <c r="P38" s="60">
        <f t="shared" si="4"/>
        <v>9075043</v>
      </c>
      <c r="Q38" s="60">
        <f t="shared" si="4"/>
        <v>9560848</v>
      </c>
      <c r="R38" s="60">
        <f t="shared" si="4"/>
        <v>28090221</v>
      </c>
      <c r="S38" s="60">
        <f t="shared" si="4"/>
        <v>10265281</v>
      </c>
      <c r="T38" s="60">
        <f t="shared" si="4"/>
        <v>13312635</v>
      </c>
      <c r="U38" s="60">
        <f t="shared" si="4"/>
        <v>40602081</v>
      </c>
      <c r="V38" s="60">
        <f t="shared" si="4"/>
        <v>64179997</v>
      </c>
      <c r="W38" s="60">
        <f t="shared" si="4"/>
        <v>141492233</v>
      </c>
      <c r="X38" s="60">
        <f t="shared" si="4"/>
        <v>261901000</v>
      </c>
      <c r="Y38" s="60">
        <f t="shared" si="4"/>
        <v>-120408767</v>
      </c>
      <c r="Z38" s="140">
        <f t="shared" si="5"/>
        <v>-45.97491685789669</v>
      </c>
      <c r="AA38" s="155">
        <f>AA8+AA23</f>
        <v>261901000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2996808</v>
      </c>
      <c r="I39" s="60">
        <f t="shared" si="4"/>
        <v>3510693</v>
      </c>
      <c r="J39" s="60">
        <f t="shared" si="4"/>
        <v>6507501</v>
      </c>
      <c r="K39" s="60">
        <f t="shared" si="4"/>
        <v>2915415</v>
      </c>
      <c r="L39" s="60">
        <f t="shared" si="4"/>
        <v>4723839</v>
      </c>
      <c r="M39" s="60">
        <f t="shared" si="4"/>
        <v>4145283</v>
      </c>
      <c r="N39" s="60">
        <f t="shared" si="4"/>
        <v>11784537</v>
      </c>
      <c r="O39" s="60">
        <f t="shared" si="4"/>
        <v>2496416</v>
      </c>
      <c r="P39" s="60">
        <f t="shared" si="4"/>
        <v>1875036</v>
      </c>
      <c r="Q39" s="60">
        <f t="shared" si="4"/>
        <v>0</v>
      </c>
      <c r="R39" s="60">
        <f t="shared" si="4"/>
        <v>4371452</v>
      </c>
      <c r="S39" s="60">
        <f t="shared" si="4"/>
        <v>2480309</v>
      </c>
      <c r="T39" s="60">
        <f t="shared" si="4"/>
        <v>1397370</v>
      </c>
      <c r="U39" s="60">
        <f t="shared" si="4"/>
        <v>0</v>
      </c>
      <c r="V39" s="60">
        <f t="shared" si="4"/>
        <v>3877679</v>
      </c>
      <c r="W39" s="60">
        <f t="shared" si="4"/>
        <v>26541169</v>
      </c>
      <c r="X39" s="60">
        <f t="shared" si="4"/>
        <v>0</v>
      </c>
      <c r="Y39" s="60">
        <f t="shared" si="4"/>
        <v>26541169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1147670</v>
      </c>
      <c r="M40" s="60">
        <f t="shared" si="4"/>
        <v>0</v>
      </c>
      <c r="N40" s="60">
        <f t="shared" si="4"/>
        <v>1147670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1147670</v>
      </c>
      <c r="X40" s="60">
        <f t="shared" si="4"/>
        <v>0</v>
      </c>
      <c r="Y40" s="60">
        <f t="shared" si="4"/>
        <v>1147670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77252952</v>
      </c>
      <c r="D41" s="294">
        <f t="shared" si="6"/>
        <v>0</v>
      </c>
      <c r="E41" s="295">
        <f t="shared" si="6"/>
        <v>324305000</v>
      </c>
      <c r="F41" s="295">
        <f t="shared" si="6"/>
        <v>261901000</v>
      </c>
      <c r="G41" s="295">
        <f t="shared" si="6"/>
        <v>266218</v>
      </c>
      <c r="H41" s="295">
        <f t="shared" si="6"/>
        <v>10506394</v>
      </c>
      <c r="I41" s="295">
        <f t="shared" si="6"/>
        <v>8783131</v>
      </c>
      <c r="J41" s="295">
        <f t="shared" si="6"/>
        <v>19555743</v>
      </c>
      <c r="K41" s="295">
        <f t="shared" si="6"/>
        <v>9815372</v>
      </c>
      <c r="L41" s="295">
        <f t="shared" si="6"/>
        <v>16763885</v>
      </c>
      <c r="M41" s="295">
        <f t="shared" si="6"/>
        <v>23786816</v>
      </c>
      <c r="N41" s="295">
        <f t="shared" si="6"/>
        <v>50366073</v>
      </c>
      <c r="O41" s="295">
        <f t="shared" si="6"/>
        <v>11950746</v>
      </c>
      <c r="P41" s="295">
        <f t="shared" si="6"/>
        <v>10950079</v>
      </c>
      <c r="Q41" s="295">
        <f t="shared" si="6"/>
        <v>9764066</v>
      </c>
      <c r="R41" s="295">
        <f t="shared" si="6"/>
        <v>32664891</v>
      </c>
      <c r="S41" s="295">
        <f t="shared" si="6"/>
        <v>12815196</v>
      </c>
      <c r="T41" s="295">
        <f t="shared" si="6"/>
        <v>15189178</v>
      </c>
      <c r="U41" s="295">
        <f t="shared" si="6"/>
        <v>40789137</v>
      </c>
      <c r="V41" s="295">
        <f t="shared" si="6"/>
        <v>68793511</v>
      </c>
      <c r="W41" s="295">
        <f t="shared" si="6"/>
        <v>171380218</v>
      </c>
      <c r="X41" s="295">
        <f t="shared" si="6"/>
        <v>261901000</v>
      </c>
      <c r="Y41" s="295">
        <f t="shared" si="6"/>
        <v>-90520782</v>
      </c>
      <c r="Z41" s="296">
        <f t="shared" si="5"/>
        <v>-34.56297685003112</v>
      </c>
      <c r="AA41" s="297">
        <f>SUM(AA36:AA40)</f>
        <v>261901000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700344</v>
      </c>
      <c r="D45" s="129">
        <f t="shared" si="7"/>
        <v>0</v>
      </c>
      <c r="E45" s="54">
        <f t="shared" si="7"/>
        <v>10200000</v>
      </c>
      <c r="F45" s="54">
        <f t="shared" si="7"/>
        <v>10200000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10200000</v>
      </c>
      <c r="Y45" s="54">
        <f t="shared" si="7"/>
        <v>-10200000</v>
      </c>
      <c r="Z45" s="184">
        <f t="shared" si="5"/>
        <v>-100</v>
      </c>
      <c r="AA45" s="130">
        <f t="shared" si="8"/>
        <v>10200000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77953296</v>
      </c>
      <c r="D49" s="218">
        <f t="shared" si="9"/>
        <v>0</v>
      </c>
      <c r="E49" s="220">
        <f t="shared" si="9"/>
        <v>334505000</v>
      </c>
      <c r="F49" s="220">
        <f t="shared" si="9"/>
        <v>272101000</v>
      </c>
      <c r="G49" s="220">
        <f t="shared" si="9"/>
        <v>266218</v>
      </c>
      <c r="H49" s="220">
        <f t="shared" si="9"/>
        <v>10506394</v>
      </c>
      <c r="I49" s="220">
        <f t="shared" si="9"/>
        <v>8783131</v>
      </c>
      <c r="J49" s="220">
        <f t="shared" si="9"/>
        <v>19555743</v>
      </c>
      <c r="K49" s="220">
        <f t="shared" si="9"/>
        <v>9815372</v>
      </c>
      <c r="L49" s="220">
        <f t="shared" si="9"/>
        <v>16763885</v>
      </c>
      <c r="M49" s="220">
        <f t="shared" si="9"/>
        <v>23786816</v>
      </c>
      <c r="N49" s="220">
        <f t="shared" si="9"/>
        <v>50366073</v>
      </c>
      <c r="O49" s="220">
        <f t="shared" si="9"/>
        <v>11950746</v>
      </c>
      <c r="P49" s="220">
        <f t="shared" si="9"/>
        <v>10950079</v>
      </c>
      <c r="Q49" s="220">
        <f t="shared" si="9"/>
        <v>9764066</v>
      </c>
      <c r="R49" s="220">
        <f t="shared" si="9"/>
        <v>32664891</v>
      </c>
      <c r="S49" s="220">
        <f t="shared" si="9"/>
        <v>12815196</v>
      </c>
      <c r="T49" s="220">
        <f t="shared" si="9"/>
        <v>15189178</v>
      </c>
      <c r="U49" s="220">
        <f t="shared" si="9"/>
        <v>40789137</v>
      </c>
      <c r="V49" s="220">
        <f t="shared" si="9"/>
        <v>68793511</v>
      </c>
      <c r="W49" s="220">
        <f t="shared" si="9"/>
        <v>171380218</v>
      </c>
      <c r="X49" s="220">
        <f t="shared" si="9"/>
        <v>272101000</v>
      </c>
      <c r="Y49" s="220">
        <f t="shared" si="9"/>
        <v>-100720782</v>
      </c>
      <c r="Z49" s="221">
        <f t="shared" si="5"/>
        <v>-37.01595436988471</v>
      </c>
      <c r="AA49" s="222">
        <f>SUM(AA41:AA48)</f>
        <v>272101000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52886000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52886000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52886000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>
        <v>39487224</v>
      </c>
      <c r="G65" s="60">
        <v>2187681</v>
      </c>
      <c r="H65" s="60">
        <v>2321514</v>
      </c>
      <c r="I65" s="60">
        <v>2576612</v>
      </c>
      <c r="J65" s="60">
        <v>7085807</v>
      </c>
      <c r="K65" s="60">
        <v>2375971</v>
      </c>
      <c r="L65" s="60">
        <v>3855705</v>
      </c>
      <c r="M65" s="60">
        <v>2473586</v>
      </c>
      <c r="N65" s="60">
        <v>8705262</v>
      </c>
      <c r="O65" s="60">
        <v>2579122</v>
      </c>
      <c r="P65" s="60">
        <v>2412005</v>
      </c>
      <c r="Q65" s="60">
        <v>2358583</v>
      </c>
      <c r="R65" s="60">
        <v>7349710</v>
      </c>
      <c r="S65" s="60">
        <v>2440557</v>
      </c>
      <c r="T65" s="60">
        <v>3021289</v>
      </c>
      <c r="U65" s="60">
        <v>2955128</v>
      </c>
      <c r="V65" s="60">
        <v>8416974</v>
      </c>
      <c r="W65" s="60">
        <v>31557753</v>
      </c>
      <c r="X65" s="60">
        <v>39487224</v>
      </c>
      <c r="Y65" s="60">
        <v>-7929471</v>
      </c>
      <c r="Z65" s="140">
        <v>-20.08</v>
      </c>
      <c r="AA65" s="155"/>
    </row>
    <row r="66" spans="1:27" ht="13.5">
      <c r="A66" s="311" t="s">
        <v>223</v>
      </c>
      <c r="B66" s="316"/>
      <c r="C66" s="273"/>
      <c r="D66" s="274"/>
      <c r="E66" s="275">
        <v>28688970</v>
      </c>
      <c r="F66" s="275">
        <v>16307947</v>
      </c>
      <c r="G66" s="275">
        <v>377620</v>
      </c>
      <c r="H66" s="275">
        <v>287115</v>
      </c>
      <c r="I66" s="275">
        <v>820997</v>
      </c>
      <c r="J66" s="275">
        <v>1485732</v>
      </c>
      <c r="K66" s="275">
        <v>530142</v>
      </c>
      <c r="L66" s="275">
        <v>565334</v>
      </c>
      <c r="M66" s="275">
        <v>137806</v>
      </c>
      <c r="N66" s="275">
        <v>1233282</v>
      </c>
      <c r="O66" s="275">
        <v>1042536</v>
      </c>
      <c r="P66" s="275">
        <v>178973</v>
      </c>
      <c r="Q66" s="275">
        <v>47085</v>
      </c>
      <c r="R66" s="275">
        <v>1268594</v>
      </c>
      <c r="S66" s="275">
        <v>99567</v>
      </c>
      <c r="T66" s="275">
        <v>25475</v>
      </c>
      <c r="U66" s="275">
        <v>66104</v>
      </c>
      <c r="V66" s="275">
        <v>191146</v>
      </c>
      <c r="W66" s="275">
        <v>4178754</v>
      </c>
      <c r="X66" s="275">
        <v>16307947</v>
      </c>
      <c r="Y66" s="275">
        <v>-12129193</v>
      </c>
      <c r="Z66" s="140">
        <v>-74.38</v>
      </c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1603832</v>
      </c>
      <c r="H68" s="60">
        <v>851653</v>
      </c>
      <c r="I68" s="60">
        <v>1869711</v>
      </c>
      <c r="J68" s="60">
        <v>4325196</v>
      </c>
      <c r="K68" s="60">
        <v>1911774</v>
      </c>
      <c r="L68" s="60">
        <v>2542972</v>
      </c>
      <c r="M68" s="60">
        <v>997408</v>
      </c>
      <c r="N68" s="60">
        <v>5452154</v>
      </c>
      <c r="O68" s="60">
        <v>6445513</v>
      </c>
      <c r="P68" s="60">
        <v>2672655</v>
      </c>
      <c r="Q68" s="60">
        <v>2154266</v>
      </c>
      <c r="R68" s="60">
        <v>11272434</v>
      </c>
      <c r="S68" s="60">
        <v>1820952</v>
      </c>
      <c r="T68" s="60">
        <v>2751072</v>
      </c>
      <c r="U68" s="60">
        <v>4511555</v>
      </c>
      <c r="V68" s="60">
        <v>9083579</v>
      </c>
      <c r="W68" s="60">
        <v>30133363</v>
      </c>
      <c r="X68" s="60"/>
      <c r="Y68" s="60">
        <v>30133363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28688970</v>
      </c>
      <c r="F69" s="220">
        <f t="shared" si="12"/>
        <v>55795171</v>
      </c>
      <c r="G69" s="220">
        <f t="shared" si="12"/>
        <v>4169133</v>
      </c>
      <c r="H69" s="220">
        <f t="shared" si="12"/>
        <v>3460282</v>
      </c>
      <c r="I69" s="220">
        <f t="shared" si="12"/>
        <v>5267320</v>
      </c>
      <c r="J69" s="220">
        <f t="shared" si="12"/>
        <v>12896735</v>
      </c>
      <c r="K69" s="220">
        <f t="shared" si="12"/>
        <v>4817887</v>
      </c>
      <c r="L69" s="220">
        <f t="shared" si="12"/>
        <v>6964011</v>
      </c>
      <c r="M69" s="220">
        <f t="shared" si="12"/>
        <v>3608800</v>
      </c>
      <c r="N69" s="220">
        <f t="shared" si="12"/>
        <v>15390698</v>
      </c>
      <c r="O69" s="220">
        <f t="shared" si="12"/>
        <v>10067171</v>
      </c>
      <c r="P69" s="220">
        <f t="shared" si="12"/>
        <v>5263633</v>
      </c>
      <c r="Q69" s="220">
        <f t="shared" si="12"/>
        <v>4559934</v>
      </c>
      <c r="R69" s="220">
        <f t="shared" si="12"/>
        <v>19890738</v>
      </c>
      <c r="S69" s="220">
        <f t="shared" si="12"/>
        <v>4361076</v>
      </c>
      <c r="T69" s="220">
        <f t="shared" si="12"/>
        <v>5797836</v>
      </c>
      <c r="U69" s="220">
        <f t="shared" si="12"/>
        <v>7532787</v>
      </c>
      <c r="V69" s="220">
        <f t="shared" si="12"/>
        <v>17691699</v>
      </c>
      <c r="W69" s="220">
        <f t="shared" si="12"/>
        <v>65869870</v>
      </c>
      <c r="X69" s="220">
        <f t="shared" si="12"/>
        <v>55795171</v>
      </c>
      <c r="Y69" s="220">
        <f t="shared" si="12"/>
        <v>10074699</v>
      </c>
      <c r="Z69" s="221">
        <f>+IF(X69&lt;&gt;0,+(Y69/X69)*100,0)</f>
        <v>18.05657876736322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77252952</v>
      </c>
      <c r="D5" s="357">
        <f t="shared" si="0"/>
        <v>0</v>
      </c>
      <c r="E5" s="356">
        <f t="shared" si="0"/>
        <v>324305000</v>
      </c>
      <c r="F5" s="358">
        <f t="shared" si="0"/>
        <v>261901000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261901000</v>
      </c>
      <c r="Y5" s="358">
        <f t="shared" si="0"/>
        <v>-261901000</v>
      </c>
      <c r="Z5" s="359">
        <f>+IF(X5&lt;&gt;0,+(Y5/X5)*100,0)</f>
        <v>-100</v>
      </c>
      <c r="AA5" s="360">
        <f>+AA6+AA8+AA11+AA13+AA15</f>
        <v>261901000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77252952</v>
      </c>
      <c r="D11" s="363">
        <f aca="true" t="shared" si="3" ref="D11:AA11">+D12</f>
        <v>0</v>
      </c>
      <c r="E11" s="362">
        <f t="shared" si="3"/>
        <v>324305000</v>
      </c>
      <c r="F11" s="364">
        <f t="shared" si="3"/>
        <v>261901000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261901000</v>
      </c>
      <c r="Y11" s="364">
        <f t="shared" si="3"/>
        <v>-261901000</v>
      </c>
      <c r="Z11" s="365">
        <f>+IF(X11&lt;&gt;0,+(Y11/X11)*100,0)</f>
        <v>-100</v>
      </c>
      <c r="AA11" s="366">
        <f t="shared" si="3"/>
        <v>261901000</v>
      </c>
    </row>
    <row r="12" spans="1:27" ht="13.5">
      <c r="A12" s="291" t="s">
        <v>231</v>
      </c>
      <c r="B12" s="136"/>
      <c r="C12" s="60">
        <v>77252952</v>
      </c>
      <c r="D12" s="340"/>
      <c r="E12" s="60">
        <v>324305000</v>
      </c>
      <c r="F12" s="59">
        <v>261901000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261901000</v>
      </c>
      <c r="Y12" s="59">
        <v>-261901000</v>
      </c>
      <c r="Z12" s="61">
        <v>-100</v>
      </c>
      <c r="AA12" s="62">
        <v>261901000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700344</v>
      </c>
      <c r="D40" s="344">
        <f t="shared" si="9"/>
        <v>0</v>
      </c>
      <c r="E40" s="343">
        <f t="shared" si="9"/>
        <v>10200000</v>
      </c>
      <c r="F40" s="345">
        <f t="shared" si="9"/>
        <v>10200000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10200000</v>
      </c>
      <c r="Y40" s="345">
        <f t="shared" si="9"/>
        <v>-10200000</v>
      </c>
      <c r="Z40" s="336">
        <f>+IF(X40&lt;&gt;0,+(Y40/X40)*100,0)</f>
        <v>-100</v>
      </c>
      <c r="AA40" s="350">
        <f>SUM(AA41:AA49)</f>
        <v>10200000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23091</v>
      </c>
      <c r="D43" s="369"/>
      <c r="E43" s="305">
        <v>9200000</v>
      </c>
      <c r="F43" s="370">
        <v>9200000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9200000</v>
      </c>
      <c r="Y43" s="370">
        <v>-9200000</v>
      </c>
      <c r="Z43" s="371">
        <v>-100</v>
      </c>
      <c r="AA43" s="303">
        <v>9200000</v>
      </c>
    </row>
    <row r="44" spans="1:27" ht="13.5">
      <c r="A44" s="361" t="s">
        <v>250</v>
      </c>
      <c r="B44" s="136"/>
      <c r="C44" s="60">
        <v>191327</v>
      </c>
      <c r="D44" s="368"/>
      <c r="E44" s="54">
        <v>500000</v>
      </c>
      <c r="F44" s="53">
        <v>500000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500000</v>
      </c>
      <c r="Y44" s="53">
        <v>-500000</v>
      </c>
      <c r="Z44" s="94">
        <v>-100</v>
      </c>
      <c r="AA44" s="95">
        <v>500000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485926</v>
      </c>
      <c r="D49" s="368"/>
      <c r="E49" s="54">
        <v>500000</v>
      </c>
      <c r="F49" s="53">
        <v>500000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500000</v>
      </c>
      <c r="Y49" s="53">
        <v>-500000</v>
      </c>
      <c r="Z49" s="94">
        <v>-100</v>
      </c>
      <c r="AA49" s="95">
        <v>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77953296</v>
      </c>
      <c r="D60" s="346">
        <f t="shared" si="14"/>
        <v>0</v>
      </c>
      <c r="E60" s="219">
        <f t="shared" si="14"/>
        <v>334505000</v>
      </c>
      <c r="F60" s="264">
        <f t="shared" si="14"/>
        <v>272101000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272101000</v>
      </c>
      <c r="Y60" s="264">
        <f t="shared" si="14"/>
        <v>-272101000</v>
      </c>
      <c r="Z60" s="337">
        <f>+IF(X60&lt;&gt;0,+(Y60/X60)*100,0)</f>
        <v>-100</v>
      </c>
      <c r="AA60" s="232">
        <f>+AA57+AA54+AA51+AA40+AA37+AA34+AA22+AA5</f>
        <v>272101000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266218</v>
      </c>
      <c r="H5" s="356">
        <f t="shared" si="0"/>
        <v>10506394</v>
      </c>
      <c r="I5" s="356">
        <f t="shared" si="0"/>
        <v>8783131</v>
      </c>
      <c r="J5" s="358">
        <f t="shared" si="0"/>
        <v>19555743</v>
      </c>
      <c r="K5" s="358">
        <f t="shared" si="0"/>
        <v>9815372</v>
      </c>
      <c r="L5" s="356">
        <f t="shared" si="0"/>
        <v>16763885</v>
      </c>
      <c r="M5" s="356">
        <f t="shared" si="0"/>
        <v>23786816</v>
      </c>
      <c r="N5" s="358">
        <f t="shared" si="0"/>
        <v>50366073</v>
      </c>
      <c r="O5" s="358">
        <f t="shared" si="0"/>
        <v>11950746</v>
      </c>
      <c r="P5" s="356">
        <f t="shared" si="0"/>
        <v>10950079</v>
      </c>
      <c r="Q5" s="356">
        <f t="shared" si="0"/>
        <v>9764066</v>
      </c>
      <c r="R5" s="358">
        <f t="shared" si="0"/>
        <v>32664891</v>
      </c>
      <c r="S5" s="358">
        <f t="shared" si="0"/>
        <v>12815196</v>
      </c>
      <c r="T5" s="356">
        <f t="shared" si="0"/>
        <v>15189178</v>
      </c>
      <c r="U5" s="356">
        <f t="shared" si="0"/>
        <v>40789137</v>
      </c>
      <c r="V5" s="358">
        <f t="shared" si="0"/>
        <v>68793511</v>
      </c>
      <c r="W5" s="358">
        <f t="shared" si="0"/>
        <v>171380218</v>
      </c>
      <c r="X5" s="356">
        <f t="shared" si="0"/>
        <v>0</v>
      </c>
      <c r="Y5" s="358">
        <f t="shared" si="0"/>
        <v>171380218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407527</v>
      </c>
      <c r="I6" s="60">
        <f t="shared" si="1"/>
        <v>852566</v>
      </c>
      <c r="J6" s="59">
        <f t="shared" si="1"/>
        <v>1260093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203218</v>
      </c>
      <c r="R6" s="59">
        <f t="shared" si="1"/>
        <v>203218</v>
      </c>
      <c r="S6" s="59">
        <f t="shared" si="1"/>
        <v>69606</v>
      </c>
      <c r="T6" s="60">
        <f t="shared" si="1"/>
        <v>479173</v>
      </c>
      <c r="U6" s="60">
        <f t="shared" si="1"/>
        <v>187056</v>
      </c>
      <c r="V6" s="59">
        <f t="shared" si="1"/>
        <v>735835</v>
      </c>
      <c r="W6" s="59">
        <f t="shared" si="1"/>
        <v>2199146</v>
      </c>
      <c r="X6" s="60">
        <f t="shared" si="1"/>
        <v>0</v>
      </c>
      <c r="Y6" s="59">
        <f t="shared" si="1"/>
        <v>2199146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>
        <v>407527</v>
      </c>
      <c r="I7" s="60">
        <v>852566</v>
      </c>
      <c r="J7" s="59">
        <v>1260093</v>
      </c>
      <c r="K7" s="59"/>
      <c r="L7" s="60"/>
      <c r="M7" s="60"/>
      <c r="N7" s="59"/>
      <c r="O7" s="59"/>
      <c r="P7" s="60"/>
      <c r="Q7" s="60">
        <v>203218</v>
      </c>
      <c r="R7" s="59">
        <v>203218</v>
      </c>
      <c r="S7" s="59">
        <v>69606</v>
      </c>
      <c r="T7" s="60">
        <v>479173</v>
      </c>
      <c r="U7" s="60">
        <v>187056</v>
      </c>
      <c r="V7" s="59">
        <v>735835</v>
      </c>
      <c r="W7" s="59">
        <v>2199146</v>
      </c>
      <c r="X7" s="60"/>
      <c r="Y7" s="59">
        <v>2199146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266218</v>
      </c>
      <c r="H11" s="362">
        <f t="shared" si="3"/>
        <v>7102059</v>
      </c>
      <c r="I11" s="362">
        <f t="shared" si="3"/>
        <v>4419872</v>
      </c>
      <c r="J11" s="364">
        <f t="shared" si="3"/>
        <v>11788149</v>
      </c>
      <c r="K11" s="364">
        <f t="shared" si="3"/>
        <v>6899957</v>
      </c>
      <c r="L11" s="362">
        <f t="shared" si="3"/>
        <v>10892376</v>
      </c>
      <c r="M11" s="362">
        <f t="shared" si="3"/>
        <v>19641533</v>
      </c>
      <c r="N11" s="364">
        <f t="shared" si="3"/>
        <v>37433866</v>
      </c>
      <c r="O11" s="364">
        <f t="shared" si="3"/>
        <v>9454330</v>
      </c>
      <c r="P11" s="362">
        <f t="shared" si="3"/>
        <v>9075043</v>
      </c>
      <c r="Q11" s="362">
        <f t="shared" si="3"/>
        <v>9560848</v>
      </c>
      <c r="R11" s="364">
        <f t="shared" si="3"/>
        <v>28090221</v>
      </c>
      <c r="S11" s="364">
        <f t="shared" si="3"/>
        <v>10265281</v>
      </c>
      <c r="T11" s="362">
        <f t="shared" si="3"/>
        <v>13312635</v>
      </c>
      <c r="U11" s="362">
        <f t="shared" si="3"/>
        <v>40602081</v>
      </c>
      <c r="V11" s="364">
        <f t="shared" si="3"/>
        <v>64179997</v>
      </c>
      <c r="W11" s="364">
        <f t="shared" si="3"/>
        <v>141492233</v>
      </c>
      <c r="X11" s="362">
        <f t="shared" si="3"/>
        <v>0</v>
      </c>
      <c r="Y11" s="364">
        <f t="shared" si="3"/>
        <v>141492233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>
        <v>266218</v>
      </c>
      <c r="H12" s="60">
        <v>7102059</v>
      </c>
      <c r="I12" s="60">
        <v>4419872</v>
      </c>
      <c r="J12" s="59">
        <v>11788149</v>
      </c>
      <c r="K12" s="59">
        <v>6899957</v>
      </c>
      <c r="L12" s="60">
        <v>10892376</v>
      </c>
      <c r="M12" s="60">
        <v>19641533</v>
      </c>
      <c r="N12" s="59">
        <v>37433866</v>
      </c>
      <c r="O12" s="59">
        <v>9454330</v>
      </c>
      <c r="P12" s="60">
        <v>9075043</v>
      </c>
      <c r="Q12" s="60">
        <v>9560848</v>
      </c>
      <c r="R12" s="59">
        <v>28090221</v>
      </c>
      <c r="S12" s="59">
        <v>10265281</v>
      </c>
      <c r="T12" s="60">
        <v>13312635</v>
      </c>
      <c r="U12" s="60">
        <v>40602081</v>
      </c>
      <c r="V12" s="59">
        <v>64179997</v>
      </c>
      <c r="W12" s="59">
        <v>141492233</v>
      </c>
      <c r="X12" s="60"/>
      <c r="Y12" s="59">
        <v>141492233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2996808</v>
      </c>
      <c r="I13" s="275">
        <f t="shared" si="4"/>
        <v>3510693</v>
      </c>
      <c r="J13" s="342">
        <f t="shared" si="4"/>
        <v>6507501</v>
      </c>
      <c r="K13" s="342">
        <f t="shared" si="4"/>
        <v>2915415</v>
      </c>
      <c r="L13" s="275">
        <f t="shared" si="4"/>
        <v>4723839</v>
      </c>
      <c r="M13" s="275">
        <f t="shared" si="4"/>
        <v>4145283</v>
      </c>
      <c r="N13" s="342">
        <f t="shared" si="4"/>
        <v>11784537</v>
      </c>
      <c r="O13" s="342">
        <f t="shared" si="4"/>
        <v>2496416</v>
      </c>
      <c r="P13" s="275">
        <f t="shared" si="4"/>
        <v>1875036</v>
      </c>
      <c r="Q13" s="275">
        <f t="shared" si="4"/>
        <v>0</v>
      </c>
      <c r="R13" s="342">
        <f t="shared" si="4"/>
        <v>4371452</v>
      </c>
      <c r="S13" s="342">
        <f t="shared" si="4"/>
        <v>2480309</v>
      </c>
      <c r="T13" s="275">
        <f t="shared" si="4"/>
        <v>1397370</v>
      </c>
      <c r="U13" s="275">
        <f t="shared" si="4"/>
        <v>0</v>
      </c>
      <c r="V13" s="342">
        <f t="shared" si="4"/>
        <v>3877679</v>
      </c>
      <c r="W13" s="342">
        <f t="shared" si="4"/>
        <v>26541169</v>
      </c>
      <c r="X13" s="275">
        <f t="shared" si="4"/>
        <v>0</v>
      </c>
      <c r="Y13" s="342">
        <f t="shared" si="4"/>
        <v>26541169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>
        <v>2996808</v>
      </c>
      <c r="I14" s="60">
        <v>3510693</v>
      </c>
      <c r="J14" s="59">
        <v>6507501</v>
      </c>
      <c r="K14" s="59">
        <v>2915415</v>
      </c>
      <c r="L14" s="60">
        <v>4723839</v>
      </c>
      <c r="M14" s="60">
        <v>4145283</v>
      </c>
      <c r="N14" s="59">
        <v>11784537</v>
      </c>
      <c r="O14" s="59">
        <v>2496416</v>
      </c>
      <c r="P14" s="60">
        <v>1875036</v>
      </c>
      <c r="Q14" s="60"/>
      <c r="R14" s="59">
        <v>4371452</v>
      </c>
      <c r="S14" s="59">
        <v>2480309</v>
      </c>
      <c r="T14" s="60">
        <v>1397370</v>
      </c>
      <c r="U14" s="60"/>
      <c r="V14" s="59">
        <v>3877679</v>
      </c>
      <c r="W14" s="59">
        <v>26541169</v>
      </c>
      <c r="X14" s="60"/>
      <c r="Y14" s="59">
        <v>26541169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1147670</v>
      </c>
      <c r="M15" s="60">
        <f t="shared" si="5"/>
        <v>0</v>
      </c>
      <c r="N15" s="59">
        <f t="shared" si="5"/>
        <v>1147670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1147670</v>
      </c>
      <c r="X15" s="60">
        <f t="shared" si="5"/>
        <v>0</v>
      </c>
      <c r="Y15" s="59">
        <f t="shared" si="5"/>
        <v>1147670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>
        <v>1147670</v>
      </c>
      <c r="M20" s="60"/>
      <c r="N20" s="59">
        <v>1147670</v>
      </c>
      <c r="O20" s="59"/>
      <c r="P20" s="60"/>
      <c r="Q20" s="60"/>
      <c r="R20" s="59"/>
      <c r="S20" s="59"/>
      <c r="T20" s="60"/>
      <c r="U20" s="60"/>
      <c r="V20" s="59"/>
      <c r="W20" s="59">
        <v>1147670</v>
      </c>
      <c r="X20" s="60"/>
      <c r="Y20" s="59">
        <v>1147670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266218</v>
      </c>
      <c r="H60" s="219">
        <f t="shared" si="14"/>
        <v>10506394</v>
      </c>
      <c r="I60" s="219">
        <f t="shared" si="14"/>
        <v>8783131</v>
      </c>
      <c r="J60" s="264">
        <f t="shared" si="14"/>
        <v>19555743</v>
      </c>
      <c r="K60" s="264">
        <f t="shared" si="14"/>
        <v>9815372</v>
      </c>
      <c r="L60" s="219">
        <f t="shared" si="14"/>
        <v>16763885</v>
      </c>
      <c r="M60" s="219">
        <f t="shared" si="14"/>
        <v>23786816</v>
      </c>
      <c r="N60" s="264">
        <f t="shared" si="14"/>
        <v>50366073</v>
      </c>
      <c r="O60" s="264">
        <f t="shared" si="14"/>
        <v>11950746</v>
      </c>
      <c r="P60" s="219">
        <f t="shared" si="14"/>
        <v>10950079</v>
      </c>
      <c r="Q60" s="219">
        <f t="shared" si="14"/>
        <v>9764066</v>
      </c>
      <c r="R60" s="264">
        <f t="shared" si="14"/>
        <v>32664891</v>
      </c>
      <c r="S60" s="264">
        <f t="shared" si="14"/>
        <v>12815196</v>
      </c>
      <c r="T60" s="219">
        <f t="shared" si="14"/>
        <v>15189178</v>
      </c>
      <c r="U60" s="219">
        <f t="shared" si="14"/>
        <v>40789137</v>
      </c>
      <c r="V60" s="264">
        <f t="shared" si="14"/>
        <v>68793511</v>
      </c>
      <c r="W60" s="264">
        <f t="shared" si="14"/>
        <v>171380218</v>
      </c>
      <c r="X60" s="219">
        <f t="shared" si="14"/>
        <v>0</v>
      </c>
      <c r="Y60" s="264">
        <f t="shared" si="14"/>
        <v>171380218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2014-08-06T11:45:44Z</dcterms:created>
  <dcterms:modified xsi:type="dcterms:W3CDTF">2014-08-06T11:45:47Z</dcterms:modified>
  <cp:category/>
  <cp:version/>
  <cp:contentType/>
  <cp:contentStatus/>
</cp:coreProperties>
</file>