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<sst xmlns="http://schemas.openxmlformats.org/spreadsheetml/2006/main" count="855" uniqueCount="302">
  <si>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Uthukela(DC23)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</si>
  <si>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</si>
  <si>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</si>
  <si>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</si>
  <si>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</si>
  <si>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</si>
  <si>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</si>
  <si>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</si>
  <si>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</si>
  <si>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</si>
  <si>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</si>
  <si>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</si>
  <si>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</si>
  <si>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</si>
  <si>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</si>
  <si>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</si>
  <si>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</si>
  <si>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</si>
  <si>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</si>
  <si>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</si>
  <si>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</si>
  <si>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</si>
  <si>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</si>
  <si>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</si>
  <si>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</si>
  <si>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</si>
  <si>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</si>
  <si>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</si>
  <si>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</si>
  <si>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</si>
  <si>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</si>
  <si>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</si>
  <si>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</si>
  <si>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</si>
  <si>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</si>
  <si>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</si>
  <si>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</si>
  <si>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</si>
  <si>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</si>
  <si>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</si>
  <si>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</si>
  <si>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</si>
  <si>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</si>
  <si>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</si>
  <si>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</si>
  <si>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</si>
  <si>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</si>
  <si>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</si>
  <si>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</si>
  <si>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</si>
  <si>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</si>
  <si>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</si>
  <si>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</si>
  <si>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</si>
  <si>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</si>
  <si>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</si>
  <si>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</si>
  <si>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</si>
  <si>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</si>
  <si>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</si>
  <si>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</si>
  <si>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</si>
  <si>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</si>
  <si>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</si>
  <si>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</si>
  <si>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</si>
  <si>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</si>
  <si>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</si>
  <si>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</si>
  <si>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</si>
  <si>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Uthukela(DC23)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</si>
  <si>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</si>
  <si>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</si>
  <si>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</si>
  <si>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</si>
  <si>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</si>
  <si>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</si>
  <si>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</si>
  <si>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</si>
  <si>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</si>
  <si>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</si>
  <si>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</si>
  <si>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</si>
  <si>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</si>
  <si>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</si>
  <si>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</si>
  <si>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</si>
  <si>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</si>
  <si>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</si>
  <si>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</si>
  <si>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</si>
  <si>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</si>
  <si>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</si>
  <si>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</si>
  <si>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</si>
  <si>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</si>
  <si>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</si>
  <si>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</si>
  <si>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</si>
  <si>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</si>
  <si>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Uthukela(DC23)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</si>
  <si>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</si>
  <si>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</si>
  <si>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</si>
  <si>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</si>
  <si>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</si>
  <si>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</si>
  <si>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</si>
  <si>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</si>
  <si>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</si>
  <si>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</si>
  <si>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</si>
  <si>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</si>
  <si>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</si>
  <si>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</si>
  <si>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</si>
  <si>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</si>
  <si>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</si>
  <si>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</si>
  <si>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</si>
  <si>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</si>
  <si>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</si>
  <si>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</si>
  <si>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</si>
  <si>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</si>
  <si>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</si>
  <si>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</si>
  <si>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</si>
  <si>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</si>
  <si>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Uthukela(DC23)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</si>
  <si>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</si>
  <si>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</si>
  <si>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</si>
  <si>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</si>
  <si>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</si>
  <si>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</si>
  <si>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</si>
  <si>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</si>
  <si>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</si>
  <si>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</si>
  <si>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Uthukela(DC23)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</si>
  <si>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</si>
  <si>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</si>
  <si>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</si>
  <si>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</si>
  <si>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</si>
  <si>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</si>
  <si>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</si>
  <si>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</si>
  <si>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</si>
  <si>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</si>
  <si>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</si>
  <si>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</si>
  <si>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</si>
  <si>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</si>
  <si>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</si>
  <si>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</si>
  <si>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</si>
  <si>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</si>
  <si>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</si>
  <si>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</si>
  <si>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</si>
  <si>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</si>
  <si>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</si>
  <si>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</si>
  <si>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</si>
  <si>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</si>
  <si>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</si>
  <si>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</si>
  <si>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</si>
  <si>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</si>
  <si>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</si>
  <si>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</si>
  <si>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</si>
  <si>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Uthukela(DC23)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</si>
  <si>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</si>
  <si>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</si>
  <si>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</si>
  <si>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</si>
  <si>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</si>
  <si>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</si>
  <si>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</si>
  <si>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</si>
  <si>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</si>
  <si>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</si>
  <si>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</si>
  <si>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</si>
  <si>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</si>
  <si>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</si>
  <si>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</si>
  <si>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</si>
  <si>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</si>
  <si>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</si>
  <si>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</si>
  <si>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</si>
  <si>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</si>
  <si>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</si>
  <si>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</si>
  <si>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</si>
  <si>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</si>
  <si>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</si>
  <si>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Uthukela(DC23)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</si>
  <si>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</si>
  <si>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</si>
  <si>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</si>
  <si>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</si>
  <si>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</si>
  <si>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</si>
  <si>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</si>
  <si>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</si>
  <si>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</si>
  <si>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</si>
  <si>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</si>
  <si>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</si>
  <si>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</si>
  <si>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</si>
  <si>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</si>
  <si>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</si>
  <si>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</si>
  <si>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</si>
  <si>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</si>
  <si>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</si>
  <si>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</si>
  <si>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</si>
  <si>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</si>
  <si>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</si>
  <si>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Uthukela(DC23)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</si>
  <si>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</si>
  <si>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</si>
  <si>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</si>
  <si>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</si>
  <si>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</si>
  <si>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</si>
  <si>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</si>
  <si>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</si>
  <si>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</si>
  <si>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</si>
  <si>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</si>
  <si>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</si>
  <si>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</si>
  <si>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</si>
  <si>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</si>
  <si>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</si>
  <si>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</si>
  <si>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</si>
  <si>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</si>
  <si>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</si>
  <si>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</si>
  <si>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</si>
  <si>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</si>
  <si>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</si>
  <si>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</si>
  <si>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</si>
  <si>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</si>
  <si>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</si>
  <si>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</si>
  <si>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</si>
  <si>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</si>
  <si>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</si>
  <si>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</si>
  <si>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</si>
  <si>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</si>
  <si>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Uthukela(DC23)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</si>
  <si>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</si>
  <si>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</si>
  <si>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Uthukela(DC23)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</si>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</sst>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119208980</v>
      </c>
      <c r="C6" s="19">
        <v>0</v>
      </c>
      <c r="D6" s="59">
        <v>138887627</v>
      </c>
      <c r="E6" s="60">
        <v>139040423</v>
      </c>
      <c r="F6" s="60">
        <v>10944601</v>
      </c>
      <c r="G6" s="60">
        <v>11022461</v>
      </c>
      <c r="H6" s="60">
        <v>8587698</v>
      </c>
      <c r="I6" s="60">
        <v>30554760</v>
      </c>
      <c r="J6" s="60">
        <v>9577794</v>
      </c>
      <c r="K6" s="60">
        <v>12735383</v>
      </c>
      <c r="L6" s="60">
        <v>9289617</v>
      </c>
      <c r="M6" s="60">
        <v>31602794</v>
      </c>
      <c r="N6" s="60">
        <v>16089000</v>
      </c>
      <c r="O6" s="60">
        <v>10386280</v>
      </c>
      <c r="P6" s="60">
        <v>11336611</v>
      </c>
      <c r="Q6" s="60">
        <v>37811891</v>
      </c>
      <c r="R6" s="60">
        <v>11209943</v>
      </c>
      <c r="S6" s="60">
        <v>11792000</v>
      </c>
      <c r="T6" s="60">
        <v>10141322</v>
      </c>
      <c r="U6" s="60">
        <v>33143265</v>
      </c>
      <c r="V6" s="60">
        <v>133112710</v>
      </c>
      <c r="W6" s="60">
        <v>139040423</v>
      </c>
      <c r="X6" s="60">
        <v>-5927713</v>
      </c>
      <c r="Y6" s="61">
        <v>-4.26</v>
      </c>
      <c r="Z6" s="62">
        <v>139040423</v>
      </c>
    </row>
    <row r="7" spans="1:26" ht="13.5">
      <c r="A7" s="58" t="s">
        <v>33</v>
      </c>
      <c r="B7" s="19">
        <v>9342502</v>
      </c>
      <c r="C7" s="19">
        <v>0</v>
      </c>
      <c r="D7" s="59">
        <v>9109000</v>
      </c>
      <c r="E7" s="60">
        <v>8688639</v>
      </c>
      <c r="F7" s="60">
        <v>530486</v>
      </c>
      <c r="G7" s="60">
        <v>1358625</v>
      </c>
      <c r="H7" s="60">
        <v>1102137</v>
      </c>
      <c r="I7" s="60">
        <v>2991248</v>
      </c>
      <c r="J7" s="60">
        <v>543615</v>
      </c>
      <c r="K7" s="60">
        <v>809454</v>
      </c>
      <c r="L7" s="60">
        <v>0</v>
      </c>
      <c r="M7" s="60">
        <v>1353069</v>
      </c>
      <c r="N7" s="60">
        <v>0</v>
      </c>
      <c r="O7" s="60">
        <v>1907000</v>
      </c>
      <c r="P7" s="60">
        <v>558000</v>
      </c>
      <c r="Q7" s="60">
        <v>2465000</v>
      </c>
      <c r="R7" s="60">
        <v>1440809</v>
      </c>
      <c r="S7" s="60">
        <v>1203000</v>
      </c>
      <c r="T7" s="60">
        <v>1866000</v>
      </c>
      <c r="U7" s="60">
        <v>4509809</v>
      </c>
      <c r="V7" s="60">
        <v>11319126</v>
      </c>
      <c r="W7" s="60">
        <v>8688639</v>
      </c>
      <c r="X7" s="60">
        <v>2630487</v>
      </c>
      <c r="Y7" s="61">
        <v>30.28</v>
      </c>
      <c r="Z7" s="62">
        <v>8688639</v>
      </c>
    </row>
    <row r="8" spans="1:26" ht="13.5">
      <c r="A8" s="58" t="s">
        <v>34</v>
      </c>
      <c r="B8" s="19">
        <v>257282847</v>
      </c>
      <c r="C8" s="19">
        <v>0</v>
      </c>
      <c r="D8" s="59">
        <v>277744000</v>
      </c>
      <c r="E8" s="60">
        <v>277402000</v>
      </c>
      <c r="F8" s="60">
        <v>106459502</v>
      </c>
      <c r="G8" s="60">
        <v>141289</v>
      </c>
      <c r="H8" s="60">
        <v>125388</v>
      </c>
      <c r="I8" s="60">
        <v>106726179</v>
      </c>
      <c r="J8" s="60">
        <v>2780675</v>
      </c>
      <c r="K8" s="60">
        <v>1257590</v>
      </c>
      <c r="L8" s="60">
        <v>570868</v>
      </c>
      <c r="M8" s="60">
        <v>4609133</v>
      </c>
      <c r="N8" s="60">
        <v>44717</v>
      </c>
      <c r="O8" s="60">
        <v>43835</v>
      </c>
      <c r="P8" s="60">
        <v>148643836</v>
      </c>
      <c r="Q8" s="60">
        <v>148732388</v>
      </c>
      <c r="R8" s="60">
        <v>628846</v>
      </c>
      <c r="S8" s="60">
        <v>44000</v>
      </c>
      <c r="T8" s="60">
        <v>139000</v>
      </c>
      <c r="U8" s="60">
        <v>811846</v>
      </c>
      <c r="V8" s="60">
        <v>260879546</v>
      </c>
      <c r="W8" s="60">
        <v>277402000</v>
      </c>
      <c r="X8" s="60">
        <v>-16522454</v>
      </c>
      <c r="Y8" s="61">
        <v>-5.96</v>
      </c>
      <c r="Z8" s="62">
        <v>277402000</v>
      </c>
    </row>
    <row r="9" spans="1:26" ht="13.5">
      <c r="A9" s="58" t="s">
        <v>35</v>
      </c>
      <c r="B9" s="19">
        <v>33047304</v>
      </c>
      <c r="C9" s="19">
        <v>0</v>
      </c>
      <c r="D9" s="59">
        <v>18065968</v>
      </c>
      <c r="E9" s="60">
        <v>37044793</v>
      </c>
      <c r="F9" s="60">
        <v>2660291</v>
      </c>
      <c r="G9" s="60">
        <v>2665665</v>
      </c>
      <c r="H9" s="60">
        <v>2678305</v>
      </c>
      <c r="I9" s="60">
        <v>8004261</v>
      </c>
      <c r="J9" s="60">
        <v>3799906</v>
      </c>
      <c r="K9" s="60">
        <v>2843035</v>
      </c>
      <c r="L9" s="60">
        <v>2884682</v>
      </c>
      <c r="M9" s="60">
        <v>9527623</v>
      </c>
      <c r="N9" s="60">
        <v>3185382</v>
      </c>
      <c r="O9" s="60">
        <v>3005910</v>
      </c>
      <c r="P9" s="60">
        <v>3069000</v>
      </c>
      <c r="Q9" s="60">
        <v>9260292</v>
      </c>
      <c r="R9" s="60">
        <v>5988404</v>
      </c>
      <c r="S9" s="60">
        <v>3227000</v>
      </c>
      <c r="T9" s="60">
        <v>1859510</v>
      </c>
      <c r="U9" s="60">
        <v>11074914</v>
      </c>
      <c r="V9" s="60">
        <v>37867090</v>
      </c>
      <c r="W9" s="60">
        <v>37044793</v>
      </c>
      <c r="X9" s="60">
        <v>822297</v>
      </c>
      <c r="Y9" s="61">
        <v>2.22</v>
      </c>
      <c r="Z9" s="62">
        <v>37044793</v>
      </c>
    </row>
    <row r="10" spans="1:26" ht="25.5">
      <c r="A10" s="63" t="s">
        <v>277</v>
      </c>
      <c r="B10" s="64">
        <f>SUM(B5:B9)</f>
        <v>418881633</v>
      </c>
      <c r="C10" s="64">
        <f>SUM(C5:C9)</f>
        <v>0</v>
      </c>
      <c r="D10" s="65">
        <f aca="true" t="shared" si="0" ref="D10:Z10">SUM(D5:D9)</f>
        <v>443806595</v>
      </c>
      <c r="E10" s="66">
        <f t="shared" si="0"/>
        <v>462175855</v>
      </c>
      <c r="F10" s="66">
        <f t="shared" si="0"/>
        <v>120594880</v>
      </c>
      <c r="G10" s="66">
        <f t="shared" si="0"/>
        <v>15188040</v>
      </c>
      <c r="H10" s="66">
        <f t="shared" si="0"/>
        <v>12493528</v>
      </c>
      <c r="I10" s="66">
        <f t="shared" si="0"/>
        <v>148276448</v>
      </c>
      <c r="J10" s="66">
        <f t="shared" si="0"/>
        <v>16701990</v>
      </c>
      <c r="K10" s="66">
        <f t="shared" si="0"/>
        <v>17645462</v>
      </c>
      <c r="L10" s="66">
        <f t="shared" si="0"/>
        <v>12745167</v>
      </c>
      <c r="M10" s="66">
        <f t="shared" si="0"/>
        <v>47092619</v>
      </c>
      <c r="N10" s="66">
        <f t="shared" si="0"/>
        <v>19319099</v>
      </c>
      <c r="O10" s="66">
        <f t="shared" si="0"/>
        <v>15343025</v>
      </c>
      <c r="P10" s="66">
        <f t="shared" si="0"/>
        <v>163607447</v>
      </c>
      <c r="Q10" s="66">
        <f t="shared" si="0"/>
        <v>198269571</v>
      </c>
      <c r="R10" s="66">
        <f t="shared" si="0"/>
        <v>19268002</v>
      </c>
      <c r="S10" s="66">
        <f t="shared" si="0"/>
        <v>16266000</v>
      </c>
      <c r="T10" s="66">
        <f t="shared" si="0"/>
        <v>14005832</v>
      </c>
      <c r="U10" s="66">
        <f t="shared" si="0"/>
        <v>49539834</v>
      </c>
      <c r="V10" s="66">
        <f t="shared" si="0"/>
        <v>443178472</v>
      </c>
      <c r="W10" s="66">
        <f t="shared" si="0"/>
        <v>462175855</v>
      </c>
      <c r="X10" s="66">
        <f t="shared" si="0"/>
        <v>-18997383</v>
      </c>
      <c r="Y10" s="67">
        <f>+IF(W10&lt;&gt;0,(X10/W10)*100,0)</f>
        <v>-4.110423076947627</v>
      </c>
      <c r="Z10" s="68">
        <f t="shared" si="0"/>
        <v>462175855</v>
      </c>
    </row>
    <row r="11" spans="1:26" ht="13.5">
      <c r="A11" s="58" t="s">
        <v>37</v>
      </c>
      <c r="B11" s="19">
        <v>119882034</v>
      </c>
      <c r="C11" s="19">
        <v>0</v>
      </c>
      <c r="D11" s="59">
        <v>158356913</v>
      </c>
      <c r="E11" s="60">
        <v>131693377</v>
      </c>
      <c r="F11" s="60">
        <v>10097455</v>
      </c>
      <c r="G11" s="60">
        <v>9484786</v>
      </c>
      <c r="H11" s="60">
        <v>10541998</v>
      </c>
      <c r="I11" s="60">
        <v>30124239</v>
      </c>
      <c r="J11" s="60">
        <v>9837327</v>
      </c>
      <c r="K11" s="60">
        <v>17871338</v>
      </c>
      <c r="L11" s="60">
        <v>7398456</v>
      </c>
      <c r="M11" s="60">
        <v>35107121</v>
      </c>
      <c r="N11" s="60">
        <v>10151558</v>
      </c>
      <c r="O11" s="60">
        <v>10388955</v>
      </c>
      <c r="P11" s="60">
        <v>9078617</v>
      </c>
      <c r="Q11" s="60">
        <v>29619130</v>
      </c>
      <c r="R11" s="60">
        <v>9966141</v>
      </c>
      <c r="S11" s="60">
        <v>9742001</v>
      </c>
      <c r="T11" s="60">
        <v>8686356</v>
      </c>
      <c r="U11" s="60">
        <v>28394498</v>
      </c>
      <c r="V11" s="60">
        <v>123244988</v>
      </c>
      <c r="W11" s="60">
        <v>131693377</v>
      </c>
      <c r="X11" s="60">
        <v>-8448389</v>
      </c>
      <c r="Y11" s="61">
        <v>-6.42</v>
      </c>
      <c r="Z11" s="62">
        <v>131693377</v>
      </c>
    </row>
    <row r="12" spans="1:26" ht="13.5">
      <c r="A12" s="58" t="s">
        <v>38</v>
      </c>
      <c r="B12" s="19">
        <v>4791780</v>
      </c>
      <c r="C12" s="19">
        <v>0</v>
      </c>
      <c r="D12" s="59">
        <v>5612000</v>
      </c>
      <c r="E12" s="60">
        <v>5611271</v>
      </c>
      <c r="F12" s="60">
        <v>391157</v>
      </c>
      <c r="G12" s="60">
        <v>373579</v>
      </c>
      <c r="H12" s="60">
        <v>367879</v>
      </c>
      <c r="I12" s="60">
        <v>1132615</v>
      </c>
      <c r="J12" s="60">
        <v>379375</v>
      </c>
      <c r="K12" s="60">
        <v>373964</v>
      </c>
      <c r="L12" s="60">
        <v>366235</v>
      </c>
      <c r="M12" s="60">
        <v>1119574</v>
      </c>
      <c r="N12" s="60">
        <v>354010</v>
      </c>
      <c r="O12" s="60">
        <v>352275</v>
      </c>
      <c r="P12" s="60">
        <v>357102</v>
      </c>
      <c r="Q12" s="60">
        <v>1063387</v>
      </c>
      <c r="R12" s="60">
        <v>356329</v>
      </c>
      <c r="S12" s="60">
        <v>358163</v>
      </c>
      <c r="T12" s="60">
        <v>324113</v>
      </c>
      <c r="U12" s="60">
        <v>1038605</v>
      </c>
      <c r="V12" s="60">
        <v>4354181</v>
      </c>
      <c r="W12" s="60">
        <v>5611271</v>
      </c>
      <c r="X12" s="60">
        <v>-1257090</v>
      </c>
      <c r="Y12" s="61">
        <v>-22.4</v>
      </c>
      <c r="Z12" s="62">
        <v>5611271</v>
      </c>
    </row>
    <row r="13" spans="1:26" ht="13.5">
      <c r="A13" s="58" t="s">
        <v>278</v>
      </c>
      <c r="B13" s="19">
        <v>0</v>
      </c>
      <c r="C13" s="19">
        <v>0</v>
      </c>
      <c r="D13" s="59">
        <v>35936000</v>
      </c>
      <c r="E13" s="60">
        <v>35927885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35927885</v>
      </c>
      <c r="X13" s="60">
        <v>-35927885</v>
      </c>
      <c r="Y13" s="61">
        <v>-100</v>
      </c>
      <c r="Z13" s="62">
        <v>35927885</v>
      </c>
    </row>
    <row r="14" spans="1:26" ht="13.5">
      <c r="A14" s="58" t="s">
        <v>40</v>
      </c>
      <c r="B14" s="19">
        <v>2431826</v>
      </c>
      <c r="C14" s="19">
        <v>0</v>
      </c>
      <c r="D14" s="59">
        <v>3339464</v>
      </c>
      <c r="E14" s="60">
        <v>1816355</v>
      </c>
      <c r="F14" s="60">
        <v>34542</v>
      </c>
      <c r="G14" s="60">
        <v>34434</v>
      </c>
      <c r="H14" s="60">
        <v>615375</v>
      </c>
      <c r="I14" s="60">
        <v>684351</v>
      </c>
      <c r="J14" s="60">
        <v>30368</v>
      </c>
      <c r="K14" s="60">
        <v>32470</v>
      </c>
      <c r="L14" s="60">
        <v>27731</v>
      </c>
      <c r="M14" s="60">
        <v>90569</v>
      </c>
      <c r="N14" s="60">
        <v>24629</v>
      </c>
      <c r="O14" s="60">
        <v>0</v>
      </c>
      <c r="P14" s="60">
        <v>543996</v>
      </c>
      <c r="Q14" s="60">
        <v>568625</v>
      </c>
      <c r="R14" s="60">
        <v>45082</v>
      </c>
      <c r="S14" s="60">
        <v>4064</v>
      </c>
      <c r="T14" s="60">
        <v>0</v>
      </c>
      <c r="U14" s="60">
        <v>49146</v>
      </c>
      <c r="V14" s="60">
        <v>1392691</v>
      </c>
      <c r="W14" s="60">
        <v>1816355</v>
      </c>
      <c r="X14" s="60">
        <v>-423664</v>
      </c>
      <c r="Y14" s="61">
        <v>-23.32</v>
      </c>
      <c r="Z14" s="62">
        <v>1816355</v>
      </c>
    </row>
    <row r="15" spans="1:26" ht="13.5">
      <c r="A15" s="58" t="s">
        <v>41</v>
      </c>
      <c r="B15" s="19">
        <v>3857201</v>
      </c>
      <c r="C15" s="19">
        <v>0</v>
      </c>
      <c r="D15" s="59">
        <v>64461286</v>
      </c>
      <c r="E15" s="60">
        <v>85792661</v>
      </c>
      <c r="F15" s="60">
        <v>4850779</v>
      </c>
      <c r="G15" s="60">
        <v>2174055</v>
      </c>
      <c r="H15" s="60">
        <v>8549055</v>
      </c>
      <c r="I15" s="60">
        <v>15573889</v>
      </c>
      <c r="J15" s="60">
        <v>4753058</v>
      </c>
      <c r="K15" s="60">
        <v>3383156</v>
      </c>
      <c r="L15" s="60">
        <v>3420487</v>
      </c>
      <c r="M15" s="60">
        <v>11556701</v>
      </c>
      <c r="N15" s="60">
        <v>7614491</v>
      </c>
      <c r="O15" s="60">
        <v>4062784</v>
      </c>
      <c r="P15" s="60">
        <v>4798707</v>
      </c>
      <c r="Q15" s="60">
        <v>16475982</v>
      </c>
      <c r="R15" s="60">
        <v>6099345</v>
      </c>
      <c r="S15" s="60">
        <v>4080000</v>
      </c>
      <c r="T15" s="60">
        <v>13928287</v>
      </c>
      <c r="U15" s="60">
        <v>24107632</v>
      </c>
      <c r="V15" s="60">
        <v>67714204</v>
      </c>
      <c r="W15" s="60">
        <v>85792661</v>
      </c>
      <c r="X15" s="60">
        <v>-18078457</v>
      </c>
      <c r="Y15" s="61">
        <v>-21.07</v>
      </c>
      <c r="Z15" s="62">
        <v>85792661</v>
      </c>
    </row>
    <row r="16" spans="1:26" ht="13.5">
      <c r="A16" s="69" t="s">
        <v>42</v>
      </c>
      <c r="B16" s="19">
        <v>0</v>
      </c>
      <c r="C16" s="19">
        <v>0</v>
      </c>
      <c r="D16" s="59">
        <v>6000000</v>
      </c>
      <c r="E16" s="60">
        <v>6000000</v>
      </c>
      <c r="F16" s="60">
        <v>143</v>
      </c>
      <c r="G16" s="60">
        <v>0</v>
      </c>
      <c r="H16" s="60">
        <v>143</v>
      </c>
      <c r="I16" s="60">
        <v>286</v>
      </c>
      <c r="J16" s="60">
        <v>1377143</v>
      </c>
      <c r="K16" s="60">
        <v>143</v>
      </c>
      <c r="L16" s="60">
        <v>33723</v>
      </c>
      <c r="M16" s="60">
        <v>1411009</v>
      </c>
      <c r="N16" s="60">
        <v>25817</v>
      </c>
      <c r="O16" s="60">
        <v>0</v>
      </c>
      <c r="P16" s="60">
        <v>0</v>
      </c>
      <c r="Q16" s="60">
        <v>25817</v>
      </c>
      <c r="R16" s="60">
        <v>0</v>
      </c>
      <c r="S16" s="60">
        <v>0</v>
      </c>
      <c r="T16" s="60">
        <v>0</v>
      </c>
      <c r="U16" s="60">
        <v>0</v>
      </c>
      <c r="V16" s="60">
        <v>1437112</v>
      </c>
      <c r="W16" s="60">
        <v>6000000</v>
      </c>
      <c r="X16" s="60">
        <v>-4562888</v>
      </c>
      <c r="Y16" s="61">
        <v>-76.05</v>
      </c>
      <c r="Z16" s="62">
        <v>6000000</v>
      </c>
    </row>
    <row r="17" spans="1:26" ht="13.5">
      <c r="A17" s="58" t="s">
        <v>43</v>
      </c>
      <c r="B17" s="19">
        <v>518412864</v>
      </c>
      <c r="C17" s="19">
        <v>0</v>
      </c>
      <c r="D17" s="59">
        <v>105335911</v>
      </c>
      <c r="E17" s="60">
        <v>182520451</v>
      </c>
      <c r="F17" s="60">
        <v>5885964</v>
      </c>
      <c r="G17" s="60">
        <v>5917904</v>
      </c>
      <c r="H17" s="60">
        <v>4729686</v>
      </c>
      <c r="I17" s="60">
        <v>16533554</v>
      </c>
      <c r="J17" s="60">
        <v>10171256</v>
      </c>
      <c r="K17" s="60">
        <v>8355378</v>
      </c>
      <c r="L17" s="60">
        <v>12146044</v>
      </c>
      <c r="M17" s="60">
        <v>30672678</v>
      </c>
      <c r="N17" s="60">
        <v>5859229</v>
      </c>
      <c r="O17" s="60">
        <v>4554986</v>
      </c>
      <c r="P17" s="60">
        <v>7538578</v>
      </c>
      <c r="Q17" s="60">
        <v>17952793</v>
      </c>
      <c r="R17" s="60">
        <v>9987103</v>
      </c>
      <c r="S17" s="60">
        <v>10987509</v>
      </c>
      <c r="T17" s="60">
        <v>11458986</v>
      </c>
      <c r="U17" s="60">
        <v>32433598</v>
      </c>
      <c r="V17" s="60">
        <v>97592623</v>
      </c>
      <c r="W17" s="60">
        <v>182520451</v>
      </c>
      <c r="X17" s="60">
        <v>-84927828</v>
      </c>
      <c r="Y17" s="61">
        <v>-46.53</v>
      </c>
      <c r="Z17" s="62">
        <v>182520451</v>
      </c>
    </row>
    <row r="18" spans="1:26" ht="13.5">
      <c r="A18" s="70" t="s">
        <v>44</v>
      </c>
      <c r="B18" s="71">
        <f>SUM(B11:B17)</f>
        <v>649375705</v>
      </c>
      <c r="C18" s="71">
        <f>SUM(C11:C17)</f>
        <v>0</v>
      </c>
      <c r="D18" s="72">
        <f aca="true" t="shared" si="1" ref="D18:Z18">SUM(D11:D17)</f>
        <v>379041574</v>
      </c>
      <c r="E18" s="73">
        <f t="shared" si="1"/>
        <v>449362000</v>
      </c>
      <c r="F18" s="73">
        <f t="shared" si="1"/>
        <v>21260040</v>
      </c>
      <c r="G18" s="73">
        <f t="shared" si="1"/>
        <v>17984758</v>
      </c>
      <c r="H18" s="73">
        <f t="shared" si="1"/>
        <v>24804136</v>
      </c>
      <c r="I18" s="73">
        <f t="shared" si="1"/>
        <v>64048934</v>
      </c>
      <c r="J18" s="73">
        <f t="shared" si="1"/>
        <v>26548527</v>
      </c>
      <c r="K18" s="73">
        <f t="shared" si="1"/>
        <v>30016449</v>
      </c>
      <c r="L18" s="73">
        <f t="shared" si="1"/>
        <v>23392676</v>
      </c>
      <c r="M18" s="73">
        <f t="shared" si="1"/>
        <v>79957652</v>
      </c>
      <c r="N18" s="73">
        <f t="shared" si="1"/>
        <v>24029734</v>
      </c>
      <c r="O18" s="73">
        <f t="shared" si="1"/>
        <v>19359000</v>
      </c>
      <c r="P18" s="73">
        <f t="shared" si="1"/>
        <v>22317000</v>
      </c>
      <c r="Q18" s="73">
        <f t="shared" si="1"/>
        <v>65705734</v>
      </c>
      <c r="R18" s="73">
        <f t="shared" si="1"/>
        <v>26454000</v>
      </c>
      <c r="S18" s="73">
        <f t="shared" si="1"/>
        <v>25171737</v>
      </c>
      <c r="T18" s="73">
        <f t="shared" si="1"/>
        <v>34397742</v>
      </c>
      <c r="U18" s="73">
        <f t="shared" si="1"/>
        <v>86023479</v>
      </c>
      <c r="V18" s="73">
        <f t="shared" si="1"/>
        <v>295735799</v>
      </c>
      <c r="W18" s="73">
        <f t="shared" si="1"/>
        <v>449362000</v>
      </c>
      <c r="X18" s="73">
        <f t="shared" si="1"/>
        <v>-153626201</v>
      </c>
      <c r="Y18" s="67">
        <f>+IF(W18&lt;&gt;0,(X18/W18)*100,0)</f>
        <v>-34.18762623452806</v>
      </c>
      <c r="Z18" s="74">
        <f t="shared" si="1"/>
        <v>449362000</v>
      </c>
    </row>
    <row r="19" spans="1:26" ht="13.5">
      <c r="A19" s="70" t="s">
        <v>45</v>
      </c>
      <c r="B19" s="75">
        <f>+B10-B18</f>
        <v>-230494072</v>
      </c>
      <c r="C19" s="75">
        <f>+C10-C18</f>
        <v>0</v>
      </c>
      <c r="D19" s="76">
        <f aca="true" t="shared" si="2" ref="D19:Z19">+D10-D18</f>
        <v>64765021</v>
      </c>
      <c r="E19" s="77">
        <f t="shared" si="2"/>
        <v>12813855</v>
      </c>
      <c r="F19" s="77">
        <f t="shared" si="2"/>
        <v>99334840</v>
      </c>
      <c r="G19" s="77">
        <f t="shared" si="2"/>
        <v>-2796718</v>
      </c>
      <c r="H19" s="77">
        <f t="shared" si="2"/>
        <v>-12310608</v>
      </c>
      <c r="I19" s="77">
        <f t="shared" si="2"/>
        <v>84227514</v>
      </c>
      <c r="J19" s="77">
        <f t="shared" si="2"/>
        <v>-9846537</v>
      </c>
      <c r="K19" s="77">
        <f t="shared" si="2"/>
        <v>-12370987</v>
      </c>
      <c r="L19" s="77">
        <f t="shared" si="2"/>
        <v>-10647509</v>
      </c>
      <c r="M19" s="77">
        <f t="shared" si="2"/>
        <v>-32865033</v>
      </c>
      <c r="N19" s="77">
        <f t="shared" si="2"/>
        <v>-4710635</v>
      </c>
      <c r="O19" s="77">
        <f t="shared" si="2"/>
        <v>-4015975</v>
      </c>
      <c r="P19" s="77">
        <f t="shared" si="2"/>
        <v>141290447</v>
      </c>
      <c r="Q19" s="77">
        <f t="shared" si="2"/>
        <v>132563837</v>
      </c>
      <c r="R19" s="77">
        <f t="shared" si="2"/>
        <v>-7185998</v>
      </c>
      <c r="S19" s="77">
        <f t="shared" si="2"/>
        <v>-8905737</v>
      </c>
      <c r="T19" s="77">
        <f t="shared" si="2"/>
        <v>-20391910</v>
      </c>
      <c r="U19" s="77">
        <f t="shared" si="2"/>
        <v>-36483645</v>
      </c>
      <c r="V19" s="77">
        <f t="shared" si="2"/>
        <v>147442673</v>
      </c>
      <c r="W19" s="77">
        <f>IF(E10=E18,0,W10-W18)</f>
        <v>12813855</v>
      </c>
      <c r="X19" s="77">
        <f t="shared" si="2"/>
        <v>134628818</v>
      </c>
      <c r="Y19" s="78">
        <f>+IF(W19&lt;&gt;0,(X19/W19)*100,0)</f>
        <v>1050.6503936559295</v>
      </c>
      <c r="Z19" s="79">
        <f t="shared" si="2"/>
        <v>12813855</v>
      </c>
    </row>
    <row r="20" spans="1:26" ht="13.5">
      <c r="A20" s="58" t="s">
        <v>46</v>
      </c>
      <c r="B20" s="19">
        <v>238702252</v>
      </c>
      <c r="C20" s="19">
        <v>0</v>
      </c>
      <c r="D20" s="59">
        <v>193846303</v>
      </c>
      <c r="E20" s="60">
        <v>332224000</v>
      </c>
      <c r="F20" s="60">
        <v>30487671</v>
      </c>
      <c r="G20" s="60">
        <v>14724672</v>
      </c>
      <c r="H20" s="60">
        <v>19981924</v>
      </c>
      <c r="I20" s="60">
        <v>65194267</v>
      </c>
      <c r="J20" s="60">
        <v>14803000</v>
      </c>
      <c r="K20" s="60">
        <v>13789229</v>
      </c>
      <c r="L20" s="60">
        <v>8305937</v>
      </c>
      <c r="M20" s="60">
        <v>36898166</v>
      </c>
      <c r="N20" s="60">
        <v>6902000</v>
      </c>
      <c r="O20" s="60">
        <v>21579000</v>
      </c>
      <c r="P20" s="60">
        <v>12711000</v>
      </c>
      <c r="Q20" s="60">
        <v>41192000</v>
      </c>
      <c r="R20" s="60">
        <v>19979180</v>
      </c>
      <c r="S20" s="60">
        <v>50605000</v>
      </c>
      <c r="T20" s="60">
        <v>86873000</v>
      </c>
      <c r="U20" s="60">
        <v>157457180</v>
      </c>
      <c r="V20" s="60">
        <v>300741613</v>
      </c>
      <c r="W20" s="60">
        <v>332224000</v>
      </c>
      <c r="X20" s="60">
        <v>-31482387</v>
      </c>
      <c r="Y20" s="61">
        <v>-9.48</v>
      </c>
      <c r="Z20" s="62">
        <v>332224000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8208180</v>
      </c>
      <c r="C22" s="86">
        <f>SUM(C19:C21)</f>
        <v>0</v>
      </c>
      <c r="D22" s="87">
        <f aca="true" t="shared" si="3" ref="D22:Z22">SUM(D19:D21)</f>
        <v>258611324</v>
      </c>
      <c r="E22" s="88">
        <f t="shared" si="3"/>
        <v>345037855</v>
      </c>
      <c r="F22" s="88">
        <f t="shared" si="3"/>
        <v>129822511</v>
      </c>
      <c r="G22" s="88">
        <f t="shared" si="3"/>
        <v>11927954</v>
      </c>
      <c r="H22" s="88">
        <f t="shared" si="3"/>
        <v>7671316</v>
      </c>
      <c r="I22" s="88">
        <f t="shared" si="3"/>
        <v>149421781</v>
      </c>
      <c r="J22" s="88">
        <f t="shared" si="3"/>
        <v>4956463</v>
      </c>
      <c r="K22" s="88">
        <f t="shared" si="3"/>
        <v>1418242</v>
      </c>
      <c r="L22" s="88">
        <f t="shared" si="3"/>
        <v>-2341572</v>
      </c>
      <c r="M22" s="88">
        <f t="shared" si="3"/>
        <v>4033133</v>
      </c>
      <c r="N22" s="88">
        <f t="shared" si="3"/>
        <v>2191365</v>
      </c>
      <c r="O22" s="88">
        <f t="shared" si="3"/>
        <v>17563025</v>
      </c>
      <c r="P22" s="88">
        <f t="shared" si="3"/>
        <v>154001447</v>
      </c>
      <c r="Q22" s="88">
        <f t="shared" si="3"/>
        <v>173755837</v>
      </c>
      <c r="R22" s="88">
        <f t="shared" si="3"/>
        <v>12793182</v>
      </c>
      <c r="S22" s="88">
        <f t="shared" si="3"/>
        <v>41699263</v>
      </c>
      <c r="T22" s="88">
        <f t="shared" si="3"/>
        <v>66481090</v>
      </c>
      <c r="U22" s="88">
        <f t="shared" si="3"/>
        <v>120973535</v>
      </c>
      <c r="V22" s="88">
        <f t="shared" si="3"/>
        <v>448184286</v>
      </c>
      <c r="W22" s="88">
        <f t="shared" si="3"/>
        <v>345037855</v>
      </c>
      <c r="X22" s="88">
        <f t="shared" si="3"/>
        <v>103146431</v>
      </c>
      <c r="Y22" s="89">
        <f>+IF(W22&lt;&gt;0,(X22/W22)*100,0)</f>
        <v>29.894236097659487</v>
      </c>
      <c r="Z22" s="90">
        <f t="shared" si="3"/>
        <v>345037855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8208180</v>
      </c>
      <c r="C24" s="75">
        <f>SUM(C22:C23)</f>
        <v>0</v>
      </c>
      <c r="D24" s="76">
        <f aca="true" t="shared" si="4" ref="D24:Z24">SUM(D22:D23)</f>
        <v>258611324</v>
      </c>
      <c r="E24" s="77">
        <f t="shared" si="4"/>
        <v>345037855</v>
      </c>
      <c r="F24" s="77">
        <f t="shared" si="4"/>
        <v>129822511</v>
      </c>
      <c r="G24" s="77">
        <f t="shared" si="4"/>
        <v>11927954</v>
      </c>
      <c r="H24" s="77">
        <f t="shared" si="4"/>
        <v>7671316</v>
      </c>
      <c r="I24" s="77">
        <f t="shared" si="4"/>
        <v>149421781</v>
      </c>
      <c r="J24" s="77">
        <f t="shared" si="4"/>
        <v>4956463</v>
      </c>
      <c r="K24" s="77">
        <f t="shared" si="4"/>
        <v>1418242</v>
      </c>
      <c r="L24" s="77">
        <f t="shared" si="4"/>
        <v>-2341572</v>
      </c>
      <c r="M24" s="77">
        <f t="shared" si="4"/>
        <v>4033133</v>
      </c>
      <c r="N24" s="77">
        <f t="shared" si="4"/>
        <v>2191365</v>
      </c>
      <c r="O24" s="77">
        <f t="shared" si="4"/>
        <v>17563025</v>
      </c>
      <c r="P24" s="77">
        <f t="shared" si="4"/>
        <v>154001447</v>
      </c>
      <c r="Q24" s="77">
        <f t="shared" si="4"/>
        <v>173755837</v>
      </c>
      <c r="R24" s="77">
        <f t="shared" si="4"/>
        <v>12793182</v>
      </c>
      <c r="S24" s="77">
        <f t="shared" si="4"/>
        <v>41699263</v>
      </c>
      <c r="T24" s="77">
        <f t="shared" si="4"/>
        <v>66481090</v>
      </c>
      <c r="U24" s="77">
        <f t="shared" si="4"/>
        <v>120973535</v>
      </c>
      <c r="V24" s="77">
        <f t="shared" si="4"/>
        <v>448184286</v>
      </c>
      <c r="W24" s="77">
        <f t="shared" si="4"/>
        <v>345037855</v>
      </c>
      <c r="X24" s="77">
        <f t="shared" si="4"/>
        <v>103146431</v>
      </c>
      <c r="Y24" s="78">
        <f>+IF(W24&lt;&gt;0,(X24/W24)*100,0)</f>
        <v>29.894236097659487</v>
      </c>
      <c r="Z24" s="79">
        <f t="shared" si="4"/>
        <v>345037855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101466302</v>
      </c>
      <c r="C27" s="22">
        <v>0</v>
      </c>
      <c r="D27" s="99">
        <v>196037000</v>
      </c>
      <c r="E27" s="100">
        <v>344960346</v>
      </c>
      <c r="F27" s="100">
        <v>34755945</v>
      </c>
      <c r="G27" s="100">
        <v>20018681</v>
      </c>
      <c r="H27" s="100">
        <v>17468067</v>
      </c>
      <c r="I27" s="100">
        <v>72242693</v>
      </c>
      <c r="J27" s="100">
        <v>14802926</v>
      </c>
      <c r="K27" s="100">
        <v>13789229</v>
      </c>
      <c r="L27" s="100">
        <v>8036593</v>
      </c>
      <c r="M27" s="100">
        <v>36628748</v>
      </c>
      <c r="N27" s="100">
        <v>6919735</v>
      </c>
      <c r="O27" s="100">
        <v>21586000</v>
      </c>
      <c r="P27" s="100">
        <v>12711206</v>
      </c>
      <c r="Q27" s="100">
        <v>41216941</v>
      </c>
      <c r="R27" s="100">
        <v>18818000</v>
      </c>
      <c r="S27" s="100">
        <v>60007366</v>
      </c>
      <c r="T27" s="100">
        <v>59739888</v>
      </c>
      <c r="U27" s="100">
        <v>138565254</v>
      </c>
      <c r="V27" s="100">
        <v>288653636</v>
      </c>
      <c r="W27" s="100">
        <v>344960346</v>
      </c>
      <c r="X27" s="100">
        <v>-56306710</v>
      </c>
      <c r="Y27" s="101">
        <v>-16.32</v>
      </c>
      <c r="Z27" s="102">
        <v>344960346</v>
      </c>
    </row>
    <row r="28" spans="1:26" ht="13.5">
      <c r="A28" s="103" t="s">
        <v>46</v>
      </c>
      <c r="B28" s="19">
        <v>101466302</v>
      </c>
      <c r="C28" s="19">
        <v>0</v>
      </c>
      <c r="D28" s="59">
        <v>193847000</v>
      </c>
      <c r="E28" s="60">
        <v>332224658</v>
      </c>
      <c r="F28" s="60">
        <v>34755945</v>
      </c>
      <c r="G28" s="60">
        <v>19702558</v>
      </c>
      <c r="H28" s="60">
        <v>17461867</v>
      </c>
      <c r="I28" s="60">
        <v>71920370</v>
      </c>
      <c r="J28" s="60">
        <v>14802926</v>
      </c>
      <c r="K28" s="60">
        <v>13783779</v>
      </c>
      <c r="L28" s="60">
        <v>8018725</v>
      </c>
      <c r="M28" s="60">
        <v>36605430</v>
      </c>
      <c r="N28" s="60">
        <v>6901867</v>
      </c>
      <c r="O28" s="60">
        <v>21579000</v>
      </c>
      <c r="P28" s="60">
        <v>12711206</v>
      </c>
      <c r="Q28" s="60">
        <v>41192073</v>
      </c>
      <c r="R28" s="60">
        <v>18815000</v>
      </c>
      <c r="S28" s="60">
        <v>50605884</v>
      </c>
      <c r="T28" s="60">
        <v>59719350</v>
      </c>
      <c r="U28" s="60">
        <v>129140234</v>
      </c>
      <c r="V28" s="60">
        <v>278858107</v>
      </c>
      <c r="W28" s="60">
        <v>332224658</v>
      </c>
      <c r="X28" s="60">
        <v>-53366551</v>
      </c>
      <c r="Y28" s="61">
        <v>-16.06</v>
      </c>
      <c r="Z28" s="62">
        <v>332224658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750000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1440000</v>
      </c>
      <c r="E31" s="60">
        <v>12735688</v>
      </c>
      <c r="F31" s="60">
        <v>0</v>
      </c>
      <c r="G31" s="60">
        <v>316123</v>
      </c>
      <c r="H31" s="60">
        <v>6200</v>
      </c>
      <c r="I31" s="60">
        <v>322323</v>
      </c>
      <c r="J31" s="60">
        <v>0</v>
      </c>
      <c r="K31" s="60">
        <v>5450</v>
      </c>
      <c r="L31" s="60">
        <v>17868</v>
      </c>
      <c r="M31" s="60">
        <v>23318</v>
      </c>
      <c r="N31" s="60">
        <v>17868</v>
      </c>
      <c r="O31" s="60">
        <v>7000</v>
      </c>
      <c r="P31" s="60">
        <v>0</v>
      </c>
      <c r="Q31" s="60">
        <v>24868</v>
      </c>
      <c r="R31" s="60">
        <v>3000</v>
      </c>
      <c r="S31" s="60">
        <v>9401482</v>
      </c>
      <c r="T31" s="60">
        <v>20538</v>
      </c>
      <c r="U31" s="60">
        <v>9425020</v>
      </c>
      <c r="V31" s="60">
        <v>9795529</v>
      </c>
      <c r="W31" s="60">
        <v>12735688</v>
      </c>
      <c r="X31" s="60">
        <v>-2940159</v>
      </c>
      <c r="Y31" s="61">
        <v>-23.09</v>
      </c>
      <c r="Z31" s="62">
        <v>12735688</v>
      </c>
    </row>
    <row r="32" spans="1:26" ht="13.5">
      <c r="A32" s="70" t="s">
        <v>54</v>
      </c>
      <c r="B32" s="22">
        <f>SUM(B28:B31)</f>
        <v>101466302</v>
      </c>
      <c r="C32" s="22">
        <f>SUM(C28:C31)</f>
        <v>0</v>
      </c>
      <c r="D32" s="99">
        <f aca="true" t="shared" si="5" ref="D32:Z32">SUM(D28:D31)</f>
        <v>196037000</v>
      </c>
      <c r="E32" s="100">
        <f t="shared" si="5"/>
        <v>344960346</v>
      </c>
      <c r="F32" s="100">
        <f t="shared" si="5"/>
        <v>34755945</v>
      </c>
      <c r="G32" s="100">
        <f t="shared" si="5"/>
        <v>20018681</v>
      </c>
      <c r="H32" s="100">
        <f t="shared" si="5"/>
        <v>17468067</v>
      </c>
      <c r="I32" s="100">
        <f t="shared" si="5"/>
        <v>72242693</v>
      </c>
      <c r="J32" s="100">
        <f t="shared" si="5"/>
        <v>14802926</v>
      </c>
      <c r="K32" s="100">
        <f t="shared" si="5"/>
        <v>13789229</v>
      </c>
      <c r="L32" s="100">
        <f t="shared" si="5"/>
        <v>8036593</v>
      </c>
      <c r="M32" s="100">
        <f t="shared" si="5"/>
        <v>36628748</v>
      </c>
      <c r="N32" s="100">
        <f t="shared" si="5"/>
        <v>6919735</v>
      </c>
      <c r="O32" s="100">
        <f t="shared" si="5"/>
        <v>21586000</v>
      </c>
      <c r="P32" s="100">
        <f t="shared" si="5"/>
        <v>12711206</v>
      </c>
      <c r="Q32" s="100">
        <f t="shared" si="5"/>
        <v>41216941</v>
      </c>
      <c r="R32" s="100">
        <f t="shared" si="5"/>
        <v>18818000</v>
      </c>
      <c r="S32" s="100">
        <f t="shared" si="5"/>
        <v>60007366</v>
      </c>
      <c r="T32" s="100">
        <f t="shared" si="5"/>
        <v>59739888</v>
      </c>
      <c r="U32" s="100">
        <f t="shared" si="5"/>
        <v>138565254</v>
      </c>
      <c r="V32" s="100">
        <f t="shared" si="5"/>
        <v>288653636</v>
      </c>
      <c r="W32" s="100">
        <f t="shared" si="5"/>
        <v>344960346</v>
      </c>
      <c r="X32" s="100">
        <f t="shared" si="5"/>
        <v>-56306710</v>
      </c>
      <c r="Y32" s="101">
        <f>+IF(W32&lt;&gt;0,(X32/W32)*100,0)</f>
        <v>-16.322661619779335</v>
      </c>
      <c r="Z32" s="102">
        <f t="shared" si="5"/>
        <v>344960346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201913790</v>
      </c>
      <c r="C35" s="19">
        <v>0</v>
      </c>
      <c r="D35" s="59">
        <v>364338000</v>
      </c>
      <c r="E35" s="60">
        <v>193740000</v>
      </c>
      <c r="F35" s="60">
        <v>848297898</v>
      </c>
      <c r="G35" s="60">
        <v>814368547</v>
      </c>
      <c r="H35" s="60">
        <v>771741446</v>
      </c>
      <c r="I35" s="60">
        <v>771741446</v>
      </c>
      <c r="J35" s="60">
        <v>814368547</v>
      </c>
      <c r="K35" s="60">
        <v>805907411</v>
      </c>
      <c r="L35" s="60">
        <v>745732942</v>
      </c>
      <c r="M35" s="60">
        <v>745732942</v>
      </c>
      <c r="N35" s="60">
        <v>364338000</v>
      </c>
      <c r="O35" s="60">
        <v>850829625</v>
      </c>
      <c r="P35" s="60">
        <v>694787669</v>
      </c>
      <c r="Q35" s="60">
        <v>694787669</v>
      </c>
      <c r="R35" s="60">
        <v>826894603</v>
      </c>
      <c r="S35" s="60">
        <v>813098639</v>
      </c>
      <c r="T35" s="60">
        <v>294251339</v>
      </c>
      <c r="U35" s="60">
        <v>294251339</v>
      </c>
      <c r="V35" s="60">
        <v>294251339</v>
      </c>
      <c r="W35" s="60">
        <v>193740000</v>
      </c>
      <c r="X35" s="60">
        <v>100511339</v>
      </c>
      <c r="Y35" s="61">
        <v>51.88</v>
      </c>
      <c r="Z35" s="62">
        <v>193740000</v>
      </c>
    </row>
    <row r="36" spans="1:26" ht="13.5">
      <c r="A36" s="58" t="s">
        <v>57</v>
      </c>
      <c r="B36" s="19">
        <v>812489334</v>
      </c>
      <c r="C36" s="19">
        <v>0</v>
      </c>
      <c r="D36" s="59">
        <v>1063469000</v>
      </c>
      <c r="E36" s="60">
        <v>1157449000</v>
      </c>
      <c r="F36" s="60">
        <v>915416832</v>
      </c>
      <c r="G36" s="60">
        <v>915416832</v>
      </c>
      <c r="H36" s="60">
        <v>915416832</v>
      </c>
      <c r="I36" s="60">
        <v>915416832</v>
      </c>
      <c r="J36" s="60">
        <v>915416832</v>
      </c>
      <c r="K36" s="60">
        <v>915355918</v>
      </c>
      <c r="L36" s="60">
        <v>776676926</v>
      </c>
      <c r="M36" s="60">
        <v>776676926</v>
      </c>
      <c r="N36" s="60">
        <v>1063469000</v>
      </c>
      <c r="O36" s="60">
        <v>1063469000</v>
      </c>
      <c r="P36" s="60">
        <v>776674089</v>
      </c>
      <c r="Q36" s="60">
        <v>776674089</v>
      </c>
      <c r="R36" s="60">
        <v>809359460</v>
      </c>
      <c r="S36" s="60">
        <v>809359460</v>
      </c>
      <c r="T36" s="60">
        <v>809359460</v>
      </c>
      <c r="U36" s="60">
        <v>809359460</v>
      </c>
      <c r="V36" s="60">
        <v>809359460</v>
      </c>
      <c r="W36" s="60">
        <v>1157449000</v>
      </c>
      <c r="X36" s="60">
        <v>-348089540</v>
      </c>
      <c r="Y36" s="61">
        <v>-30.07</v>
      </c>
      <c r="Z36" s="62">
        <v>1157449000</v>
      </c>
    </row>
    <row r="37" spans="1:26" ht="13.5">
      <c r="A37" s="58" t="s">
        <v>58</v>
      </c>
      <c r="B37" s="19">
        <v>252618428</v>
      </c>
      <c r="C37" s="19">
        <v>0</v>
      </c>
      <c r="D37" s="59">
        <v>184701000</v>
      </c>
      <c r="E37" s="60">
        <v>290435000</v>
      </c>
      <c r="F37" s="60">
        <v>723495031</v>
      </c>
      <c r="G37" s="60">
        <v>818108022</v>
      </c>
      <c r="H37" s="60">
        <v>708209251</v>
      </c>
      <c r="I37" s="60">
        <v>708209251</v>
      </c>
      <c r="J37" s="60">
        <v>818108022</v>
      </c>
      <c r="K37" s="60">
        <v>245819795</v>
      </c>
      <c r="L37" s="60">
        <v>443299505</v>
      </c>
      <c r="M37" s="60">
        <v>443299505</v>
      </c>
      <c r="N37" s="60">
        <v>184701000</v>
      </c>
      <c r="O37" s="60">
        <v>276916135</v>
      </c>
      <c r="P37" s="60">
        <v>191218605</v>
      </c>
      <c r="Q37" s="60">
        <v>191218605</v>
      </c>
      <c r="R37" s="60">
        <v>210294160</v>
      </c>
      <c r="S37" s="60">
        <v>203495788</v>
      </c>
      <c r="T37" s="60">
        <v>69675840</v>
      </c>
      <c r="U37" s="60">
        <v>69675840</v>
      </c>
      <c r="V37" s="60">
        <v>69675840</v>
      </c>
      <c r="W37" s="60">
        <v>290435000</v>
      </c>
      <c r="X37" s="60">
        <v>-220759160</v>
      </c>
      <c r="Y37" s="61">
        <v>-76.01</v>
      </c>
      <c r="Z37" s="62">
        <v>290435000</v>
      </c>
    </row>
    <row r="38" spans="1:26" ht="13.5">
      <c r="A38" s="58" t="s">
        <v>59</v>
      </c>
      <c r="B38" s="19">
        <v>13230295</v>
      </c>
      <c r="C38" s="19">
        <v>0</v>
      </c>
      <c r="D38" s="59">
        <v>19098000</v>
      </c>
      <c r="E38" s="60">
        <v>13231000</v>
      </c>
      <c r="F38" s="60">
        <v>13230295</v>
      </c>
      <c r="G38" s="60">
        <v>47064191</v>
      </c>
      <c r="H38" s="60">
        <v>47064191</v>
      </c>
      <c r="I38" s="60">
        <v>47064191</v>
      </c>
      <c r="J38" s="60">
        <v>47064191</v>
      </c>
      <c r="K38" s="60">
        <v>12996363</v>
      </c>
      <c r="L38" s="60">
        <v>12996363</v>
      </c>
      <c r="M38" s="60">
        <v>12996363</v>
      </c>
      <c r="N38" s="60">
        <v>19098000</v>
      </c>
      <c r="O38" s="60">
        <v>19098000</v>
      </c>
      <c r="P38" s="60">
        <v>19098000</v>
      </c>
      <c r="Q38" s="60">
        <v>19098000</v>
      </c>
      <c r="R38" s="60">
        <v>18799552</v>
      </c>
      <c r="S38" s="60">
        <v>10325724</v>
      </c>
      <c r="T38" s="60">
        <v>10325724</v>
      </c>
      <c r="U38" s="60">
        <v>10325724</v>
      </c>
      <c r="V38" s="60">
        <v>10325724</v>
      </c>
      <c r="W38" s="60">
        <v>13231000</v>
      </c>
      <c r="X38" s="60">
        <v>-2905276</v>
      </c>
      <c r="Y38" s="61">
        <v>-21.96</v>
      </c>
      <c r="Z38" s="62">
        <v>13231000</v>
      </c>
    </row>
    <row r="39" spans="1:26" ht="13.5">
      <c r="A39" s="58" t="s">
        <v>60</v>
      </c>
      <c r="B39" s="19">
        <v>748554401</v>
      </c>
      <c r="C39" s="19">
        <v>0</v>
      </c>
      <c r="D39" s="59">
        <v>1224008000</v>
      </c>
      <c r="E39" s="60">
        <v>1047523000</v>
      </c>
      <c r="F39" s="60">
        <v>1026989404</v>
      </c>
      <c r="G39" s="60">
        <v>864613166</v>
      </c>
      <c r="H39" s="60">
        <v>931884836</v>
      </c>
      <c r="I39" s="60">
        <v>931884836</v>
      </c>
      <c r="J39" s="60">
        <v>864613166</v>
      </c>
      <c r="K39" s="60">
        <v>1462447171</v>
      </c>
      <c r="L39" s="60">
        <v>1066114000</v>
      </c>
      <c r="M39" s="60">
        <v>1066114000</v>
      </c>
      <c r="N39" s="60">
        <v>1224008000</v>
      </c>
      <c r="O39" s="60">
        <v>1618284490</v>
      </c>
      <c r="P39" s="60">
        <v>1261145153</v>
      </c>
      <c r="Q39" s="60">
        <v>1261145153</v>
      </c>
      <c r="R39" s="60">
        <v>1407160351</v>
      </c>
      <c r="S39" s="60">
        <v>1408636587</v>
      </c>
      <c r="T39" s="60">
        <v>1023609235</v>
      </c>
      <c r="U39" s="60">
        <v>1023609235</v>
      </c>
      <c r="V39" s="60">
        <v>1023609235</v>
      </c>
      <c r="W39" s="60">
        <v>1047523000</v>
      </c>
      <c r="X39" s="60">
        <v>-23913765</v>
      </c>
      <c r="Y39" s="61">
        <v>-2.28</v>
      </c>
      <c r="Z39" s="62">
        <v>1047523000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163444369</v>
      </c>
      <c r="C42" s="19">
        <v>0</v>
      </c>
      <c r="D42" s="59">
        <v>236302000</v>
      </c>
      <c r="E42" s="60">
        <v>352670599</v>
      </c>
      <c r="F42" s="60">
        <v>174612784</v>
      </c>
      <c r="G42" s="60">
        <v>-5585200</v>
      </c>
      <c r="H42" s="60">
        <v>-17104392</v>
      </c>
      <c r="I42" s="60">
        <v>151923192</v>
      </c>
      <c r="J42" s="60">
        <v>65365277</v>
      </c>
      <c r="K42" s="60">
        <v>-26252249</v>
      </c>
      <c r="L42" s="60">
        <v>-17845610</v>
      </c>
      <c r="M42" s="60">
        <v>21267418</v>
      </c>
      <c r="N42" s="60">
        <v>-17996101</v>
      </c>
      <c r="O42" s="60">
        <v>10326490</v>
      </c>
      <c r="P42" s="60">
        <v>152417314</v>
      </c>
      <c r="Q42" s="60">
        <v>144747703</v>
      </c>
      <c r="R42" s="60">
        <v>-19532827</v>
      </c>
      <c r="S42" s="60">
        <v>-16380841</v>
      </c>
      <c r="T42" s="60">
        <v>-27069678</v>
      </c>
      <c r="U42" s="60">
        <v>-62983346</v>
      </c>
      <c r="V42" s="60">
        <v>254954967</v>
      </c>
      <c r="W42" s="60">
        <v>352670599</v>
      </c>
      <c r="X42" s="60">
        <v>-97715632</v>
      </c>
      <c r="Y42" s="61">
        <v>-27.71</v>
      </c>
      <c r="Z42" s="62">
        <v>352670599</v>
      </c>
    </row>
    <row r="43" spans="1:26" ht="13.5">
      <c r="A43" s="58" t="s">
        <v>63</v>
      </c>
      <c r="B43" s="19">
        <v>-101466302</v>
      </c>
      <c r="C43" s="19">
        <v>0</v>
      </c>
      <c r="D43" s="59">
        <v>-196037000</v>
      </c>
      <c r="E43" s="60">
        <v>-344960000</v>
      </c>
      <c r="F43" s="60">
        <v>-30487671</v>
      </c>
      <c r="G43" s="60">
        <v>-21155249</v>
      </c>
      <c r="H43" s="60">
        <v>-19981924</v>
      </c>
      <c r="I43" s="60">
        <v>-71624844</v>
      </c>
      <c r="J43" s="60">
        <v>-14802926</v>
      </c>
      <c r="K43" s="60">
        <v>-12101244</v>
      </c>
      <c r="L43" s="60">
        <v>-8037000</v>
      </c>
      <c r="M43" s="60">
        <v>-34941170</v>
      </c>
      <c r="N43" s="60">
        <v>-6902000</v>
      </c>
      <c r="O43" s="60">
        <v>-21688000</v>
      </c>
      <c r="P43" s="60">
        <v>-12711000</v>
      </c>
      <c r="Q43" s="60">
        <v>-41301000</v>
      </c>
      <c r="R43" s="60">
        <v>-19965188</v>
      </c>
      <c r="S43" s="60">
        <v>-50616000</v>
      </c>
      <c r="T43" s="60">
        <v>-86873000</v>
      </c>
      <c r="U43" s="60">
        <v>-157454188</v>
      </c>
      <c r="V43" s="60">
        <v>-305321202</v>
      </c>
      <c r="W43" s="60">
        <v>-344960000</v>
      </c>
      <c r="X43" s="60">
        <v>39638798</v>
      </c>
      <c r="Y43" s="61">
        <v>-11.49</v>
      </c>
      <c r="Z43" s="62">
        <v>-344960000</v>
      </c>
    </row>
    <row r="44" spans="1:26" ht="13.5">
      <c r="A44" s="58" t="s">
        <v>64</v>
      </c>
      <c r="B44" s="19">
        <v>-1609317</v>
      </c>
      <c r="C44" s="19">
        <v>0</v>
      </c>
      <c r="D44" s="59">
        <v>-4285000</v>
      </c>
      <c r="E44" s="60">
        <v>-5176000</v>
      </c>
      <c r="F44" s="60">
        <v>-207304</v>
      </c>
      <c r="G44" s="60">
        <v>-220618</v>
      </c>
      <c r="H44" s="60">
        <v>-144783</v>
      </c>
      <c r="I44" s="60">
        <v>-572705</v>
      </c>
      <c r="J44" s="60">
        <v>-1175490</v>
      </c>
      <c r="K44" s="60">
        <v>150788</v>
      </c>
      <c r="L44" s="60">
        <v>262293</v>
      </c>
      <c r="M44" s="60">
        <v>-762409</v>
      </c>
      <c r="N44" s="60">
        <v>19302</v>
      </c>
      <c r="O44" s="60">
        <v>33890</v>
      </c>
      <c r="P44" s="60">
        <v>90684</v>
      </c>
      <c r="Q44" s="60">
        <v>143876</v>
      </c>
      <c r="R44" s="60">
        <v>22995</v>
      </c>
      <c r="S44" s="60">
        <v>80564</v>
      </c>
      <c r="T44" s="60">
        <v>69457</v>
      </c>
      <c r="U44" s="60">
        <v>173016</v>
      </c>
      <c r="V44" s="60">
        <v>-1018222</v>
      </c>
      <c r="W44" s="60">
        <v>-5176000</v>
      </c>
      <c r="X44" s="60">
        <v>4157778</v>
      </c>
      <c r="Y44" s="61">
        <v>-80.33</v>
      </c>
      <c r="Z44" s="62">
        <v>-5176000</v>
      </c>
    </row>
    <row r="45" spans="1:26" ht="13.5">
      <c r="A45" s="70" t="s">
        <v>65</v>
      </c>
      <c r="B45" s="22">
        <v>148772941</v>
      </c>
      <c r="C45" s="22">
        <v>0</v>
      </c>
      <c r="D45" s="99">
        <v>145098000</v>
      </c>
      <c r="E45" s="100">
        <v>151307599</v>
      </c>
      <c r="F45" s="100">
        <v>297993640</v>
      </c>
      <c r="G45" s="100">
        <v>271032573</v>
      </c>
      <c r="H45" s="100">
        <v>233801474</v>
      </c>
      <c r="I45" s="100">
        <v>233801474</v>
      </c>
      <c r="J45" s="100">
        <v>283188335</v>
      </c>
      <c r="K45" s="100">
        <v>244985630</v>
      </c>
      <c r="L45" s="100">
        <v>219365313</v>
      </c>
      <c r="M45" s="100">
        <v>219365313</v>
      </c>
      <c r="N45" s="100">
        <v>194486514</v>
      </c>
      <c r="O45" s="100">
        <v>183158894</v>
      </c>
      <c r="P45" s="100">
        <v>322955892</v>
      </c>
      <c r="Q45" s="100">
        <v>194486514</v>
      </c>
      <c r="R45" s="100">
        <v>283480872</v>
      </c>
      <c r="S45" s="100">
        <v>216564595</v>
      </c>
      <c r="T45" s="100">
        <v>102691374</v>
      </c>
      <c r="U45" s="100">
        <v>102691374</v>
      </c>
      <c r="V45" s="100">
        <v>102691374</v>
      </c>
      <c r="W45" s="100">
        <v>151307599</v>
      </c>
      <c r="X45" s="100">
        <v>-48616225</v>
      </c>
      <c r="Y45" s="101">
        <v>-32.13</v>
      </c>
      <c r="Z45" s="102">
        <v>151307599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12612000</v>
      </c>
      <c r="C49" s="52">
        <v>0</v>
      </c>
      <c r="D49" s="129">
        <v>15006000</v>
      </c>
      <c r="E49" s="54">
        <v>8457000</v>
      </c>
      <c r="F49" s="54">
        <v>0</v>
      </c>
      <c r="G49" s="54">
        <v>0</v>
      </c>
      <c r="H49" s="54">
        <v>0</v>
      </c>
      <c r="I49" s="54">
        <v>12868000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528481000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577424000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424000</v>
      </c>
      <c r="C51" s="52">
        <v>0</v>
      </c>
      <c r="D51" s="129">
        <v>431000</v>
      </c>
      <c r="E51" s="54">
        <v>422000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29399000</v>
      </c>
      <c r="W51" s="54">
        <v>30676000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77.54161057811808</v>
      </c>
      <c r="C58" s="5">
        <f>IF(C67=0,0,+(C76/C67)*100)</f>
        <v>0</v>
      </c>
      <c r="D58" s="6">
        <f aca="true" t="shared" si="6" ref="D58:Z58">IF(D67=0,0,+(D76/D67)*100)</f>
        <v>57.60391237618586</v>
      </c>
      <c r="E58" s="7">
        <f t="shared" si="6"/>
        <v>43.267255759482765</v>
      </c>
      <c r="F58" s="7">
        <f t="shared" si="6"/>
        <v>32.559658883894365</v>
      </c>
      <c r="G58" s="7">
        <f t="shared" si="6"/>
        <v>60.43436577054479</v>
      </c>
      <c r="H58" s="7">
        <f t="shared" si="6"/>
        <v>99.96439856917672</v>
      </c>
      <c r="I58" s="7">
        <f t="shared" si="6"/>
        <v>62.18940953822979</v>
      </c>
      <c r="J58" s="7">
        <f t="shared" si="6"/>
        <v>71.64084763592486</v>
      </c>
      <c r="K58" s="7">
        <f t="shared" si="6"/>
        <v>37.37764368550242</v>
      </c>
      <c r="L58" s="7">
        <f t="shared" si="6"/>
        <v>46.530823806052815</v>
      </c>
      <c r="M58" s="7">
        <f t="shared" si="6"/>
        <v>50.715903683858876</v>
      </c>
      <c r="N58" s="7">
        <f t="shared" si="6"/>
        <v>31.435549107674348</v>
      </c>
      <c r="O58" s="7">
        <f t="shared" si="6"/>
        <v>47.77627515204736</v>
      </c>
      <c r="P58" s="7">
        <f t="shared" si="6"/>
        <v>58.36577234475023</v>
      </c>
      <c r="Q58" s="7">
        <f t="shared" si="6"/>
        <v>44.386459957486146</v>
      </c>
      <c r="R58" s="7">
        <f t="shared" si="6"/>
        <v>27.28007734168999</v>
      </c>
      <c r="S58" s="7">
        <f t="shared" si="6"/>
        <v>36.869142552340314</v>
      </c>
      <c r="T58" s="7">
        <f t="shared" si="6"/>
        <v>46.07708865518657</v>
      </c>
      <c r="U58" s="7">
        <f t="shared" si="6"/>
        <v>35.64502066923292</v>
      </c>
      <c r="V58" s="7">
        <f t="shared" si="6"/>
        <v>47.65280451166418</v>
      </c>
      <c r="W58" s="7">
        <f t="shared" si="6"/>
        <v>43.267255759482765</v>
      </c>
      <c r="X58" s="7">
        <f t="shared" si="6"/>
        <v>0</v>
      </c>
      <c r="Y58" s="7">
        <f t="shared" si="6"/>
        <v>0</v>
      </c>
      <c r="Z58" s="8">
        <f t="shared" si="6"/>
        <v>43.267255759482765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71.618965282649</v>
      </c>
      <c r="C60" s="12">
        <f t="shared" si="7"/>
        <v>0</v>
      </c>
      <c r="D60" s="3">
        <f t="shared" si="7"/>
        <v>59.92038441264462</v>
      </c>
      <c r="E60" s="13">
        <f t="shared" si="7"/>
        <v>54.381307513714916</v>
      </c>
      <c r="F60" s="13">
        <f t="shared" si="7"/>
        <v>40.417663467128676</v>
      </c>
      <c r="G60" s="13">
        <f t="shared" si="7"/>
        <v>50.99351224740101</v>
      </c>
      <c r="H60" s="13">
        <f t="shared" si="7"/>
        <v>99.95317720767545</v>
      </c>
      <c r="I60" s="13">
        <f t="shared" si="7"/>
        <v>60.96584951084545</v>
      </c>
      <c r="J60" s="13">
        <f t="shared" si="7"/>
        <v>63.45104102259873</v>
      </c>
      <c r="K60" s="13">
        <f t="shared" si="7"/>
        <v>45.46860506668704</v>
      </c>
      <c r="L60" s="13">
        <f t="shared" si="7"/>
        <v>60.93893860209737</v>
      </c>
      <c r="M60" s="13">
        <f t="shared" si="7"/>
        <v>55.46599772159385</v>
      </c>
      <c r="N60" s="13">
        <f t="shared" si="7"/>
        <v>37.0899620858972</v>
      </c>
      <c r="O60" s="13">
        <f t="shared" si="7"/>
        <v>61.49748514386286</v>
      </c>
      <c r="P60" s="13">
        <f t="shared" si="7"/>
        <v>73.85225619896457</v>
      </c>
      <c r="Q60" s="13">
        <f t="shared" si="7"/>
        <v>54.81621641192185</v>
      </c>
      <c r="R60" s="13">
        <f t="shared" si="7"/>
        <v>41.76294205956266</v>
      </c>
      <c r="S60" s="13">
        <f t="shared" si="7"/>
        <v>46.893097014925374</v>
      </c>
      <c r="T60" s="13">
        <f t="shared" si="7"/>
        <v>54.52577090048023</v>
      </c>
      <c r="U60" s="13">
        <f t="shared" si="7"/>
        <v>47.49341985468239</v>
      </c>
      <c r="V60" s="13">
        <f t="shared" si="7"/>
        <v>54.558796075896886</v>
      </c>
      <c r="W60" s="13">
        <f t="shared" si="7"/>
        <v>54.381307513714916</v>
      </c>
      <c r="X60" s="13">
        <f t="shared" si="7"/>
        <v>0</v>
      </c>
      <c r="Y60" s="13">
        <f t="shared" si="7"/>
        <v>0</v>
      </c>
      <c r="Z60" s="14">
        <f t="shared" si="7"/>
        <v>54.381307513714916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61.255644050219296</v>
      </c>
      <c r="C62" s="12">
        <f t="shared" si="7"/>
        <v>0</v>
      </c>
      <c r="D62" s="3">
        <f t="shared" si="7"/>
        <v>53.93613176944289</v>
      </c>
      <c r="E62" s="13">
        <f t="shared" si="7"/>
        <v>48.77108969015105</v>
      </c>
      <c r="F62" s="13">
        <f t="shared" si="7"/>
        <v>27.214878236349655</v>
      </c>
      <c r="G62" s="13">
        <f t="shared" si="7"/>
        <v>38.49031042087809</v>
      </c>
      <c r="H62" s="13">
        <f t="shared" si="7"/>
        <v>99.94557352791689</v>
      </c>
      <c r="I62" s="13">
        <f t="shared" si="7"/>
        <v>51.243703918032445</v>
      </c>
      <c r="J62" s="13">
        <f t="shared" si="7"/>
        <v>56.17865463921817</v>
      </c>
      <c r="K62" s="13">
        <f t="shared" si="7"/>
        <v>39.90030873881601</v>
      </c>
      <c r="L62" s="13">
        <f t="shared" si="7"/>
        <v>55.596035777999695</v>
      </c>
      <c r="M62" s="13">
        <f t="shared" si="7"/>
        <v>49.37910277514866</v>
      </c>
      <c r="N62" s="13">
        <f t="shared" si="7"/>
        <v>36.48756462767743</v>
      </c>
      <c r="O62" s="13">
        <f t="shared" si="7"/>
        <v>56.47437683683466</v>
      </c>
      <c r="P62" s="13">
        <f t="shared" si="7"/>
        <v>70.7809955643174</v>
      </c>
      <c r="Q62" s="13">
        <f t="shared" si="7"/>
        <v>52.01789919649379</v>
      </c>
      <c r="R62" s="13">
        <f t="shared" si="7"/>
        <v>34.74395626880646</v>
      </c>
      <c r="S62" s="13">
        <f t="shared" si="7"/>
        <v>40.12846736045412</v>
      </c>
      <c r="T62" s="13">
        <f t="shared" si="7"/>
        <v>48.22016678396863</v>
      </c>
      <c r="U62" s="13">
        <f t="shared" si="7"/>
        <v>40.74603258594735</v>
      </c>
      <c r="V62" s="13">
        <f t="shared" si="7"/>
        <v>48.42280391571773</v>
      </c>
      <c r="W62" s="13">
        <f t="shared" si="7"/>
        <v>48.77108969015105</v>
      </c>
      <c r="X62" s="13">
        <f t="shared" si="7"/>
        <v>0</v>
      </c>
      <c r="Y62" s="13">
        <f t="shared" si="7"/>
        <v>0</v>
      </c>
      <c r="Z62" s="14">
        <f t="shared" si="7"/>
        <v>48.77108969015105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109.07145905332581</v>
      </c>
      <c r="E63" s="13">
        <f t="shared" si="7"/>
        <v>99.99790508099292</v>
      </c>
      <c r="F63" s="13">
        <f t="shared" si="7"/>
        <v>148.42878246054653</v>
      </c>
      <c r="G63" s="13">
        <f t="shared" si="7"/>
        <v>154.8276921622388</v>
      </c>
      <c r="H63" s="13">
        <f t="shared" si="7"/>
        <v>100</v>
      </c>
      <c r="I63" s="13">
        <f t="shared" si="7"/>
        <v>134.30255609295637</v>
      </c>
      <c r="J63" s="13">
        <f t="shared" si="7"/>
        <v>142.30439658679356</v>
      </c>
      <c r="K63" s="13">
        <f t="shared" si="7"/>
        <v>101.38188438780156</v>
      </c>
      <c r="L63" s="13">
        <f t="shared" si="7"/>
        <v>96.22084314845706</v>
      </c>
      <c r="M63" s="13">
        <f t="shared" si="7"/>
        <v>109.79610040453278</v>
      </c>
      <c r="N63" s="13">
        <f t="shared" si="7"/>
        <v>44.59122073578595</v>
      </c>
      <c r="O63" s="13">
        <f t="shared" si="7"/>
        <v>99.97665265826163</v>
      </c>
      <c r="P63" s="13">
        <f t="shared" si="7"/>
        <v>100</v>
      </c>
      <c r="Q63" s="13">
        <f t="shared" si="7"/>
        <v>81.51689025398319</v>
      </c>
      <c r="R63" s="13">
        <f t="shared" si="7"/>
        <v>100.00082937032546</v>
      </c>
      <c r="S63" s="13">
        <f t="shared" si="7"/>
        <v>105.40548281505728</v>
      </c>
      <c r="T63" s="13">
        <f t="shared" si="7"/>
        <v>100.03654452476316</v>
      </c>
      <c r="U63" s="13">
        <f t="shared" si="7"/>
        <v>101.81646137397951</v>
      </c>
      <c r="V63" s="13">
        <f t="shared" si="7"/>
        <v>106.7261064748489</v>
      </c>
      <c r="W63" s="13">
        <f t="shared" si="7"/>
        <v>99.99790508099292</v>
      </c>
      <c r="X63" s="13">
        <f t="shared" si="7"/>
        <v>0</v>
      </c>
      <c r="Y63" s="13">
        <f t="shared" si="7"/>
        <v>0</v>
      </c>
      <c r="Z63" s="14">
        <f t="shared" si="7"/>
        <v>99.99790508099292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101.5177233385845</v>
      </c>
      <c r="C66" s="15">
        <f t="shared" si="7"/>
        <v>0</v>
      </c>
      <c r="D66" s="4">
        <f t="shared" si="7"/>
        <v>39.52005531795995</v>
      </c>
      <c r="E66" s="16">
        <f t="shared" si="7"/>
        <v>0</v>
      </c>
      <c r="F66" s="16">
        <f t="shared" si="7"/>
        <v>0</v>
      </c>
      <c r="G66" s="16">
        <f t="shared" si="7"/>
        <v>99.72089058291698</v>
      </c>
      <c r="H66" s="16">
        <f t="shared" si="7"/>
        <v>100.00003698248103</v>
      </c>
      <c r="I66" s="16">
        <f t="shared" si="7"/>
        <v>66.86602484765743</v>
      </c>
      <c r="J66" s="16">
        <f t="shared" si="7"/>
        <v>100.36620673542076</v>
      </c>
      <c r="K66" s="16">
        <f t="shared" si="7"/>
        <v>0</v>
      </c>
      <c r="L66" s="16">
        <f t="shared" si="7"/>
        <v>0</v>
      </c>
      <c r="M66" s="16">
        <f t="shared" si="7"/>
        <v>32.76792765153848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22.30035859246425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148656310</v>
      </c>
      <c r="C67" s="24"/>
      <c r="D67" s="25">
        <v>156678594</v>
      </c>
      <c r="E67" s="26">
        <v>174755710</v>
      </c>
      <c r="F67" s="26">
        <v>13585990</v>
      </c>
      <c r="G67" s="26">
        <v>13671243</v>
      </c>
      <c r="H67" s="26">
        <v>11291681</v>
      </c>
      <c r="I67" s="26">
        <v>38548914</v>
      </c>
      <c r="J67" s="26">
        <v>12308492</v>
      </c>
      <c r="K67" s="26">
        <v>15492151</v>
      </c>
      <c r="L67" s="26">
        <v>12166116</v>
      </c>
      <c r="M67" s="26">
        <v>39966759</v>
      </c>
      <c r="N67" s="26">
        <v>18982980</v>
      </c>
      <c r="O67" s="26">
        <v>13369190</v>
      </c>
      <c r="P67" s="26">
        <v>14344611</v>
      </c>
      <c r="Q67" s="26">
        <v>46696781</v>
      </c>
      <c r="R67" s="26">
        <v>17161249</v>
      </c>
      <c r="S67" s="26">
        <v>14998000</v>
      </c>
      <c r="T67" s="26">
        <v>12000832</v>
      </c>
      <c r="U67" s="26">
        <v>44160081</v>
      </c>
      <c r="V67" s="26">
        <v>169372535</v>
      </c>
      <c r="W67" s="26">
        <v>174755710</v>
      </c>
      <c r="X67" s="26"/>
      <c r="Y67" s="25"/>
      <c r="Z67" s="27">
        <v>174755710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119208980</v>
      </c>
      <c r="C69" s="19"/>
      <c r="D69" s="20">
        <v>138887627</v>
      </c>
      <c r="E69" s="21">
        <v>139040423</v>
      </c>
      <c r="F69" s="21">
        <v>10944601</v>
      </c>
      <c r="G69" s="21">
        <v>11022461</v>
      </c>
      <c r="H69" s="21">
        <v>8587698</v>
      </c>
      <c r="I69" s="21">
        <v>30554760</v>
      </c>
      <c r="J69" s="21">
        <v>9577794</v>
      </c>
      <c r="K69" s="21">
        <v>12735383</v>
      </c>
      <c r="L69" s="21">
        <v>9289617</v>
      </c>
      <c r="M69" s="21">
        <v>31602794</v>
      </c>
      <c r="N69" s="21">
        <v>16089000</v>
      </c>
      <c r="O69" s="21">
        <v>10386280</v>
      </c>
      <c r="P69" s="21">
        <v>11336611</v>
      </c>
      <c r="Q69" s="21">
        <v>37811891</v>
      </c>
      <c r="R69" s="21">
        <v>11209943</v>
      </c>
      <c r="S69" s="21">
        <v>11792000</v>
      </c>
      <c r="T69" s="21">
        <v>10141322</v>
      </c>
      <c r="U69" s="21">
        <v>33143265</v>
      </c>
      <c r="V69" s="21">
        <v>133112710</v>
      </c>
      <c r="W69" s="21">
        <v>139040423</v>
      </c>
      <c r="X69" s="21"/>
      <c r="Y69" s="20"/>
      <c r="Z69" s="23">
        <v>139040423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106162459</v>
      </c>
      <c r="C71" s="19"/>
      <c r="D71" s="20">
        <v>123813106</v>
      </c>
      <c r="E71" s="21">
        <v>123813104</v>
      </c>
      <c r="F71" s="21">
        <v>9752500</v>
      </c>
      <c r="G71" s="21">
        <v>9837837</v>
      </c>
      <c r="H71" s="21">
        <v>7387949</v>
      </c>
      <c r="I71" s="21">
        <v>26978286</v>
      </c>
      <c r="J71" s="21">
        <v>8769053</v>
      </c>
      <c r="K71" s="21">
        <v>11581958</v>
      </c>
      <c r="L71" s="21">
        <v>8067863</v>
      </c>
      <c r="M71" s="21">
        <v>28418874</v>
      </c>
      <c r="N71" s="21">
        <v>14893000</v>
      </c>
      <c r="O71" s="21">
        <v>9187000</v>
      </c>
      <c r="P71" s="21">
        <v>10145000</v>
      </c>
      <c r="Q71" s="21">
        <v>34225000</v>
      </c>
      <c r="R71" s="21">
        <v>10004209</v>
      </c>
      <c r="S71" s="21">
        <v>10570000</v>
      </c>
      <c r="T71" s="21">
        <v>8907211</v>
      </c>
      <c r="U71" s="21">
        <v>29481420</v>
      </c>
      <c r="V71" s="21">
        <v>119103580</v>
      </c>
      <c r="W71" s="21">
        <v>123813104</v>
      </c>
      <c r="X71" s="21"/>
      <c r="Y71" s="20"/>
      <c r="Z71" s="23">
        <v>123813104</v>
      </c>
    </row>
    <row r="72" spans="1:26" ht="13.5" hidden="1">
      <c r="A72" s="39" t="s">
        <v>105</v>
      </c>
      <c r="B72" s="19"/>
      <c r="C72" s="19"/>
      <c r="D72" s="20">
        <v>15074521</v>
      </c>
      <c r="E72" s="21">
        <v>15227319</v>
      </c>
      <c r="F72" s="21">
        <v>1192101</v>
      </c>
      <c r="G72" s="21">
        <v>1184624</v>
      </c>
      <c r="H72" s="21">
        <v>1199749</v>
      </c>
      <c r="I72" s="21">
        <v>3576474</v>
      </c>
      <c r="J72" s="21">
        <v>808741</v>
      </c>
      <c r="K72" s="21">
        <v>1153425</v>
      </c>
      <c r="L72" s="21">
        <v>1221754</v>
      </c>
      <c r="M72" s="21">
        <v>3183920</v>
      </c>
      <c r="N72" s="21">
        <v>1196000</v>
      </c>
      <c r="O72" s="21">
        <v>1199280</v>
      </c>
      <c r="P72" s="21">
        <v>1191611</v>
      </c>
      <c r="Q72" s="21">
        <v>3586891</v>
      </c>
      <c r="R72" s="21">
        <v>1205734</v>
      </c>
      <c r="S72" s="21">
        <v>1222000</v>
      </c>
      <c r="T72" s="21">
        <v>1234111</v>
      </c>
      <c r="U72" s="21">
        <v>3661845</v>
      </c>
      <c r="V72" s="21">
        <v>14009130</v>
      </c>
      <c r="W72" s="21">
        <v>15227319</v>
      </c>
      <c r="X72" s="21"/>
      <c r="Y72" s="20"/>
      <c r="Z72" s="23">
        <v>15227319</v>
      </c>
    </row>
    <row r="73" spans="1:26" ht="13.5" hidden="1">
      <c r="A73" s="39" t="s">
        <v>106</v>
      </c>
      <c r="B73" s="19">
        <v>13046521</v>
      </c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29447330</v>
      </c>
      <c r="C75" s="28"/>
      <c r="D75" s="29">
        <v>17790967</v>
      </c>
      <c r="E75" s="30">
        <v>35715287</v>
      </c>
      <c r="F75" s="30">
        <v>2641389</v>
      </c>
      <c r="G75" s="30">
        <v>2648782</v>
      </c>
      <c r="H75" s="30">
        <v>2703983</v>
      </c>
      <c r="I75" s="30">
        <v>7994154</v>
      </c>
      <c r="J75" s="30">
        <v>2730698</v>
      </c>
      <c r="K75" s="30">
        <v>2756768</v>
      </c>
      <c r="L75" s="30">
        <v>2876499</v>
      </c>
      <c r="M75" s="30">
        <v>8363965</v>
      </c>
      <c r="N75" s="30">
        <v>2893980</v>
      </c>
      <c r="O75" s="30">
        <v>2982910</v>
      </c>
      <c r="P75" s="30">
        <v>3008000</v>
      </c>
      <c r="Q75" s="30">
        <v>8884890</v>
      </c>
      <c r="R75" s="30">
        <v>5951306</v>
      </c>
      <c r="S75" s="30">
        <v>3206000</v>
      </c>
      <c r="T75" s="30">
        <v>1859510</v>
      </c>
      <c r="U75" s="30">
        <v>11016816</v>
      </c>
      <c r="V75" s="30">
        <v>36259825</v>
      </c>
      <c r="W75" s="30">
        <v>35715287</v>
      </c>
      <c r="X75" s="30"/>
      <c r="Y75" s="29"/>
      <c r="Z75" s="31">
        <v>35715287</v>
      </c>
    </row>
    <row r="76" spans="1:26" ht="13.5" hidden="1">
      <c r="A76" s="42" t="s">
        <v>286</v>
      </c>
      <c r="B76" s="32">
        <v>115270497</v>
      </c>
      <c r="C76" s="32"/>
      <c r="D76" s="33">
        <v>90253000</v>
      </c>
      <c r="E76" s="34">
        <v>75612000</v>
      </c>
      <c r="F76" s="34">
        <v>4423552</v>
      </c>
      <c r="G76" s="34">
        <v>8262129</v>
      </c>
      <c r="H76" s="34">
        <v>11287661</v>
      </c>
      <c r="I76" s="34">
        <v>23973342</v>
      </c>
      <c r="J76" s="34">
        <v>8817908</v>
      </c>
      <c r="K76" s="34">
        <v>5790601</v>
      </c>
      <c r="L76" s="34">
        <v>5660994</v>
      </c>
      <c r="M76" s="34">
        <v>20269503</v>
      </c>
      <c r="N76" s="34">
        <v>5967404</v>
      </c>
      <c r="O76" s="34">
        <v>6387301</v>
      </c>
      <c r="P76" s="34">
        <v>8372343</v>
      </c>
      <c r="Q76" s="34">
        <v>20727048</v>
      </c>
      <c r="R76" s="34">
        <v>4681602</v>
      </c>
      <c r="S76" s="34">
        <v>5529634</v>
      </c>
      <c r="T76" s="34">
        <v>5529634</v>
      </c>
      <c r="U76" s="34">
        <v>15740870</v>
      </c>
      <c r="V76" s="34">
        <v>80710763</v>
      </c>
      <c r="W76" s="34">
        <v>75612000</v>
      </c>
      <c r="X76" s="34"/>
      <c r="Y76" s="33"/>
      <c r="Z76" s="35">
        <v>75612000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85376238</v>
      </c>
      <c r="C78" s="19"/>
      <c r="D78" s="20">
        <v>83222000</v>
      </c>
      <c r="E78" s="21">
        <v>75612000</v>
      </c>
      <c r="F78" s="21">
        <v>4423552</v>
      </c>
      <c r="G78" s="21">
        <v>5620740</v>
      </c>
      <c r="H78" s="21">
        <v>8583677</v>
      </c>
      <c r="I78" s="21">
        <v>18627969</v>
      </c>
      <c r="J78" s="21">
        <v>6077210</v>
      </c>
      <c r="K78" s="21">
        <v>5790601</v>
      </c>
      <c r="L78" s="21">
        <v>5660994</v>
      </c>
      <c r="M78" s="21">
        <v>17528805</v>
      </c>
      <c r="N78" s="21">
        <v>5967404</v>
      </c>
      <c r="O78" s="21">
        <v>6387301</v>
      </c>
      <c r="P78" s="21">
        <v>8372343</v>
      </c>
      <c r="Q78" s="21">
        <v>20727048</v>
      </c>
      <c r="R78" s="21">
        <v>4681602</v>
      </c>
      <c r="S78" s="21">
        <v>5529634</v>
      </c>
      <c r="T78" s="21">
        <v>5529634</v>
      </c>
      <c r="U78" s="21">
        <v>15740870</v>
      </c>
      <c r="V78" s="21">
        <v>72624692</v>
      </c>
      <c r="W78" s="21">
        <v>75612000</v>
      </c>
      <c r="X78" s="21"/>
      <c r="Y78" s="20"/>
      <c r="Z78" s="23">
        <v>75612000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65030498</v>
      </c>
      <c r="C80" s="19"/>
      <c r="D80" s="20">
        <v>66780000</v>
      </c>
      <c r="E80" s="21">
        <v>60385000</v>
      </c>
      <c r="F80" s="21">
        <v>2654131</v>
      </c>
      <c r="G80" s="21">
        <v>3786614</v>
      </c>
      <c r="H80" s="21">
        <v>7383928</v>
      </c>
      <c r="I80" s="21">
        <v>13824673</v>
      </c>
      <c r="J80" s="21">
        <v>4926336</v>
      </c>
      <c r="K80" s="21">
        <v>4621237</v>
      </c>
      <c r="L80" s="21">
        <v>4485412</v>
      </c>
      <c r="M80" s="21">
        <v>14032985</v>
      </c>
      <c r="N80" s="21">
        <v>5434093</v>
      </c>
      <c r="O80" s="21">
        <v>5188301</v>
      </c>
      <c r="P80" s="21">
        <v>7180732</v>
      </c>
      <c r="Q80" s="21">
        <v>17803126</v>
      </c>
      <c r="R80" s="21">
        <v>3475858</v>
      </c>
      <c r="S80" s="21">
        <v>4241579</v>
      </c>
      <c r="T80" s="21">
        <v>4295072</v>
      </c>
      <c r="U80" s="21">
        <v>12012509</v>
      </c>
      <c r="V80" s="21">
        <v>57673293</v>
      </c>
      <c r="W80" s="21">
        <v>60385000</v>
      </c>
      <c r="X80" s="21"/>
      <c r="Y80" s="20"/>
      <c r="Z80" s="23">
        <v>60385000</v>
      </c>
    </row>
    <row r="81" spans="1:26" ht="13.5" hidden="1">
      <c r="A81" s="39" t="s">
        <v>105</v>
      </c>
      <c r="B81" s="19">
        <v>20345740</v>
      </c>
      <c r="C81" s="19"/>
      <c r="D81" s="20">
        <v>16442000</v>
      </c>
      <c r="E81" s="21">
        <v>15227000</v>
      </c>
      <c r="F81" s="21">
        <v>1769421</v>
      </c>
      <c r="G81" s="21">
        <v>1834126</v>
      </c>
      <c r="H81" s="21">
        <v>1199749</v>
      </c>
      <c r="I81" s="21">
        <v>4803296</v>
      </c>
      <c r="J81" s="21">
        <v>1150874</v>
      </c>
      <c r="K81" s="21">
        <v>1169364</v>
      </c>
      <c r="L81" s="21">
        <v>1175582</v>
      </c>
      <c r="M81" s="21">
        <v>3495820</v>
      </c>
      <c r="N81" s="21">
        <v>533311</v>
      </c>
      <c r="O81" s="21">
        <v>1199000</v>
      </c>
      <c r="P81" s="21">
        <v>1191611</v>
      </c>
      <c r="Q81" s="21">
        <v>2923922</v>
      </c>
      <c r="R81" s="21">
        <v>1205744</v>
      </c>
      <c r="S81" s="21">
        <v>1288055</v>
      </c>
      <c r="T81" s="21">
        <v>1234562</v>
      </c>
      <c r="U81" s="21">
        <v>3728361</v>
      </c>
      <c r="V81" s="21">
        <v>14951399</v>
      </c>
      <c r="W81" s="21">
        <v>15227000</v>
      </c>
      <c r="X81" s="21"/>
      <c r="Y81" s="20"/>
      <c r="Z81" s="23">
        <v>15227000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29894259</v>
      </c>
      <c r="C84" s="28"/>
      <c r="D84" s="29">
        <v>7031000</v>
      </c>
      <c r="E84" s="30"/>
      <c r="F84" s="30"/>
      <c r="G84" s="30">
        <v>2641389</v>
      </c>
      <c r="H84" s="30">
        <v>2703984</v>
      </c>
      <c r="I84" s="30">
        <v>5345373</v>
      </c>
      <c r="J84" s="30">
        <v>2740698</v>
      </c>
      <c r="K84" s="30"/>
      <c r="L84" s="30"/>
      <c r="M84" s="30">
        <v>2740698</v>
      </c>
      <c r="N84" s="30"/>
      <c r="O84" s="30"/>
      <c r="P84" s="30"/>
      <c r="Q84" s="30"/>
      <c r="R84" s="30"/>
      <c r="S84" s="30"/>
      <c r="T84" s="30"/>
      <c r="U84" s="30"/>
      <c r="V84" s="30">
        <v>8086071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7136291</v>
      </c>
      <c r="D5" s="357">
        <f t="shared" si="0"/>
        <v>0</v>
      </c>
      <c r="E5" s="356">
        <f t="shared" si="0"/>
        <v>16497000</v>
      </c>
      <c r="F5" s="358">
        <f t="shared" si="0"/>
        <v>15164000</v>
      </c>
      <c r="G5" s="358">
        <f t="shared" si="0"/>
        <v>826376</v>
      </c>
      <c r="H5" s="356">
        <f t="shared" si="0"/>
        <v>126935</v>
      </c>
      <c r="I5" s="356">
        <f t="shared" si="0"/>
        <v>3078491</v>
      </c>
      <c r="J5" s="358">
        <f t="shared" si="0"/>
        <v>4031802</v>
      </c>
      <c r="K5" s="358">
        <f t="shared" si="0"/>
        <v>360369</v>
      </c>
      <c r="L5" s="356">
        <f t="shared" si="0"/>
        <v>0</v>
      </c>
      <c r="M5" s="356">
        <f t="shared" si="0"/>
        <v>1103712</v>
      </c>
      <c r="N5" s="358">
        <f t="shared" si="0"/>
        <v>1464081</v>
      </c>
      <c r="O5" s="358">
        <f t="shared" si="0"/>
        <v>1142568</v>
      </c>
      <c r="P5" s="356">
        <f t="shared" si="0"/>
        <v>1324870</v>
      </c>
      <c r="Q5" s="356">
        <f t="shared" si="0"/>
        <v>983629</v>
      </c>
      <c r="R5" s="358">
        <f t="shared" si="0"/>
        <v>3451067</v>
      </c>
      <c r="S5" s="358">
        <f t="shared" si="0"/>
        <v>919000</v>
      </c>
      <c r="T5" s="356">
        <f t="shared" si="0"/>
        <v>1100668</v>
      </c>
      <c r="U5" s="356">
        <f t="shared" si="0"/>
        <v>3073058</v>
      </c>
      <c r="V5" s="358">
        <f t="shared" si="0"/>
        <v>5092726</v>
      </c>
      <c r="W5" s="358">
        <f t="shared" si="0"/>
        <v>14039676</v>
      </c>
      <c r="X5" s="356">
        <f t="shared" si="0"/>
        <v>15164000</v>
      </c>
      <c r="Y5" s="358">
        <f t="shared" si="0"/>
        <v>-1124324</v>
      </c>
      <c r="Z5" s="359">
        <f>+IF(X5&lt;&gt;0,+(Y5/X5)*100,0)</f>
        <v>-7.4144289105776835</v>
      </c>
      <c r="AA5" s="360">
        <f>+AA6+AA8+AA11+AA13+AA15</f>
        <v>15164000</v>
      </c>
    </row>
    <row r="6" spans="1:27" ht="13.5">
      <c r="A6" s="361" t="s">
        <v>204</v>
      </c>
      <c r="B6" s="142"/>
      <c r="C6" s="60">
        <f>+C7</f>
        <v>5318535</v>
      </c>
      <c r="D6" s="340">
        <f aca="true" t="shared" si="1" ref="D6:AA6">+D7</f>
        <v>0</v>
      </c>
      <c r="E6" s="60">
        <f t="shared" si="1"/>
        <v>200000</v>
      </c>
      <c r="F6" s="59">
        <f t="shared" si="1"/>
        <v>1500000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520000</v>
      </c>
      <c r="Q6" s="60">
        <f t="shared" si="1"/>
        <v>507980</v>
      </c>
      <c r="R6" s="59">
        <f t="shared" si="1"/>
        <v>1027980</v>
      </c>
      <c r="S6" s="59">
        <f t="shared" si="1"/>
        <v>0</v>
      </c>
      <c r="T6" s="60">
        <f t="shared" si="1"/>
        <v>537169</v>
      </c>
      <c r="U6" s="60">
        <f t="shared" si="1"/>
        <v>704544</v>
      </c>
      <c r="V6" s="59">
        <f t="shared" si="1"/>
        <v>1241713</v>
      </c>
      <c r="W6" s="59">
        <f t="shared" si="1"/>
        <v>2269693</v>
      </c>
      <c r="X6" s="60">
        <f t="shared" si="1"/>
        <v>1500000</v>
      </c>
      <c r="Y6" s="59">
        <f t="shared" si="1"/>
        <v>769693</v>
      </c>
      <c r="Z6" s="61">
        <f>+IF(X6&lt;&gt;0,+(Y6/X6)*100,0)</f>
        <v>51.312866666666665</v>
      </c>
      <c r="AA6" s="62">
        <f t="shared" si="1"/>
        <v>1500000</v>
      </c>
    </row>
    <row r="7" spans="1:27" ht="13.5">
      <c r="A7" s="291" t="s">
        <v>228</v>
      </c>
      <c r="B7" s="142"/>
      <c r="C7" s="60">
        <v>5318535</v>
      </c>
      <c r="D7" s="340"/>
      <c r="E7" s="60">
        <v>200000</v>
      </c>
      <c r="F7" s="59">
        <v>1500000</v>
      </c>
      <c r="G7" s="59"/>
      <c r="H7" s="60"/>
      <c r="I7" s="60"/>
      <c r="J7" s="59"/>
      <c r="K7" s="59"/>
      <c r="L7" s="60"/>
      <c r="M7" s="60"/>
      <c r="N7" s="59"/>
      <c r="O7" s="59"/>
      <c r="P7" s="60">
        <v>520000</v>
      </c>
      <c r="Q7" s="60">
        <v>507980</v>
      </c>
      <c r="R7" s="59">
        <v>1027980</v>
      </c>
      <c r="S7" s="59"/>
      <c r="T7" s="60">
        <v>537169</v>
      </c>
      <c r="U7" s="60">
        <v>704544</v>
      </c>
      <c r="V7" s="59">
        <v>1241713</v>
      </c>
      <c r="W7" s="59">
        <v>2269693</v>
      </c>
      <c r="X7" s="60">
        <v>1500000</v>
      </c>
      <c r="Y7" s="59">
        <v>769693</v>
      </c>
      <c r="Z7" s="61">
        <v>51.31</v>
      </c>
      <c r="AA7" s="62">
        <v>1500000</v>
      </c>
    </row>
    <row r="8" spans="1:27" ht="13.5">
      <c r="A8" s="361" t="s">
        <v>205</v>
      </c>
      <c r="B8" s="142"/>
      <c r="C8" s="60">
        <f aca="true" t="shared" si="2" ref="C8:Y8">SUM(C9:C10)</f>
        <v>1817756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1817756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11297000</v>
      </c>
      <c r="F11" s="364">
        <f t="shared" si="3"/>
        <v>11164000</v>
      </c>
      <c r="G11" s="364">
        <f t="shared" si="3"/>
        <v>826376</v>
      </c>
      <c r="H11" s="362">
        <f t="shared" si="3"/>
        <v>126935</v>
      </c>
      <c r="I11" s="362">
        <f t="shared" si="3"/>
        <v>3078491</v>
      </c>
      <c r="J11" s="364">
        <f t="shared" si="3"/>
        <v>4031802</v>
      </c>
      <c r="K11" s="364">
        <f t="shared" si="3"/>
        <v>360369</v>
      </c>
      <c r="L11" s="362">
        <f t="shared" si="3"/>
        <v>0</v>
      </c>
      <c r="M11" s="362">
        <f t="shared" si="3"/>
        <v>1103712</v>
      </c>
      <c r="N11" s="364">
        <f t="shared" si="3"/>
        <v>1464081</v>
      </c>
      <c r="O11" s="364">
        <f t="shared" si="3"/>
        <v>1142568</v>
      </c>
      <c r="P11" s="362">
        <f t="shared" si="3"/>
        <v>804870</v>
      </c>
      <c r="Q11" s="362">
        <f t="shared" si="3"/>
        <v>475649</v>
      </c>
      <c r="R11" s="364">
        <f t="shared" si="3"/>
        <v>2423087</v>
      </c>
      <c r="S11" s="364">
        <f t="shared" si="3"/>
        <v>919000</v>
      </c>
      <c r="T11" s="362">
        <f t="shared" si="3"/>
        <v>563499</v>
      </c>
      <c r="U11" s="362">
        <f t="shared" si="3"/>
        <v>2368514</v>
      </c>
      <c r="V11" s="364">
        <f t="shared" si="3"/>
        <v>3851013</v>
      </c>
      <c r="W11" s="364">
        <f t="shared" si="3"/>
        <v>11769983</v>
      </c>
      <c r="X11" s="362">
        <f t="shared" si="3"/>
        <v>11164000</v>
      </c>
      <c r="Y11" s="364">
        <f t="shared" si="3"/>
        <v>605983</v>
      </c>
      <c r="Z11" s="365">
        <f>+IF(X11&lt;&gt;0,+(Y11/X11)*100,0)</f>
        <v>5.428009673951988</v>
      </c>
      <c r="AA11" s="366">
        <f t="shared" si="3"/>
        <v>11164000</v>
      </c>
    </row>
    <row r="12" spans="1:27" ht="13.5">
      <c r="A12" s="291" t="s">
        <v>231</v>
      </c>
      <c r="B12" s="136"/>
      <c r="C12" s="60"/>
      <c r="D12" s="340"/>
      <c r="E12" s="60">
        <v>11297000</v>
      </c>
      <c r="F12" s="59">
        <v>11164000</v>
      </c>
      <c r="G12" s="59">
        <v>826376</v>
      </c>
      <c r="H12" s="60">
        <v>126935</v>
      </c>
      <c r="I12" s="60">
        <v>3078491</v>
      </c>
      <c r="J12" s="59">
        <v>4031802</v>
      </c>
      <c r="K12" s="59">
        <v>360369</v>
      </c>
      <c r="L12" s="60"/>
      <c r="M12" s="60">
        <v>1103712</v>
      </c>
      <c r="N12" s="59">
        <v>1464081</v>
      </c>
      <c r="O12" s="59">
        <v>1142568</v>
      </c>
      <c r="P12" s="60">
        <v>804870</v>
      </c>
      <c r="Q12" s="60">
        <v>475649</v>
      </c>
      <c r="R12" s="59">
        <v>2423087</v>
      </c>
      <c r="S12" s="59">
        <v>919000</v>
      </c>
      <c r="T12" s="60">
        <v>563499</v>
      </c>
      <c r="U12" s="60">
        <v>2368514</v>
      </c>
      <c r="V12" s="59">
        <v>3851013</v>
      </c>
      <c r="W12" s="59">
        <v>11769983</v>
      </c>
      <c r="X12" s="60">
        <v>11164000</v>
      </c>
      <c r="Y12" s="59">
        <v>605983</v>
      </c>
      <c r="Z12" s="61">
        <v>5.43</v>
      </c>
      <c r="AA12" s="62">
        <v>11164000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5000000</v>
      </c>
      <c r="F15" s="59">
        <f t="shared" si="5"/>
        <v>2500000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2500000</v>
      </c>
      <c r="Y15" s="59">
        <f t="shared" si="5"/>
        <v>-2500000</v>
      </c>
      <c r="Z15" s="61">
        <f>+IF(X15&lt;&gt;0,+(Y15/X15)*100,0)</f>
        <v>-100</v>
      </c>
      <c r="AA15" s="62">
        <f>SUM(AA16:AA20)</f>
        <v>2500000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5000000</v>
      </c>
      <c r="F20" s="59">
        <v>2500000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2500000</v>
      </c>
      <c r="Y20" s="59">
        <v>-2500000</v>
      </c>
      <c r="Z20" s="61">
        <v>-100</v>
      </c>
      <c r="AA20" s="62">
        <v>2500000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8964798</v>
      </c>
      <c r="D40" s="344">
        <f t="shared" si="9"/>
        <v>0</v>
      </c>
      <c r="E40" s="343">
        <f t="shared" si="9"/>
        <v>2401000</v>
      </c>
      <c r="F40" s="345">
        <f t="shared" si="9"/>
        <v>3459000</v>
      </c>
      <c r="G40" s="345">
        <f t="shared" si="9"/>
        <v>147698</v>
      </c>
      <c r="H40" s="343">
        <f t="shared" si="9"/>
        <v>155938</v>
      </c>
      <c r="I40" s="343">
        <f t="shared" si="9"/>
        <v>268699</v>
      </c>
      <c r="J40" s="345">
        <f t="shared" si="9"/>
        <v>572335</v>
      </c>
      <c r="K40" s="345">
        <f t="shared" si="9"/>
        <v>298545</v>
      </c>
      <c r="L40" s="343">
        <f t="shared" si="9"/>
        <v>28883</v>
      </c>
      <c r="M40" s="343">
        <f t="shared" si="9"/>
        <v>412923</v>
      </c>
      <c r="N40" s="345">
        <f t="shared" si="9"/>
        <v>740351</v>
      </c>
      <c r="O40" s="345">
        <f t="shared" si="9"/>
        <v>534922</v>
      </c>
      <c r="P40" s="343">
        <f t="shared" si="9"/>
        <v>235130</v>
      </c>
      <c r="Q40" s="343">
        <f t="shared" si="9"/>
        <v>300731</v>
      </c>
      <c r="R40" s="345">
        <f t="shared" si="9"/>
        <v>1070783</v>
      </c>
      <c r="S40" s="345">
        <f t="shared" si="9"/>
        <v>206000</v>
      </c>
      <c r="T40" s="343">
        <f t="shared" si="9"/>
        <v>789000</v>
      </c>
      <c r="U40" s="343">
        <f t="shared" si="9"/>
        <v>765141</v>
      </c>
      <c r="V40" s="345">
        <f t="shared" si="9"/>
        <v>1760141</v>
      </c>
      <c r="W40" s="345">
        <f t="shared" si="9"/>
        <v>4143610</v>
      </c>
      <c r="X40" s="343">
        <f t="shared" si="9"/>
        <v>3459000</v>
      </c>
      <c r="Y40" s="345">
        <f t="shared" si="9"/>
        <v>684610</v>
      </c>
      <c r="Z40" s="336">
        <f>+IF(X40&lt;&gt;0,+(Y40/X40)*100,0)</f>
        <v>19.792136455623012</v>
      </c>
      <c r="AA40" s="350">
        <f>SUM(AA41:AA49)</f>
        <v>3459000</v>
      </c>
    </row>
    <row r="41" spans="1:27" ht="13.5">
      <c r="A41" s="361" t="s">
        <v>247</v>
      </c>
      <c r="B41" s="142"/>
      <c r="C41" s="362">
        <v>2489261</v>
      </c>
      <c r="D41" s="363"/>
      <c r="E41" s="362"/>
      <c r="F41" s="364">
        <v>3459000</v>
      </c>
      <c r="G41" s="364">
        <v>147698</v>
      </c>
      <c r="H41" s="362">
        <v>155938</v>
      </c>
      <c r="I41" s="362">
        <v>264464</v>
      </c>
      <c r="J41" s="364">
        <v>568100</v>
      </c>
      <c r="K41" s="364">
        <v>287707</v>
      </c>
      <c r="L41" s="362">
        <v>28883</v>
      </c>
      <c r="M41" s="362">
        <v>408402</v>
      </c>
      <c r="N41" s="364">
        <v>724992</v>
      </c>
      <c r="O41" s="364">
        <v>531230</v>
      </c>
      <c r="P41" s="362">
        <v>226337</v>
      </c>
      <c r="Q41" s="362">
        <v>298652</v>
      </c>
      <c r="R41" s="364">
        <v>1056219</v>
      </c>
      <c r="S41" s="364">
        <v>166000</v>
      </c>
      <c r="T41" s="362">
        <v>774000</v>
      </c>
      <c r="U41" s="362">
        <v>649932</v>
      </c>
      <c r="V41" s="364">
        <v>1589932</v>
      </c>
      <c r="W41" s="364">
        <v>3939243</v>
      </c>
      <c r="X41" s="362">
        <v>3459000</v>
      </c>
      <c r="Y41" s="364">
        <v>480243</v>
      </c>
      <c r="Z41" s="365">
        <v>13.88</v>
      </c>
      <c r="AA41" s="366">
        <v>3459000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395476</v>
      </c>
      <c r="D43" s="369"/>
      <c r="E43" s="305"/>
      <c r="F43" s="370"/>
      <c r="G43" s="370"/>
      <c r="H43" s="305"/>
      <c r="I43" s="305">
        <v>2341</v>
      </c>
      <c r="J43" s="370">
        <v>2341</v>
      </c>
      <c r="K43" s="370">
        <v>9548</v>
      </c>
      <c r="L43" s="305"/>
      <c r="M43" s="305"/>
      <c r="N43" s="370">
        <v>9548</v>
      </c>
      <c r="O43" s="370">
        <v>1242</v>
      </c>
      <c r="P43" s="305"/>
      <c r="Q43" s="305">
        <v>2079</v>
      </c>
      <c r="R43" s="370">
        <v>3321</v>
      </c>
      <c r="S43" s="370"/>
      <c r="T43" s="305">
        <v>5000</v>
      </c>
      <c r="U43" s="305">
        <v>107834</v>
      </c>
      <c r="V43" s="370">
        <v>112834</v>
      </c>
      <c r="W43" s="370">
        <v>128044</v>
      </c>
      <c r="X43" s="305"/>
      <c r="Y43" s="370">
        <v>128044</v>
      </c>
      <c r="Z43" s="371"/>
      <c r="AA43" s="303"/>
    </row>
    <row r="44" spans="1:27" ht="13.5">
      <c r="A44" s="361" t="s">
        <v>250</v>
      </c>
      <c r="B44" s="136"/>
      <c r="C44" s="60">
        <v>2205</v>
      </c>
      <c r="D44" s="368"/>
      <c r="E44" s="54"/>
      <c r="F44" s="53"/>
      <c r="G44" s="53"/>
      <c r="H44" s="54"/>
      <c r="I44" s="54">
        <v>1894</v>
      </c>
      <c r="J44" s="53">
        <v>1894</v>
      </c>
      <c r="K44" s="53"/>
      <c r="L44" s="54"/>
      <c r="M44" s="54">
        <v>1730</v>
      </c>
      <c r="N44" s="53">
        <v>1730</v>
      </c>
      <c r="O44" s="53">
        <v>2450</v>
      </c>
      <c r="P44" s="54">
        <v>8793</v>
      </c>
      <c r="Q44" s="54"/>
      <c r="R44" s="53">
        <v>11243</v>
      </c>
      <c r="S44" s="53">
        <v>2000</v>
      </c>
      <c r="T44" s="54"/>
      <c r="U44" s="54">
        <v>7375</v>
      </c>
      <c r="V44" s="53">
        <v>9375</v>
      </c>
      <c r="W44" s="53">
        <v>24242</v>
      </c>
      <c r="X44" s="54"/>
      <c r="Y44" s="53">
        <v>24242</v>
      </c>
      <c r="Z44" s="94"/>
      <c r="AA44" s="95"/>
    </row>
    <row r="45" spans="1:27" ht="13.5">
      <c r="A45" s="361" t="s">
        <v>251</v>
      </c>
      <c r="B45" s="136"/>
      <c r="C45" s="60">
        <v>6717</v>
      </c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>
        <v>1290</v>
      </c>
      <c r="L47" s="54"/>
      <c r="M47" s="54"/>
      <c r="N47" s="53">
        <v>1290</v>
      </c>
      <c r="O47" s="53"/>
      <c r="P47" s="54"/>
      <c r="Q47" s="54"/>
      <c r="R47" s="53"/>
      <c r="S47" s="53"/>
      <c r="T47" s="54"/>
      <c r="U47" s="54"/>
      <c r="V47" s="53"/>
      <c r="W47" s="53">
        <v>1290</v>
      </c>
      <c r="X47" s="54"/>
      <c r="Y47" s="53">
        <v>1290</v>
      </c>
      <c r="Z47" s="94"/>
      <c r="AA47" s="95"/>
    </row>
    <row r="48" spans="1:27" ht="13.5">
      <c r="A48" s="361" t="s">
        <v>254</v>
      </c>
      <c r="B48" s="136"/>
      <c r="C48" s="60">
        <v>654456</v>
      </c>
      <c r="D48" s="368"/>
      <c r="E48" s="54"/>
      <c r="F48" s="53"/>
      <c r="G48" s="53"/>
      <c r="H48" s="54"/>
      <c r="I48" s="54"/>
      <c r="J48" s="53"/>
      <c r="K48" s="53"/>
      <c r="L48" s="54"/>
      <c r="M48" s="54">
        <v>2791</v>
      </c>
      <c r="N48" s="53">
        <v>2791</v>
      </c>
      <c r="O48" s="53"/>
      <c r="P48" s="54"/>
      <c r="Q48" s="54"/>
      <c r="R48" s="53"/>
      <c r="S48" s="53">
        <v>38000</v>
      </c>
      <c r="T48" s="54">
        <v>10000</v>
      </c>
      <c r="U48" s="54"/>
      <c r="V48" s="53">
        <v>48000</v>
      </c>
      <c r="W48" s="53">
        <v>50791</v>
      </c>
      <c r="X48" s="54"/>
      <c r="Y48" s="53">
        <v>50791</v>
      </c>
      <c r="Z48" s="94"/>
      <c r="AA48" s="95"/>
    </row>
    <row r="49" spans="1:27" ht="13.5">
      <c r="A49" s="361" t="s">
        <v>93</v>
      </c>
      <c r="B49" s="136"/>
      <c r="C49" s="54">
        <v>5416683</v>
      </c>
      <c r="D49" s="368"/>
      <c r="E49" s="54">
        <v>2401000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16101089</v>
      </c>
      <c r="D60" s="346">
        <f t="shared" si="14"/>
        <v>0</v>
      </c>
      <c r="E60" s="219">
        <f t="shared" si="14"/>
        <v>18898000</v>
      </c>
      <c r="F60" s="264">
        <f t="shared" si="14"/>
        <v>18623000</v>
      </c>
      <c r="G60" s="264">
        <f t="shared" si="14"/>
        <v>974074</v>
      </c>
      <c r="H60" s="219">
        <f t="shared" si="14"/>
        <v>282873</v>
      </c>
      <c r="I60" s="219">
        <f t="shared" si="14"/>
        <v>3347190</v>
      </c>
      <c r="J60" s="264">
        <f t="shared" si="14"/>
        <v>4604137</v>
      </c>
      <c r="K60" s="264">
        <f t="shared" si="14"/>
        <v>658914</v>
      </c>
      <c r="L60" s="219">
        <f t="shared" si="14"/>
        <v>28883</v>
      </c>
      <c r="M60" s="219">
        <f t="shared" si="14"/>
        <v>1516635</v>
      </c>
      <c r="N60" s="264">
        <f t="shared" si="14"/>
        <v>2204432</v>
      </c>
      <c r="O60" s="264">
        <f t="shared" si="14"/>
        <v>1677490</v>
      </c>
      <c r="P60" s="219">
        <f t="shared" si="14"/>
        <v>1560000</v>
      </c>
      <c r="Q60" s="219">
        <f t="shared" si="14"/>
        <v>1284360</v>
      </c>
      <c r="R60" s="264">
        <f t="shared" si="14"/>
        <v>4521850</v>
      </c>
      <c r="S60" s="264">
        <f t="shared" si="14"/>
        <v>1125000</v>
      </c>
      <c r="T60" s="219">
        <f t="shared" si="14"/>
        <v>1889668</v>
      </c>
      <c r="U60" s="219">
        <f t="shared" si="14"/>
        <v>3838199</v>
      </c>
      <c r="V60" s="264">
        <f t="shared" si="14"/>
        <v>6852867</v>
      </c>
      <c r="W60" s="264">
        <f t="shared" si="14"/>
        <v>18183286</v>
      </c>
      <c r="X60" s="219">
        <f t="shared" si="14"/>
        <v>18623000</v>
      </c>
      <c r="Y60" s="264">
        <f t="shared" si="14"/>
        <v>-439714</v>
      </c>
      <c r="Z60" s="337">
        <f>+IF(X60&lt;&gt;0,+(Y60/X60)*100,0)</f>
        <v>-2.3611340815121085</v>
      </c>
      <c r="AA60" s="232">
        <f>+AA57+AA54+AA51+AA40+AA37+AA34+AA22+AA5</f>
        <v>18623000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295512125</v>
      </c>
      <c r="D5" s="153">
        <f>SUM(D6:D8)</f>
        <v>0</v>
      </c>
      <c r="E5" s="154">
        <f t="shared" si="0"/>
        <v>281618000</v>
      </c>
      <c r="F5" s="100">
        <f t="shared" si="0"/>
        <v>242403841</v>
      </c>
      <c r="G5" s="100">
        <f t="shared" si="0"/>
        <v>105192485</v>
      </c>
      <c r="H5" s="100">
        <f t="shared" si="0"/>
        <v>1405364</v>
      </c>
      <c r="I5" s="100">
        <f t="shared" si="0"/>
        <v>1144679</v>
      </c>
      <c r="J5" s="100">
        <f t="shared" si="0"/>
        <v>107742528</v>
      </c>
      <c r="K5" s="100">
        <f t="shared" si="0"/>
        <v>1686813</v>
      </c>
      <c r="L5" s="100">
        <f t="shared" si="0"/>
        <v>1386477</v>
      </c>
      <c r="M5" s="100">
        <f t="shared" si="0"/>
        <v>43835</v>
      </c>
      <c r="N5" s="100">
        <f t="shared" si="0"/>
        <v>3117125</v>
      </c>
      <c r="O5" s="100">
        <f t="shared" si="0"/>
        <v>44717</v>
      </c>
      <c r="P5" s="100">
        <f t="shared" si="0"/>
        <v>1969835</v>
      </c>
      <c r="Q5" s="100">
        <f t="shared" si="0"/>
        <v>149236847</v>
      </c>
      <c r="R5" s="100">
        <f t="shared" si="0"/>
        <v>151251399</v>
      </c>
      <c r="S5" s="100">
        <f t="shared" si="0"/>
        <v>4658639</v>
      </c>
      <c r="T5" s="100">
        <f t="shared" si="0"/>
        <v>1257315</v>
      </c>
      <c r="U5" s="100">
        <f t="shared" si="0"/>
        <v>2005000</v>
      </c>
      <c r="V5" s="100">
        <f t="shared" si="0"/>
        <v>7920954</v>
      </c>
      <c r="W5" s="100">
        <f t="shared" si="0"/>
        <v>270032006</v>
      </c>
      <c r="X5" s="100">
        <f t="shared" si="0"/>
        <v>242403841</v>
      </c>
      <c r="Y5" s="100">
        <f t="shared" si="0"/>
        <v>27628165</v>
      </c>
      <c r="Z5" s="137">
        <f>+IF(X5&lt;&gt;0,+(Y5/X5)*100,0)</f>
        <v>11.39757723558514</v>
      </c>
      <c r="AA5" s="153">
        <f>SUM(AA6:AA8)</f>
        <v>242403841</v>
      </c>
    </row>
    <row r="6" spans="1:27" ht="13.5">
      <c r="A6" s="138" t="s">
        <v>75</v>
      </c>
      <c r="B6" s="136"/>
      <c r="C6" s="155">
        <v>292419761</v>
      </c>
      <c r="D6" s="155"/>
      <c r="E6" s="156">
        <v>40211000</v>
      </c>
      <c r="F6" s="60"/>
      <c r="G6" s="60">
        <v>37743000</v>
      </c>
      <c r="H6" s="60"/>
      <c r="I6" s="60"/>
      <c r="J6" s="60">
        <v>37743000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37743000</v>
      </c>
      <c r="X6" s="60"/>
      <c r="Y6" s="60">
        <v>37743000</v>
      </c>
      <c r="Z6" s="140">
        <v>0</v>
      </c>
      <c r="AA6" s="155"/>
    </row>
    <row r="7" spans="1:27" ht="13.5">
      <c r="A7" s="138" t="s">
        <v>76</v>
      </c>
      <c r="B7" s="136"/>
      <c r="C7" s="157">
        <v>3092364</v>
      </c>
      <c r="D7" s="157"/>
      <c r="E7" s="158">
        <v>241407000</v>
      </c>
      <c r="F7" s="159">
        <v>242403841</v>
      </c>
      <c r="G7" s="159">
        <v>67449485</v>
      </c>
      <c r="H7" s="159">
        <v>1405364</v>
      </c>
      <c r="I7" s="159">
        <v>1144679</v>
      </c>
      <c r="J7" s="159">
        <v>69999528</v>
      </c>
      <c r="K7" s="159">
        <v>1686813</v>
      </c>
      <c r="L7" s="159">
        <v>1386477</v>
      </c>
      <c r="M7" s="159">
        <v>43835</v>
      </c>
      <c r="N7" s="159">
        <v>3117125</v>
      </c>
      <c r="O7" s="159">
        <v>44717</v>
      </c>
      <c r="P7" s="159">
        <v>1969835</v>
      </c>
      <c r="Q7" s="159">
        <v>149236847</v>
      </c>
      <c r="R7" s="159">
        <v>151251399</v>
      </c>
      <c r="S7" s="159">
        <v>4658639</v>
      </c>
      <c r="T7" s="159">
        <v>1257315</v>
      </c>
      <c r="U7" s="159">
        <v>2005000</v>
      </c>
      <c r="V7" s="159">
        <v>7920954</v>
      </c>
      <c r="W7" s="159">
        <v>232289006</v>
      </c>
      <c r="X7" s="159">
        <v>242403841</v>
      </c>
      <c r="Y7" s="159">
        <v>-10114835</v>
      </c>
      <c r="Z7" s="141">
        <v>-4.17</v>
      </c>
      <c r="AA7" s="157">
        <v>242403841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890000</v>
      </c>
      <c r="F15" s="100">
        <f t="shared" si="2"/>
        <v>890000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890000</v>
      </c>
      <c r="Y15" s="100">
        <f t="shared" si="2"/>
        <v>-890000</v>
      </c>
      <c r="Z15" s="137">
        <f>+IF(X15&lt;&gt;0,+(Y15/X15)*100,0)</f>
        <v>-100</v>
      </c>
      <c r="AA15" s="153">
        <f>SUM(AA16:AA18)</f>
        <v>890000</v>
      </c>
    </row>
    <row r="16" spans="1:27" ht="13.5">
      <c r="A16" s="138" t="s">
        <v>85</v>
      </c>
      <c r="B16" s="136"/>
      <c r="C16" s="155"/>
      <c r="D16" s="155"/>
      <c r="E16" s="156">
        <v>890000</v>
      </c>
      <c r="F16" s="60">
        <v>890000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890000</v>
      </c>
      <c r="Y16" s="60">
        <v>-890000</v>
      </c>
      <c r="Z16" s="140">
        <v>-100</v>
      </c>
      <c r="AA16" s="155">
        <v>890000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361064277</v>
      </c>
      <c r="D19" s="153">
        <f>SUM(D20:D23)</f>
        <v>0</v>
      </c>
      <c r="E19" s="154">
        <f t="shared" si="3"/>
        <v>355144898</v>
      </c>
      <c r="F19" s="100">
        <f t="shared" si="3"/>
        <v>551106014</v>
      </c>
      <c r="G19" s="100">
        <f t="shared" si="3"/>
        <v>45890066</v>
      </c>
      <c r="H19" s="100">
        <f t="shared" si="3"/>
        <v>28507348</v>
      </c>
      <c r="I19" s="100">
        <f t="shared" si="3"/>
        <v>31330773</v>
      </c>
      <c r="J19" s="100">
        <f t="shared" si="3"/>
        <v>105728187</v>
      </c>
      <c r="K19" s="100">
        <f t="shared" si="3"/>
        <v>29818177</v>
      </c>
      <c r="L19" s="100">
        <f t="shared" si="3"/>
        <v>30048214</v>
      </c>
      <c r="M19" s="100">
        <f t="shared" si="3"/>
        <v>21007269</v>
      </c>
      <c r="N19" s="100">
        <f t="shared" si="3"/>
        <v>80873660</v>
      </c>
      <c r="O19" s="100">
        <f t="shared" si="3"/>
        <v>26176382</v>
      </c>
      <c r="P19" s="100">
        <f t="shared" si="3"/>
        <v>34952190</v>
      </c>
      <c r="Q19" s="100">
        <f t="shared" si="3"/>
        <v>27081600</v>
      </c>
      <c r="R19" s="100">
        <f t="shared" si="3"/>
        <v>88210172</v>
      </c>
      <c r="S19" s="100">
        <f t="shared" si="3"/>
        <v>34588543</v>
      </c>
      <c r="T19" s="100">
        <f t="shared" si="3"/>
        <v>65613685</v>
      </c>
      <c r="U19" s="100">
        <f t="shared" si="3"/>
        <v>98873832</v>
      </c>
      <c r="V19" s="100">
        <f t="shared" si="3"/>
        <v>199076060</v>
      </c>
      <c r="W19" s="100">
        <f t="shared" si="3"/>
        <v>473888079</v>
      </c>
      <c r="X19" s="100">
        <f t="shared" si="3"/>
        <v>551106014</v>
      </c>
      <c r="Y19" s="100">
        <f t="shared" si="3"/>
        <v>-77217935</v>
      </c>
      <c r="Z19" s="137">
        <f>+IF(X19&lt;&gt;0,+(Y19/X19)*100,0)</f>
        <v>-14.011448439755187</v>
      </c>
      <c r="AA19" s="153">
        <f>SUM(AA20:AA23)</f>
        <v>551106014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344864711</v>
      </c>
      <c r="D21" s="155"/>
      <c r="E21" s="156">
        <v>332935000</v>
      </c>
      <c r="F21" s="60">
        <v>535878695</v>
      </c>
      <c r="G21" s="60">
        <v>44697965</v>
      </c>
      <c r="H21" s="60">
        <v>27322724</v>
      </c>
      <c r="I21" s="60">
        <v>30131024</v>
      </c>
      <c r="J21" s="60">
        <v>102151713</v>
      </c>
      <c r="K21" s="60">
        <v>29009436</v>
      </c>
      <c r="L21" s="60">
        <v>28894789</v>
      </c>
      <c r="M21" s="60">
        <v>19785515</v>
      </c>
      <c r="N21" s="60">
        <v>77689740</v>
      </c>
      <c r="O21" s="60">
        <v>24980382</v>
      </c>
      <c r="P21" s="60">
        <v>33752910</v>
      </c>
      <c r="Q21" s="60">
        <v>25889989</v>
      </c>
      <c r="R21" s="60">
        <v>84623281</v>
      </c>
      <c r="S21" s="60">
        <v>33382809</v>
      </c>
      <c r="T21" s="60">
        <v>64391685</v>
      </c>
      <c r="U21" s="60">
        <v>97639721</v>
      </c>
      <c r="V21" s="60">
        <v>195414215</v>
      </c>
      <c r="W21" s="60">
        <v>459878949</v>
      </c>
      <c r="X21" s="60">
        <v>535878695</v>
      </c>
      <c r="Y21" s="60">
        <v>-75999746</v>
      </c>
      <c r="Z21" s="140">
        <v>-14.18</v>
      </c>
      <c r="AA21" s="155">
        <v>535878695</v>
      </c>
    </row>
    <row r="22" spans="1:27" ht="13.5">
      <c r="A22" s="138" t="s">
        <v>91</v>
      </c>
      <c r="B22" s="136"/>
      <c r="C22" s="157"/>
      <c r="D22" s="157"/>
      <c r="E22" s="158">
        <v>22209898</v>
      </c>
      <c r="F22" s="159">
        <v>15227319</v>
      </c>
      <c r="G22" s="159">
        <v>1192101</v>
      </c>
      <c r="H22" s="159">
        <v>1184624</v>
      </c>
      <c r="I22" s="159">
        <v>1199749</v>
      </c>
      <c r="J22" s="159">
        <v>3576474</v>
      </c>
      <c r="K22" s="159">
        <v>808741</v>
      </c>
      <c r="L22" s="159">
        <v>1153425</v>
      </c>
      <c r="M22" s="159">
        <v>1221754</v>
      </c>
      <c r="N22" s="159">
        <v>3183920</v>
      </c>
      <c r="O22" s="159">
        <v>1196000</v>
      </c>
      <c r="P22" s="159">
        <v>1199280</v>
      </c>
      <c r="Q22" s="159">
        <v>1191611</v>
      </c>
      <c r="R22" s="159">
        <v>3586891</v>
      </c>
      <c r="S22" s="159">
        <v>1205734</v>
      </c>
      <c r="T22" s="159">
        <v>1222000</v>
      </c>
      <c r="U22" s="159">
        <v>1234111</v>
      </c>
      <c r="V22" s="159">
        <v>3661845</v>
      </c>
      <c r="W22" s="159">
        <v>14009130</v>
      </c>
      <c r="X22" s="159">
        <v>15227319</v>
      </c>
      <c r="Y22" s="159">
        <v>-1218189</v>
      </c>
      <c r="Z22" s="141">
        <v>-8</v>
      </c>
      <c r="AA22" s="157">
        <v>15227319</v>
      </c>
    </row>
    <row r="23" spans="1:27" ht="13.5">
      <c r="A23" s="138" t="s">
        <v>92</v>
      </c>
      <c r="B23" s="136"/>
      <c r="C23" s="155">
        <v>16199566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>
        <v>1007483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657583885</v>
      </c>
      <c r="D25" s="168">
        <f>+D5+D9+D15+D19+D24</f>
        <v>0</v>
      </c>
      <c r="E25" s="169">
        <f t="shared" si="4"/>
        <v>637652898</v>
      </c>
      <c r="F25" s="73">
        <f t="shared" si="4"/>
        <v>794399855</v>
      </c>
      <c r="G25" s="73">
        <f t="shared" si="4"/>
        <v>151082551</v>
      </c>
      <c r="H25" s="73">
        <f t="shared" si="4"/>
        <v>29912712</v>
      </c>
      <c r="I25" s="73">
        <f t="shared" si="4"/>
        <v>32475452</v>
      </c>
      <c r="J25" s="73">
        <f t="shared" si="4"/>
        <v>213470715</v>
      </c>
      <c r="K25" s="73">
        <f t="shared" si="4"/>
        <v>31504990</v>
      </c>
      <c r="L25" s="73">
        <f t="shared" si="4"/>
        <v>31434691</v>
      </c>
      <c r="M25" s="73">
        <f t="shared" si="4"/>
        <v>21051104</v>
      </c>
      <c r="N25" s="73">
        <f t="shared" si="4"/>
        <v>83990785</v>
      </c>
      <c r="O25" s="73">
        <f t="shared" si="4"/>
        <v>26221099</v>
      </c>
      <c r="P25" s="73">
        <f t="shared" si="4"/>
        <v>36922025</v>
      </c>
      <c r="Q25" s="73">
        <f t="shared" si="4"/>
        <v>176318447</v>
      </c>
      <c r="R25" s="73">
        <f t="shared" si="4"/>
        <v>239461571</v>
      </c>
      <c r="S25" s="73">
        <f t="shared" si="4"/>
        <v>39247182</v>
      </c>
      <c r="T25" s="73">
        <f t="shared" si="4"/>
        <v>66871000</v>
      </c>
      <c r="U25" s="73">
        <f t="shared" si="4"/>
        <v>100878832</v>
      </c>
      <c r="V25" s="73">
        <f t="shared" si="4"/>
        <v>206997014</v>
      </c>
      <c r="W25" s="73">
        <f t="shared" si="4"/>
        <v>743920085</v>
      </c>
      <c r="X25" s="73">
        <f t="shared" si="4"/>
        <v>794399855</v>
      </c>
      <c r="Y25" s="73">
        <f t="shared" si="4"/>
        <v>-50479770</v>
      </c>
      <c r="Z25" s="170">
        <f>+IF(X25&lt;&gt;0,+(Y25/X25)*100,0)</f>
        <v>-6.354453576782186</v>
      </c>
      <c r="AA25" s="168">
        <f>+AA5+AA9+AA15+AA19+AA24</f>
        <v>794399855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63288542</v>
      </c>
      <c r="D28" s="153">
        <f>SUM(D29:D31)</f>
        <v>0</v>
      </c>
      <c r="E28" s="154">
        <f t="shared" si="5"/>
        <v>79057972</v>
      </c>
      <c r="F28" s="100">
        <f t="shared" si="5"/>
        <v>111808530</v>
      </c>
      <c r="G28" s="100">
        <f t="shared" si="5"/>
        <v>5176035</v>
      </c>
      <c r="H28" s="100">
        <f t="shared" si="5"/>
        <v>2627908</v>
      </c>
      <c r="I28" s="100">
        <f t="shared" si="5"/>
        <v>5873301</v>
      </c>
      <c r="J28" s="100">
        <f t="shared" si="5"/>
        <v>13677244</v>
      </c>
      <c r="K28" s="100">
        <f t="shared" si="5"/>
        <v>4164795</v>
      </c>
      <c r="L28" s="100">
        <f t="shared" si="5"/>
        <v>9651026</v>
      </c>
      <c r="M28" s="100">
        <f t="shared" si="5"/>
        <v>5805986</v>
      </c>
      <c r="N28" s="100">
        <f t="shared" si="5"/>
        <v>19621807</v>
      </c>
      <c r="O28" s="100">
        <f t="shared" si="5"/>
        <v>3824180</v>
      </c>
      <c r="P28" s="100">
        <f t="shared" si="5"/>
        <v>4857180</v>
      </c>
      <c r="Q28" s="100">
        <f t="shared" si="5"/>
        <v>4512136</v>
      </c>
      <c r="R28" s="100">
        <f t="shared" si="5"/>
        <v>13193496</v>
      </c>
      <c r="S28" s="100">
        <f t="shared" si="5"/>
        <v>4676652</v>
      </c>
      <c r="T28" s="100">
        <f t="shared" si="5"/>
        <v>7805302</v>
      </c>
      <c r="U28" s="100">
        <f t="shared" si="5"/>
        <v>6720478</v>
      </c>
      <c r="V28" s="100">
        <f t="shared" si="5"/>
        <v>19202432</v>
      </c>
      <c r="W28" s="100">
        <f t="shared" si="5"/>
        <v>65694979</v>
      </c>
      <c r="X28" s="100">
        <f t="shared" si="5"/>
        <v>111808530</v>
      </c>
      <c r="Y28" s="100">
        <f t="shared" si="5"/>
        <v>-46113551</v>
      </c>
      <c r="Z28" s="137">
        <f>+IF(X28&lt;&gt;0,+(Y28/X28)*100,0)</f>
        <v>-41.24332105967228</v>
      </c>
      <c r="AA28" s="153">
        <f>SUM(AA29:AA31)</f>
        <v>111808530</v>
      </c>
    </row>
    <row r="29" spans="1:27" ht="13.5">
      <c r="A29" s="138" t="s">
        <v>75</v>
      </c>
      <c r="B29" s="136"/>
      <c r="C29" s="155">
        <v>19996612</v>
      </c>
      <c r="D29" s="155"/>
      <c r="E29" s="156">
        <v>31437000</v>
      </c>
      <c r="F29" s="60">
        <v>65726288</v>
      </c>
      <c r="G29" s="60">
        <v>1350645</v>
      </c>
      <c r="H29" s="60">
        <v>-68623</v>
      </c>
      <c r="I29" s="60">
        <v>2452868</v>
      </c>
      <c r="J29" s="60">
        <v>3734890</v>
      </c>
      <c r="K29" s="60">
        <v>994396</v>
      </c>
      <c r="L29" s="60">
        <v>1439261</v>
      </c>
      <c r="M29" s="60">
        <v>2402093</v>
      </c>
      <c r="N29" s="60">
        <v>4835750</v>
      </c>
      <c r="O29" s="60">
        <v>1082482</v>
      </c>
      <c r="P29" s="60">
        <v>1143179</v>
      </c>
      <c r="Q29" s="60">
        <v>1280080</v>
      </c>
      <c r="R29" s="60">
        <v>3505741</v>
      </c>
      <c r="S29" s="60">
        <v>1823240</v>
      </c>
      <c r="T29" s="60">
        <v>4202799</v>
      </c>
      <c r="U29" s="60">
        <v>2173653</v>
      </c>
      <c r="V29" s="60">
        <v>8199692</v>
      </c>
      <c r="W29" s="60">
        <v>20276073</v>
      </c>
      <c r="X29" s="60">
        <v>65726288</v>
      </c>
      <c r="Y29" s="60">
        <v>-45450215</v>
      </c>
      <c r="Z29" s="140">
        <v>-69.15</v>
      </c>
      <c r="AA29" s="155">
        <v>65726288</v>
      </c>
    </row>
    <row r="30" spans="1:27" ht="13.5">
      <c r="A30" s="138" t="s">
        <v>76</v>
      </c>
      <c r="B30" s="136"/>
      <c r="C30" s="157">
        <v>13185720</v>
      </c>
      <c r="D30" s="157"/>
      <c r="E30" s="158">
        <v>25645972</v>
      </c>
      <c r="F30" s="159">
        <v>23602914</v>
      </c>
      <c r="G30" s="159">
        <v>1345454</v>
      </c>
      <c r="H30" s="159">
        <v>1108990</v>
      </c>
      <c r="I30" s="159">
        <v>1423585</v>
      </c>
      <c r="J30" s="159">
        <v>3878029</v>
      </c>
      <c r="K30" s="159">
        <v>1092229</v>
      </c>
      <c r="L30" s="159">
        <v>2813885</v>
      </c>
      <c r="M30" s="159">
        <v>1103165</v>
      </c>
      <c r="N30" s="159">
        <v>5009279</v>
      </c>
      <c r="O30" s="159">
        <v>1230972</v>
      </c>
      <c r="P30" s="159">
        <v>1531404</v>
      </c>
      <c r="Q30" s="159">
        <v>1494257</v>
      </c>
      <c r="R30" s="159">
        <v>4256633</v>
      </c>
      <c r="S30" s="159">
        <v>1378817</v>
      </c>
      <c r="T30" s="159">
        <v>2136105</v>
      </c>
      <c r="U30" s="159">
        <v>1874463</v>
      </c>
      <c r="V30" s="159">
        <v>5389385</v>
      </c>
      <c r="W30" s="159">
        <v>18533326</v>
      </c>
      <c r="X30" s="159">
        <v>23602914</v>
      </c>
      <c r="Y30" s="159">
        <v>-5069588</v>
      </c>
      <c r="Z30" s="141">
        <v>-21.48</v>
      </c>
      <c r="AA30" s="157">
        <v>23602914</v>
      </c>
    </row>
    <row r="31" spans="1:27" ht="13.5">
      <c r="A31" s="138" t="s">
        <v>77</v>
      </c>
      <c r="B31" s="136"/>
      <c r="C31" s="155">
        <v>30106210</v>
      </c>
      <c r="D31" s="155"/>
      <c r="E31" s="156">
        <v>21975000</v>
      </c>
      <c r="F31" s="60">
        <v>22479328</v>
      </c>
      <c r="G31" s="60">
        <v>2479936</v>
      </c>
      <c r="H31" s="60">
        <v>1587541</v>
      </c>
      <c r="I31" s="60">
        <v>1996848</v>
      </c>
      <c r="J31" s="60">
        <v>6064325</v>
      </c>
      <c r="K31" s="60">
        <v>2078170</v>
      </c>
      <c r="L31" s="60">
        <v>5397880</v>
      </c>
      <c r="M31" s="60">
        <v>2300728</v>
      </c>
      <c r="N31" s="60">
        <v>9776778</v>
      </c>
      <c r="O31" s="60">
        <v>1510726</v>
      </c>
      <c r="P31" s="60">
        <v>2182597</v>
      </c>
      <c r="Q31" s="60">
        <v>1737799</v>
      </c>
      <c r="R31" s="60">
        <v>5431122</v>
      </c>
      <c r="S31" s="60">
        <v>1474595</v>
      </c>
      <c r="T31" s="60">
        <v>1466398</v>
      </c>
      <c r="U31" s="60">
        <v>2672362</v>
      </c>
      <c r="V31" s="60">
        <v>5613355</v>
      </c>
      <c r="W31" s="60">
        <v>26885580</v>
      </c>
      <c r="X31" s="60">
        <v>22479328</v>
      </c>
      <c r="Y31" s="60">
        <v>4406252</v>
      </c>
      <c r="Z31" s="140">
        <v>19.6</v>
      </c>
      <c r="AA31" s="155">
        <v>22479328</v>
      </c>
    </row>
    <row r="32" spans="1:27" ht="13.5">
      <c r="A32" s="135" t="s">
        <v>78</v>
      </c>
      <c r="B32" s="136"/>
      <c r="C32" s="153">
        <f aca="true" t="shared" si="6" ref="C32:Y32">SUM(C33:C37)</f>
        <v>5343448</v>
      </c>
      <c r="D32" s="153">
        <f>SUM(D33:D37)</f>
        <v>0</v>
      </c>
      <c r="E32" s="154">
        <f t="shared" si="6"/>
        <v>17722000</v>
      </c>
      <c r="F32" s="100">
        <f t="shared" si="6"/>
        <v>10179453</v>
      </c>
      <c r="G32" s="100">
        <f t="shared" si="6"/>
        <v>362567</v>
      </c>
      <c r="H32" s="100">
        <f t="shared" si="6"/>
        <v>378504</v>
      </c>
      <c r="I32" s="100">
        <f t="shared" si="6"/>
        <v>416902</v>
      </c>
      <c r="J32" s="100">
        <f t="shared" si="6"/>
        <v>1157973</v>
      </c>
      <c r="K32" s="100">
        <f t="shared" si="6"/>
        <v>849086</v>
      </c>
      <c r="L32" s="100">
        <f t="shared" si="6"/>
        <v>1241071</v>
      </c>
      <c r="M32" s="100">
        <f t="shared" si="6"/>
        <v>900987</v>
      </c>
      <c r="N32" s="100">
        <f t="shared" si="6"/>
        <v>2991144</v>
      </c>
      <c r="O32" s="100">
        <f t="shared" si="6"/>
        <v>911704</v>
      </c>
      <c r="P32" s="100">
        <f t="shared" si="6"/>
        <v>884390</v>
      </c>
      <c r="Q32" s="100">
        <f t="shared" si="6"/>
        <v>784128</v>
      </c>
      <c r="R32" s="100">
        <f t="shared" si="6"/>
        <v>2580222</v>
      </c>
      <c r="S32" s="100">
        <f t="shared" si="6"/>
        <v>771953</v>
      </c>
      <c r="T32" s="100">
        <f t="shared" si="6"/>
        <v>763708</v>
      </c>
      <c r="U32" s="100">
        <f t="shared" si="6"/>
        <v>1223189</v>
      </c>
      <c r="V32" s="100">
        <f t="shared" si="6"/>
        <v>2758850</v>
      </c>
      <c r="W32" s="100">
        <f t="shared" si="6"/>
        <v>9488189</v>
      </c>
      <c r="X32" s="100">
        <f t="shared" si="6"/>
        <v>10179453</v>
      </c>
      <c r="Y32" s="100">
        <f t="shared" si="6"/>
        <v>-691264</v>
      </c>
      <c r="Z32" s="137">
        <f>+IF(X32&lt;&gt;0,+(Y32/X32)*100,0)</f>
        <v>-6.790777461225078</v>
      </c>
      <c r="AA32" s="153">
        <f>SUM(AA33:AA37)</f>
        <v>10179453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5343448</v>
      </c>
      <c r="D37" s="157"/>
      <c r="E37" s="158">
        <v>17722000</v>
      </c>
      <c r="F37" s="159">
        <v>10179453</v>
      </c>
      <c r="G37" s="159">
        <v>362567</v>
      </c>
      <c r="H37" s="159">
        <v>378504</v>
      </c>
      <c r="I37" s="159">
        <v>416902</v>
      </c>
      <c r="J37" s="159">
        <v>1157973</v>
      </c>
      <c r="K37" s="159">
        <v>849086</v>
      </c>
      <c r="L37" s="159">
        <v>1241071</v>
      </c>
      <c r="M37" s="159">
        <v>900987</v>
      </c>
      <c r="N37" s="159">
        <v>2991144</v>
      </c>
      <c r="O37" s="159">
        <v>911704</v>
      </c>
      <c r="P37" s="159">
        <v>884390</v>
      </c>
      <c r="Q37" s="159">
        <v>784128</v>
      </c>
      <c r="R37" s="159">
        <v>2580222</v>
      </c>
      <c r="S37" s="159">
        <v>771953</v>
      </c>
      <c r="T37" s="159">
        <v>763708</v>
      </c>
      <c r="U37" s="159">
        <v>1223189</v>
      </c>
      <c r="V37" s="159">
        <v>2758850</v>
      </c>
      <c r="W37" s="159">
        <v>9488189</v>
      </c>
      <c r="X37" s="159">
        <v>10179453</v>
      </c>
      <c r="Y37" s="159">
        <v>-691264</v>
      </c>
      <c r="Z37" s="141">
        <v>-6.79</v>
      </c>
      <c r="AA37" s="157">
        <v>10179453</v>
      </c>
    </row>
    <row r="38" spans="1:27" ht="13.5">
      <c r="A38" s="135" t="s">
        <v>84</v>
      </c>
      <c r="B38" s="142"/>
      <c r="C38" s="153">
        <f aca="true" t="shared" si="7" ref="C38:Y38">SUM(C39:C41)</f>
        <v>3622721</v>
      </c>
      <c r="D38" s="153">
        <f>SUM(D39:D41)</f>
        <v>0</v>
      </c>
      <c r="E38" s="154">
        <f t="shared" si="7"/>
        <v>20513602</v>
      </c>
      <c r="F38" s="100">
        <f t="shared" si="7"/>
        <v>15744746</v>
      </c>
      <c r="G38" s="100">
        <f t="shared" si="7"/>
        <v>619786</v>
      </c>
      <c r="H38" s="100">
        <f t="shared" si="7"/>
        <v>707047</v>
      </c>
      <c r="I38" s="100">
        <f t="shared" si="7"/>
        <v>661143</v>
      </c>
      <c r="J38" s="100">
        <f t="shared" si="7"/>
        <v>1987976</v>
      </c>
      <c r="K38" s="100">
        <f t="shared" si="7"/>
        <v>508138</v>
      </c>
      <c r="L38" s="100">
        <f t="shared" si="7"/>
        <v>819693</v>
      </c>
      <c r="M38" s="100">
        <f t="shared" si="7"/>
        <v>534786</v>
      </c>
      <c r="N38" s="100">
        <f t="shared" si="7"/>
        <v>1862617</v>
      </c>
      <c r="O38" s="100">
        <f t="shared" si="7"/>
        <v>508690</v>
      </c>
      <c r="P38" s="100">
        <f t="shared" si="7"/>
        <v>573935</v>
      </c>
      <c r="Q38" s="100">
        <f t="shared" si="7"/>
        <v>664910</v>
      </c>
      <c r="R38" s="100">
        <f t="shared" si="7"/>
        <v>1747535</v>
      </c>
      <c r="S38" s="100">
        <f t="shared" si="7"/>
        <v>484360</v>
      </c>
      <c r="T38" s="100">
        <f t="shared" si="7"/>
        <v>702853</v>
      </c>
      <c r="U38" s="100">
        <f t="shared" si="7"/>
        <v>2684120</v>
      </c>
      <c r="V38" s="100">
        <f t="shared" si="7"/>
        <v>3871333</v>
      </c>
      <c r="W38" s="100">
        <f t="shared" si="7"/>
        <v>9469461</v>
      </c>
      <c r="X38" s="100">
        <f t="shared" si="7"/>
        <v>15744746</v>
      </c>
      <c r="Y38" s="100">
        <f t="shared" si="7"/>
        <v>-6275285</v>
      </c>
      <c r="Z38" s="137">
        <f>+IF(X38&lt;&gt;0,+(Y38/X38)*100,0)</f>
        <v>-39.85637494564854</v>
      </c>
      <c r="AA38" s="153">
        <f>SUM(AA39:AA41)</f>
        <v>15744746</v>
      </c>
    </row>
    <row r="39" spans="1:27" ht="13.5">
      <c r="A39" s="138" t="s">
        <v>85</v>
      </c>
      <c r="B39" s="136"/>
      <c r="C39" s="155">
        <v>3622721</v>
      </c>
      <c r="D39" s="155"/>
      <c r="E39" s="156">
        <v>20513602</v>
      </c>
      <c r="F39" s="60">
        <v>15744746</v>
      </c>
      <c r="G39" s="60">
        <v>619786</v>
      </c>
      <c r="H39" s="60">
        <v>707047</v>
      </c>
      <c r="I39" s="60">
        <v>661143</v>
      </c>
      <c r="J39" s="60">
        <v>1987976</v>
      </c>
      <c r="K39" s="60">
        <v>508138</v>
      </c>
      <c r="L39" s="60">
        <v>819693</v>
      </c>
      <c r="M39" s="60">
        <v>534786</v>
      </c>
      <c r="N39" s="60">
        <v>1862617</v>
      </c>
      <c r="O39" s="60">
        <v>508690</v>
      </c>
      <c r="P39" s="60">
        <v>573935</v>
      </c>
      <c r="Q39" s="60">
        <v>664910</v>
      </c>
      <c r="R39" s="60">
        <v>1747535</v>
      </c>
      <c r="S39" s="60">
        <v>484360</v>
      </c>
      <c r="T39" s="60">
        <v>702853</v>
      </c>
      <c r="U39" s="60">
        <v>2684120</v>
      </c>
      <c r="V39" s="60">
        <v>3871333</v>
      </c>
      <c r="W39" s="60">
        <v>9469461</v>
      </c>
      <c r="X39" s="60">
        <v>15744746</v>
      </c>
      <c r="Y39" s="60">
        <v>-6275285</v>
      </c>
      <c r="Z39" s="140">
        <v>-39.86</v>
      </c>
      <c r="AA39" s="155">
        <v>15744746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567309355</v>
      </c>
      <c r="D42" s="153">
        <f>SUM(D43:D46)</f>
        <v>0</v>
      </c>
      <c r="E42" s="154">
        <f t="shared" si="8"/>
        <v>261748000</v>
      </c>
      <c r="F42" s="100">
        <f t="shared" si="8"/>
        <v>311629271</v>
      </c>
      <c r="G42" s="100">
        <f t="shared" si="8"/>
        <v>15101652</v>
      </c>
      <c r="H42" s="100">
        <f t="shared" si="8"/>
        <v>14271299</v>
      </c>
      <c r="I42" s="100">
        <f t="shared" si="8"/>
        <v>17852790</v>
      </c>
      <c r="J42" s="100">
        <f t="shared" si="8"/>
        <v>47225741</v>
      </c>
      <c r="K42" s="100">
        <f t="shared" si="8"/>
        <v>21026508</v>
      </c>
      <c r="L42" s="100">
        <f t="shared" si="8"/>
        <v>18304659</v>
      </c>
      <c r="M42" s="100">
        <f t="shared" si="8"/>
        <v>16150917</v>
      </c>
      <c r="N42" s="100">
        <f t="shared" si="8"/>
        <v>55482084</v>
      </c>
      <c r="O42" s="100">
        <f t="shared" si="8"/>
        <v>18785160</v>
      </c>
      <c r="P42" s="100">
        <f t="shared" si="8"/>
        <v>13043495</v>
      </c>
      <c r="Q42" s="100">
        <f t="shared" si="8"/>
        <v>16355826</v>
      </c>
      <c r="R42" s="100">
        <f t="shared" si="8"/>
        <v>48184481</v>
      </c>
      <c r="S42" s="100">
        <f t="shared" si="8"/>
        <v>20521035</v>
      </c>
      <c r="T42" s="100">
        <f t="shared" si="8"/>
        <v>15899874</v>
      </c>
      <c r="U42" s="100">
        <f t="shared" si="8"/>
        <v>23769955</v>
      </c>
      <c r="V42" s="100">
        <f t="shared" si="8"/>
        <v>60190864</v>
      </c>
      <c r="W42" s="100">
        <f t="shared" si="8"/>
        <v>211083170</v>
      </c>
      <c r="X42" s="100">
        <f t="shared" si="8"/>
        <v>311629271</v>
      </c>
      <c r="Y42" s="100">
        <f t="shared" si="8"/>
        <v>-100546101</v>
      </c>
      <c r="Z42" s="137">
        <f>+IF(X42&lt;&gt;0,+(Y42/X42)*100,0)</f>
        <v>-32.264652379204776</v>
      </c>
      <c r="AA42" s="153">
        <f>SUM(AA43:AA46)</f>
        <v>311629271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567309355</v>
      </c>
      <c r="D44" s="155"/>
      <c r="E44" s="156">
        <v>233772000</v>
      </c>
      <c r="F44" s="60">
        <v>305210851</v>
      </c>
      <c r="G44" s="60">
        <v>15101652</v>
      </c>
      <c r="H44" s="60">
        <v>14271299</v>
      </c>
      <c r="I44" s="60">
        <v>17852790</v>
      </c>
      <c r="J44" s="60">
        <v>47225741</v>
      </c>
      <c r="K44" s="60">
        <v>21008386</v>
      </c>
      <c r="L44" s="60">
        <v>18172659</v>
      </c>
      <c r="M44" s="60">
        <v>15749557</v>
      </c>
      <c r="N44" s="60">
        <v>54930602</v>
      </c>
      <c r="O44" s="60">
        <v>18497310</v>
      </c>
      <c r="P44" s="60">
        <v>10364595</v>
      </c>
      <c r="Q44" s="60">
        <v>15897924</v>
      </c>
      <c r="R44" s="60">
        <v>44759829</v>
      </c>
      <c r="S44" s="60">
        <v>20519855</v>
      </c>
      <c r="T44" s="60">
        <v>15750497</v>
      </c>
      <c r="U44" s="60">
        <v>23519780</v>
      </c>
      <c r="V44" s="60">
        <v>59790132</v>
      </c>
      <c r="W44" s="60">
        <v>206706304</v>
      </c>
      <c r="X44" s="60">
        <v>305210851</v>
      </c>
      <c r="Y44" s="60">
        <v>-98504547</v>
      </c>
      <c r="Z44" s="140">
        <v>-32.27</v>
      </c>
      <c r="AA44" s="155">
        <v>305210851</v>
      </c>
    </row>
    <row r="45" spans="1:27" ht="13.5">
      <c r="A45" s="138" t="s">
        <v>91</v>
      </c>
      <c r="B45" s="136"/>
      <c r="C45" s="157"/>
      <c r="D45" s="157"/>
      <c r="E45" s="158">
        <v>27976000</v>
      </c>
      <c r="F45" s="159">
        <v>6418420</v>
      </c>
      <c r="G45" s="159"/>
      <c r="H45" s="159"/>
      <c r="I45" s="159"/>
      <c r="J45" s="159"/>
      <c r="K45" s="159">
        <v>18122</v>
      </c>
      <c r="L45" s="159">
        <v>132000</v>
      </c>
      <c r="M45" s="159">
        <v>401360</v>
      </c>
      <c r="N45" s="159">
        <v>551482</v>
      </c>
      <c r="O45" s="159">
        <v>287850</v>
      </c>
      <c r="P45" s="159">
        <v>2678900</v>
      </c>
      <c r="Q45" s="159">
        <v>457902</v>
      </c>
      <c r="R45" s="159">
        <v>3424652</v>
      </c>
      <c r="S45" s="159">
        <v>1180</v>
      </c>
      <c r="T45" s="159">
        <v>149377</v>
      </c>
      <c r="U45" s="159">
        <v>250175</v>
      </c>
      <c r="V45" s="159">
        <v>400732</v>
      </c>
      <c r="W45" s="159">
        <v>4376866</v>
      </c>
      <c r="X45" s="159">
        <v>6418420</v>
      </c>
      <c r="Y45" s="159">
        <v>-2041554</v>
      </c>
      <c r="Z45" s="141">
        <v>-31.81</v>
      </c>
      <c r="AA45" s="157">
        <v>6418420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9811639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649375705</v>
      </c>
      <c r="D48" s="168">
        <f>+D28+D32+D38+D42+D47</f>
        <v>0</v>
      </c>
      <c r="E48" s="169">
        <f t="shared" si="9"/>
        <v>379041574</v>
      </c>
      <c r="F48" s="73">
        <f t="shared" si="9"/>
        <v>449362000</v>
      </c>
      <c r="G48" s="73">
        <f t="shared" si="9"/>
        <v>21260040</v>
      </c>
      <c r="H48" s="73">
        <f t="shared" si="9"/>
        <v>17984758</v>
      </c>
      <c r="I48" s="73">
        <f t="shared" si="9"/>
        <v>24804136</v>
      </c>
      <c r="J48" s="73">
        <f t="shared" si="9"/>
        <v>64048934</v>
      </c>
      <c r="K48" s="73">
        <f t="shared" si="9"/>
        <v>26548527</v>
      </c>
      <c r="L48" s="73">
        <f t="shared" si="9"/>
        <v>30016449</v>
      </c>
      <c r="M48" s="73">
        <f t="shared" si="9"/>
        <v>23392676</v>
      </c>
      <c r="N48" s="73">
        <f t="shared" si="9"/>
        <v>79957652</v>
      </c>
      <c r="O48" s="73">
        <f t="shared" si="9"/>
        <v>24029734</v>
      </c>
      <c r="P48" s="73">
        <f t="shared" si="9"/>
        <v>19359000</v>
      </c>
      <c r="Q48" s="73">
        <f t="shared" si="9"/>
        <v>22317000</v>
      </c>
      <c r="R48" s="73">
        <f t="shared" si="9"/>
        <v>65705734</v>
      </c>
      <c r="S48" s="73">
        <f t="shared" si="9"/>
        <v>26454000</v>
      </c>
      <c r="T48" s="73">
        <f t="shared" si="9"/>
        <v>25171737</v>
      </c>
      <c r="U48" s="73">
        <f t="shared" si="9"/>
        <v>34397742</v>
      </c>
      <c r="V48" s="73">
        <f t="shared" si="9"/>
        <v>86023479</v>
      </c>
      <c r="W48" s="73">
        <f t="shared" si="9"/>
        <v>295735799</v>
      </c>
      <c r="X48" s="73">
        <f t="shared" si="9"/>
        <v>449362000</v>
      </c>
      <c r="Y48" s="73">
        <f t="shared" si="9"/>
        <v>-153626201</v>
      </c>
      <c r="Z48" s="170">
        <f>+IF(X48&lt;&gt;0,+(Y48/X48)*100,0)</f>
        <v>-34.18762623452806</v>
      </c>
      <c r="AA48" s="168">
        <f>+AA28+AA32+AA38+AA42+AA47</f>
        <v>449362000</v>
      </c>
    </row>
    <row r="49" spans="1:27" ht="13.5">
      <c r="A49" s="148" t="s">
        <v>49</v>
      </c>
      <c r="B49" s="149"/>
      <c r="C49" s="171">
        <f aca="true" t="shared" si="10" ref="C49:Y49">+C25-C48</f>
        <v>8208180</v>
      </c>
      <c r="D49" s="171">
        <f>+D25-D48</f>
        <v>0</v>
      </c>
      <c r="E49" s="172">
        <f t="shared" si="10"/>
        <v>258611324</v>
      </c>
      <c r="F49" s="173">
        <f t="shared" si="10"/>
        <v>345037855</v>
      </c>
      <c r="G49" s="173">
        <f t="shared" si="10"/>
        <v>129822511</v>
      </c>
      <c r="H49" s="173">
        <f t="shared" si="10"/>
        <v>11927954</v>
      </c>
      <c r="I49" s="173">
        <f t="shared" si="10"/>
        <v>7671316</v>
      </c>
      <c r="J49" s="173">
        <f t="shared" si="10"/>
        <v>149421781</v>
      </c>
      <c r="K49" s="173">
        <f t="shared" si="10"/>
        <v>4956463</v>
      </c>
      <c r="L49" s="173">
        <f t="shared" si="10"/>
        <v>1418242</v>
      </c>
      <c r="M49" s="173">
        <f t="shared" si="10"/>
        <v>-2341572</v>
      </c>
      <c r="N49" s="173">
        <f t="shared" si="10"/>
        <v>4033133</v>
      </c>
      <c r="O49" s="173">
        <f t="shared" si="10"/>
        <v>2191365</v>
      </c>
      <c r="P49" s="173">
        <f t="shared" si="10"/>
        <v>17563025</v>
      </c>
      <c r="Q49" s="173">
        <f t="shared" si="10"/>
        <v>154001447</v>
      </c>
      <c r="R49" s="173">
        <f t="shared" si="10"/>
        <v>173755837</v>
      </c>
      <c r="S49" s="173">
        <f t="shared" si="10"/>
        <v>12793182</v>
      </c>
      <c r="T49" s="173">
        <f t="shared" si="10"/>
        <v>41699263</v>
      </c>
      <c r="U49" s="173">
        <f t="shared" si="10"/>
        <v>66481090</v>
      </c>
      <c r="V49" s="173">
        <f t="shared" si="10"/>
        <v>120973535</v>
      </c>
      <c r="W49" s="173">
        <f t="shared" si="10"/>
        <v>448184286</v>
      </c>
      <c r="X49" s="173">
        <f>IF(F25=F48,0,X25-X48)</f>
        <v>345037855</v>
      </c>
      <c r="Y49" s="173">
        <f t="shared" si="10"/>
        <v>103146431</v>
      </c>
      <c r="Z49" s="174">
        <f>+IF(X49&lt;&gt;0,+(Y49/X49)*100,0)</f>
        <v>29.894236097659487</v>
      </c>
      <c r="AA49" s="171">
        <f>+AA25-AA48</f>
        <v>345037855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106162459</v>
      </c>
      <c r="D8" s="155">
        <v>0</v>
      </c>
      <c r="E8" s="156">
        <v>123813106</v>
      </c>
      <c r="F8" s="60">
        <v>123813104</v>
      </c>
      <c r="G8" s="60">
        <v>9752500</v>
      </c>
      <c r="H8" s="60">
        <v>9837837</v>
      </c>
      <c r="I8" s="60">
        <v>7387949</v>
      </c>
      <c r="J8" s="60">
        <v>26978286</v>
      </c>
      <c r="K8" s="60">
        <v>8769053</v>
      </c>
      <c r="L8" s="60">
        <v>11581958</v>
      </c>
      <c r="M8" s="60">
        <v>8067863</v>
      </c>
      <c r="N8" s="60">
        <v>28418874</v>
      </c>
      <c r="O8" s="60">
        <v>14893000</v>
      </c>
      <c r="P8" s="60">
        <v>9187000</v>
      </c>
      <c r="Q8" s="60">
        <v>10145000</v>
      </c>
      <c r="R8" s="60">
        <v>34225000</v>
      </c>
      <c r="S8" s="60">
        <v>10004209</v>
      </c>
      <c r="T8" s="60">
        <v>10570000</v>
      </c>
      <c r="U8" s="60">
        <v>8907211</v>
      </c>
      <c r="V8" s="60">
        <v>29481420</v>
      </c>
      <c r="W8" s="60">
        <v>119103580</v>
      </c>
      <c r="X8" s="60">
        <v>123813104</v>
      </c>
      <c r="Y8" s="60">
        <v>-4709524</v>
      </c>
      <c r="Z8" s="140">
        <v>-3.8</v>
      </c>
      <c r="AA8" s="155">
        <v>123813104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15074521</v>
      </c>
      <c r="F9" s="60">
        <v>15227319</v>
      </c>
      <c r="G9" s="60">
        <v>1192101</v>
      </c>
      <c r="H9" s="60">
        <v>1184624</v>
      </c>
      <c r="I9" s="60">
        <v>1199749</v>
      </c>
      <c r="J9" s="60">
        <v>3576474</v>
      </c>
      <c r="K9" s="60">
        <v>808741</v>
      </c>
      <c r="L9" s="60">
        <v>1153425</v>
      </c>
      <c r="M9" s="60">
        <v>1221754</v>
      </c>
      <c r="N9" s="60">
        <v>3183920</v>
      </c>
      <c r="O9" s="60">
        <v>1196000</v>
      </c>
      <c r="P9" s="60">
        <v>1199280</v>
      </c>
      <c r="Q9" s="60">
        <v>1191611</v>
      </c>
      <c r="R9" s="60">
        <v>3586891</v>
      </c>
      <c r="S9" s="60">
        <v>1205734</v>
      </c>
      <c r="T9" s="60">
        <v>1222000</v>
      </c>
      <c r="U9" s="60">
        <v>1234111</v>
      </c>
      <c r="V9" s="60">
        <v>3661845</v>
      </c>
      <c r="W9" s="60">
        <v>14009130</v>
      </c>
      <c r="X9" s="60">
        <v>15227319</v>
      </c>
      <c r="Y9" s="60">
        <v>-1218189</v>
      </c>
      <c r="Z9" s="140">
        <v>-8</v>
      </c>
      <c r="AA9" s="155">
        <v>15227319</v>
      </c>
    </row>
    <row r="10" spans="1:27" ht="13.5">
      <c r="A10" s="183" t="s">
        <v>106</v>
      </c>
      <c r="B10" s="182"/>
      <c r="C10" s="155">
        <v>13046521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9342502</v>
      </c>
      <c r="D13" s="155">
        <v>0</v>
      </c>
      <c r="E13" s="156">
        <v>9109000</v>
      </c>
      <c r="F13" s="60">
        <v>8688639</v>
      </c>
      <c r="G13" s="60">
        <v>530486</v>
      </c>
      <c r="H13" s="60">
        <v>1358625</v>
      </c>
      <c r="I13" s="60">
        <v>1102137</v>
      </c>
      <c r="J13" s="60">
        <v>2991248</v>
      </c>
      <c r="K13" s="60">
        <v>543615</v>
      </c>
      <c r="L13" s="60">
        <v>809454</v>
      </c>
      <c r="M13" s="60">
        <v>0</v>
      </c>
      <c r="N13" s="60">
        <v>1353069</v>
      </c>
      <c r="O13" s="60">
        <v>0</v>
      </c>
      <c r="P13" s="60">
        <v>1907000</v>
      </c>
      <c r="Q13" s="60">
        <v>558000</v>
      </c>
      <c r="R13" s="60">
        <v>2465000</v>
      </c>
      <c r="S13" s="60">
        <v>1440809</v>
      </c>
      <c r="T13" s="60">
        <v>1203000</v>
      </c>
      <c r="U13" s="60">
        <v>1866000</v>
      </c>
      <c r="V13" s="60">
        <v>4509809</v>
      </c>
      <c r="W13" s="60">
        <v>11319126</v>
      </c>
      <c r="X13" s="60">
        <v>8688639</v>
      </c>
      <c r="Y13" s="60">
        <v>2630487</v>
      </c>
      <c r="Z13" s="140">
        <v>30.28</v>
      </c>
      <c r="AA13" s="155">
        <v>8688639</v>
      </c>
    </row>
    <row r="14" spans="1:27" ht="13.5">
      <c r="A14" s="181" t="s">
        <v>110</v>
      </c>
      <c r="B14" s="185"/>
      <c r="C14" s="155">
        <v>29447330</v>
      </c>
      <c r="D14" s="155">
        <v>0</v>
      </c>
      <c r="E14" s="156">
        <v>17790967</v>
      </c>
      <c r="F14" s="60">
        <v>35715287</v>
      </c>
      <c r="G14" s="60">
        <v>2641389</v>
      </c>
      <c r="H14" s="60">
        <v>2648782</v>
      </c>
      <c r="I14" s="60">
        <v>2703983</v>
      </c>
      <c r="J14" s="60">
        <v>7994154</v>
      </c>
      <c r="K14" s="60">
        <v>2730698</v>
      </c>
      <c r="L14" s="60">
        <v>2756768</v>
      </c>
      <c r="M14" s="60">
        <v>2876499</v>
      </c>
      <c r="N14" s="60">
        <v>8363965</v>
      </c>
      <c r="O14" s="60">
        <v>2893980</v>
      </c>
      <c r="P14" s="60">
        <v>2982910</v>
      </c>
      <c r="Q14" s="60">
        <v>3008000</v>
      </c>
      <c r="R14" s="60">
        <v>8884890</v>
      </c>
      <c r="S14" s="60">
        <v>5951306</v>
      </c>
      <c r="T14" s="60">
        <v>3206000</v>
      </c>
      <c r="U14" s="60">
        <v>1859510</v>
      </c>
      <c r="V14" s="60">
        <v>11016816</v>
      </c>
      <c r="W14" s="60">
        <v>36259825</v>
      </c>
      <c r="X14" s="60">
        <v>35715287</v>
      </c>
      <c r="Y14" s="60">
        <v>544538</v>
      </c>
      <c r="Z14" s="140">
        <v>1.52</v>
      </c>
      <c r="AA14" s="155">
        <v>35715287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257282847</v>
      </c>
      <c r="D19" s="155">
        <v>0</v>
      </c>
      <c r="E19" s="156">
        <v>277744000</v>
      </c>
      <c r="F19" s="60">
        <v>277402000</v>
      </c>
      <c r="G19" s="60">
        <v>106459502</v>
      </c>
      <c r="H19" s="60">
        <v>141289</v>
      </c>
      <c r="I19" s="60">
        <v>125388</v>
      </c>
      <c r="J19" s="60">
        <v>106726179</v>
      </c>
      <c r="K19" s="60">
        <v>2780675</v>
      </c>
      <c r="L19" s="60">
        <v>1257590</v>
      </c>
      <c r="M19" s="60">
        <v>570868</v>
      </c>
      <c r="N19" s="60">
        <v>4609133</v>
      </c>
      <c r="O19" s="60">
        <v>44717</v>
      </c>
      <c r="P19" s="60">
        <v>43835</v>
      </c>
      <c r="Q19" s="60">
        <v>148643836</v>
      </c>
      <c r="R19" s="60">
        <v>148732388</v>
      </c>
      <c r="S19" s="60">
        <v>628846</v>
      </c>
      <c r="T19" s="60">
        <v>44000</v>
      </c>
      <c r="U19" s="60">
        <v>139000</v>
      </c>
      <c r="V19" s="60">
        <v>811846</v>
      </c>
      <c r="W19" s="60">
        <v>260879546</v>
      </c>
      <c r="X19" s="60">
        <v>277402000</v>
      </c>
      <c r="Y19" s="60">
        <v>-16522454</v>
      </c>
      <c r="Z19" s="140">
        <v>-5.96</v>
      </c>
      <c r="AA19" s="155">
        <v>277402000</v>
      </c>
    </row>
    <row r="20" spans="1:27" ht="13.5">
      <c r="A20" s="181" t="s">
        <v>35</v>
      </c>
      <c r="B20" s="185"/>
      <c r="C20" s="155">
        <v>3599974</v>
      </c>
      <c r="D20" s="155">
        <v>0</v>
      </c>
      <c r="E20" s="156">
        <v>275001</v>
      </c>
      <c r="F20" s="54">
        <v>1329506</v>
      </c>
      <c r="G20" s="54">
        <v>18902</v>
      </c>
      <c r="H20" s="54">
        <v>16883</v>
      </c>
      <c r="I20" s="54">
        <v>-25678</v>
      </c>
      <c r="J20" s="54">
        <v>10107</v>
      </c>
      <c r="K20" s="54">
        <v>1069208</v>
      </c>
      <c r="L20" s="54">
        <v>86267</v>
      </c>
      <c r="M20" s="54">
        <v>8183</v>
      </c>
      <c r="N20" s="54">
        <v>1163658</v>
      </c>
      <c r="O20" s="54">
        <v>291402</v>
      </c>
      <c r="P20" s="54">
        <v>23000</v>
      </c>
      <c r="Q20" s="54">
        <v>61000</v>
      </c>
      <c r="R20" s="54">
        <v>375402</v>
      </c>
      <c r="S20" s="54">
        <v>37098</v>
      </c>
      <c r="T20" s="54">
        <v>21000</v>
      </c>
      <c r="U20" s="54">
        <v>0</v>
      </c>
      <c r="V20" s="54">
        <v>58098</v>
      </c>
      <c r="W20" s="54">
        <v>1607265</v>
      </c>
      <c r="X20" s="54">
        <v>1329506</v>
      </c>
      <c r="Y20" s="54">
        <v>277759</v>
      </c>
      <c r="Z20" s="184">
        <v>20.89</v>
      </c>
      <c r="AA20" s="130">
        <v>1329506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418881633</v>
      </c>
      <c r="D22" s="188">
        <f>SUM(D5:D21)</f>
        <v>0</v>
      </c>
      <c r="E22" s="189">
        <f t="shared" si="0"/>
        <v>443806595</v>
      </c>
      <c r="F22" s="190">
        <f t="shared" si="0"/>
        <v>462175855</v>
      </c>
      <c r="G22" s="190">
        <f t="shared" si="0"/>
        <v>120594880</v>
      </c>
      <c r="H22" s="190">
        <f t="shared" si="0"/>
        <v>15188040</v>
      </c>
      <c r="I22" s="190">
        <f t="shared" si="0"/>
        <v>12493528</v>
      </c>
      <c r="J22" s="190">
        <f t="shared" si="0"/>
        <v>148276448</v>
      </c>
      <c r="K22" s="190">
        <f t="shared" si="0"/>
        <v>16701990</v>
      </c>
      <c r="L22" s="190">
        <f t="shared" si="0"/>
        <v>17645462</v>
      </c>
      <c r="M22" s="190">
        <f t="shared" si="0"/>
        <v>12745167</v>
      </c>
      <c r="N22" s="190">
        <f t="shared" si="0"/>
        <v>47092619</v>
      </c>
      <c r="O22" s="190">
        <f t="shared" si="0"/>
        <v>19319099</v>
      </c>
      <c r="P22" s="190">
        <f t="shared" si="0"/>
        <v>15343025</v>
      </c>
      <c r="Q22" s="190">
        <f t="shared" si="0"/>
        <v>163607447</v>
      </c>
      <c r="R22" s="190">
        <f t="shared" si="0"/>
        <v>198269571</v>
      </c>
      <c r="S22" s="190">
        <f t="shared" si="0"/>
        <v>19268002</v>
      </c>
      <c r="T22" s="190">
        <f t="shared" si="0"/>
        <v>16266000</v>
      </c>
      <c r="U22" s="190">
        <f t="shared" si="0"/>
        <v>14005832</v>
      </c>
      <c r="V22" s="190">
        <f t="shared" si="0"/>
        <v>49539834</v>
      </c>
      <c r="W22" s="190">
        <f t="shared" si="0"/>
        <v>443178472</v>
      </c>
      <c r="X22" s="190">
        <f t="shared" si="0"/>
        <v>462175855</v>
      </c>
      <c r="Y22" s="190">
        <f t="shared" si="0"/>
        <v>-18997383</v>
      </c>
      <c r="Z22" s="191">
        <f>+IF(X22&lt;&gt;0,+(Y22/X22)*100,0)</f>
        <v>-4.110423076947627</v>
      </c>
      <c r="AA22" s="188">
        <f>SUM(AA5:AA21)</f>
        <v>462175855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119882034</v>
      </c>
      <c r="D25" s="155">
        <v>0</v>
      </c>
      <c r="E25" s="156">
        <v>158356913</v>
      </c>
      <c r="F25" s="60">
        <v>131693377</v>
      </c>
      <c r="G25" s="60">
        <v>10097455</v>
      </c>
      <c r="H25" s="60">
        <v>9484786</v>
      </c>
      <c r="I25" s="60">
        <v>10541998</v>
      </c>
      <c r="J25" s="60">
        <v>30124239</v>
      </c>
      <c r="K25" s="60">
        <v>9837327</v>
      </c>
      <c r="L25" s="60">
        <v>17871338</v>
      </c>
      <c r="M25" s="60">
        <v>7398456</v>
      </c>
      <c r="N25" s="60">
        <v>35107121</v>
      </c>
      <c r="O25" s="60">
        <v>10151558</v>
      </c>
      <c r="P25" s="60">
        <v>10388955</v>
      </c>
      <c r="Q25" s="60">
        <v>9078617</v>
      </c>
      <c r="R25" s="60">
        <v>29619130</v>
      </c>
      <c r="S25" s="60">
        <v>9966141</v>
      </c>
      <c r="T25" s="60">
        <v>9742001</v>
      </c>
      <c r="U25" s="60">
        <v>8686356</v>
      </c>
      <c r="V25" s="60">
        <v>28394498</v>
      </c>
      <c r="W25" s="60">
        <v>123244988</v>
      </c>
      <c r="X25" s="60">
        <v>131693377</v>
      </c>
      <c r="Y25" s="60">
        <v>-8448389</v>
      </c>
      <c r="Z25" s="140">
        <v>-6.42</v>
      </c>
      <c r="AA25" s="155">
        <v>131693377</v>
      </c>
    </row>
    <row r="26" spans="1:27" ht="13.5">
      <c r="A26" s="183" t="s">
        <v>38</v>
      </c>
      <c r="B26" s="182"/>
      <c r="C26" s="155">
        <v>4791780</v>
      </c>
      <c r="D26" s="155">
        <v>0</v>
      </c>
      <c r="E26" s="156">
        <v>5612000</v>
      </c>
      <c r="F26" s="60">
        <v>5611271</v>
      </c>
      <c r="G26" s="60">
        <v>391157</v>
      </c>
      <c r="H26" s="60">
        <v>373579</v>
      </c>
      <c r="I26" s="60">
        <v>367879</v>
      </c>
      <c r="J26" s="60">
        <v>1132615</v>
      </c>
      <c r="K26" s="60">
        <v>379375</v>
      </c>
      <c r="L26" s="60">
        <v>373964</v>
      </c>
      <c r="M26" s="60">
        <v>366235</v>
      </c>
      <c r="N26" s="60">
        <v>1119574</v>
      </c>
      <c r="O26" s="60">
        <v>354010</v>
      </c>
      <c r="P26" s="60">
        <v>352275</v>
      </c>
      <c r="Q26" s="60">
        <v>357102</v>
      </c>
      <c r="R26" s="60">
        <v>1063387</v>
      </c>
      <c r="S26" s="60">
        <v>356329</v>
      </c>
      <c r="T26" s="60">
        <v>358163</v>
      </c>
      <c r="U26" s="60">
        <v>324113</v>
      </c>
      <c r="V26" s="60">
        <v>1038605</v>
      </c>
      <c r="W26" s="60">
        <v>4354181</v>
      </c>
      <c r="X26" s="60">
        <v>5611271</v>
      </c>
      <c r="Y26" s="60">
        <v>-1257090</v>
      </c>
      <c r="Z26" s="140">
        <v>-22.4</v>
      </c>
      <c r="AA26" s="155">
        <v>5611271</v>
      </c>
    </row>
    <row r="27" spans="1:27" ht="13.5">
      <c r="A27" s="183" t="s">
        <v>118</v>
      </c>
      <c r="B27" s="182"/>
      <c r="C27" s="155">
        <v>244001250</v>
      </c>
      <c r="D27" s="155">
        <v>0</v>
      </c>
      <c r="E27" s="156">
        <v>20180201</v>
      </c>
      <c r="F27" s="60">
        <v>70892000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70892000</v>
      </c>
      <c r="Y27" s="60">
        <v>-70892000</v>
      </c>
      <c r="Z27" s="140">
        <v>-100</v>
      </c>
      <c r="AA27" s="155">
        <v>70892000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35936000</v>
      </c>
      <c r="F28" s="60">
        <v>35927885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35927885</v>
      </c>
      <c r="Y28" s="60">
        <v>-35927885</v>
      </c>
      <c r="Z28" s="140">
        <v>-100</v>
      </c>
      <c r="AA28" s="155">
        <v>35927885</v>
      </c>
    </row>
    <row r="29" spans="1:27" ht="13.5">
      <c r="A29" s="183" t="s">
        <v>40</v>
      </c>
      <c r="B29" s="182"/>
      <c r="C29" s="155">
        <v>2431826</v>
      </c>
      <c r="D29" s="155">
        <v>0</v>
      </c>
      <c r="E29" s="156">
        <v>3339464</v>
      </c>
      <c r="F29" s="60">
        <v>1816355</v>
      </c>
      <c r="G29" s="60">
        <v>34542</v>
      </c>
      <c r="H29" s="60">
        <v>34434</v>
      </c>
      <c r="I29" s="60">
        <v>615375</v>
      </c>
      <c r="J29" s="60">
        <v>684351</v>
      </c>
      <c r="K29" s="60">
        <v>30368</v>
      </c>
      <c r="L29" s="60">
        <v>32470</v>
      </c>
      <c r="M29" s="60">
        <v>27731</v>
      </c>
      <c r="N29" s="60">
        <v>90569</v>
      </c>
      <c r="O29" s="60">
        <v>24629</v>
      </c>
      <c r="P29" s="60">
        <v>0</v>
      </c>
      <c r="Q29" s="60">
        <v>543996</v>
      </c>
      <c r="R29" s="60">
        <v>568625</v>
      </c>
      <c r="S29" s="60">
        <v>45082</v>
      </c>
      <c r="T29" s="60">
        <v>4064</v>
      </c>
      <c r="U29" s="60">
        <v>0</v>
      </c>
      <c r="V29" s="60">
        <v>49146</v>
      </c>
      <c r="W29" s="60">
        <v>1392691</v>
      </c>
      <c r="X29" s="60">
        <v>1816355</v>
      </c>
      <c r="Y29" s="60">
        <v>-423664</v>
      </c>
      <c r="Z29" s="140">
        <v>-23.32</v>
      </c>
      <c r="AA29" s="155">
        <v>1816355</v>
      </c>
    </row>
    <row r="30" spans="1:27" ht="13.5">
      <c r="A30" s="183" t="s">
        <v>119</v>
      </c>
      <c r="B30" s="182"/>
      <c r="C30" s="155">
        <v>3857201</v>
      </c>
      <c r="D30" s="155">
        <v>0</v>
      </c>
      <c r="E30" s="156">
        <v>45563286</v>
      </c>
      <c r="F30" s="60">
        <v>67169535</v>
      </c>
      <c r="G30" s="60">
        <v>3876405</v>
      </c>
      <c r="H30" s="60">
        <v>1891226</v>
      </c>
      <c r="I30" s="60">
        <v>5201895</v>
      </c>
      <c r="J30" s="60">
        <v>10969526</v>
      </c>
      <c r="K30" s="60">
        <v>4076020</v>
      </c>
      <c r="L30" s="60">
        <v>3354245</v>
      </c>
      <c r="M30" s="60">
        <v>1903852</v>
      </c>
      <c r="N30" s="60">
        <v>9334117</v>
      </c>
      <c r="O30" s="60">
        <v>5937001</v>
      </c>
      <c r="P30" s="60">
        <v>2502784</v>
      </c>
      <c r="Q30" s="60">
        <v>3514347</v>
      </c>
      <c r="R30" s="60">
        <v>11954132</v>
      </c>
      <c r="S30" s="60">
        <v>4972883</v>
      </c>
      <c r="T30" s="60">
        <v>2191000</v>
      </c>
      <c r="U30" s="60">
        <v>10733287</v>
      </c>
      <c r="V30" s="60">
        <v>17897170</v>
      </c>
      <c r="W30" s="60">
        <v>50154945</v>
      </c>
      <c r="X30" s="60">
        <v>67169535</v>
      </c>
      <c r="Y30" s="60">
        <v>-17014590</v>
      </c>
      <c r="Z30" s="140">
        <v>-25.33</v>
      </c>
      <c r="AA30" s="155">
        <v>67169535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18898000</v>
      </c>
      <c r="F31" s="60">
        <v>18623126</v>
      </c>
      <c r="G31" s="60">
        <v>974374</v>
      </c>
      <c r="H31" s="60">
        <v>282829</v>
      </c>
      <c r="I31" s="60">
        <v>3347160</v>
      </c>
      <c r="J31" s="60">
        <v>4604363</v>
      </c>
      <c r="K31" s="60">
        <v>677038</v>
      </c>
      <c r="L31" s="60">
        <v>28911</v>
      </c>
      <c r="M31" s="60">
        <v>1516635</v>
      </c>
      <c r="N31" s="60">
        <v>2222584</v>
      </c>
      <c r="O31" s="60">
        <v>1677490</v>
      </c>
      <c r="P31" s="60">
        <v>1560000</v>
      </c>
      <c r="Q31" s="60">
        <v>1284360</v>
      </c>
      <c r="R31" s="60">
        <v>4521850</v>
      </c>
      <c r="S31" s="60">
        <v>1126462</v>
      </c>
      <c r="T31" s="60">
        <v>1889000</v>
      </c>
      <c r="U31" s="60">
        <v>3195000</v>
      </c>
      <c r="V31" s="60">
        <v>6210462</v>
      </c>
      <c r="W31" s="60">
        <v>17559259</v>
      </c>
      <c r="X31" s="60">
        <v>18623126</v>
      </c>
      <c r="Y31" s="60">
        <v>-1063867</v>
      </c>
      <c r="Z31" s="140">
        <v>-5.71</v>
      </c>
      <c r="AA31" s="155">
        <v>18623126</v>
      </c>
    </row>
    <row r="32" spans="1:27" ht="13.5">
      <c r="A32" s="183" t="s">
        <v>121</v>
      </c>
      <c r="B32" s="182"/>
      <c r="C32" s="155">
        <v>45289471</v>
      </c>
      <c r="D32" s="155">
        <v>0</v>
      </c>
      <c r="E32" s="156">
        <v>40102710</v>
      </c>
      <c r="F32" s="60">
        <v>50744000</v>
      </c>
      <c r="G32" s="60">
        <v>3545076</v>
      </c>
      <c r="H32" s="60">
        <v>5501548</v>
      </c>
      <c r="I32" s="60">
        <v>1658200</v>
      </c>
      <c r="J32" s="60">
        <v>10704824</v>
      </c>
      <c r="K32" s="60">
        <v>8521655</v>
      </c>
      <c r="L32" s="60">
        <v>4822434</v>
      </c>
      <c r="M32" s="60">
        <v>5165044</v>
      </c>
      <c r="N32" s="60">
        <v>18509133</v>
      </c>
      <c r="O32" s="60">
        <v>4223229</v>
      </c>
      <c r="P32" s="60">
        <v>1346418</v>
      </c>
      <c r="Q32" s="60">
        <v>3327492</v>
      </c>
      <c r="R32" s="60">
        <v>8897139</v>
      </c>
      <c r="S32" s="60">
        <v>1726242</v>
      </c>
      <c r="T32" s="60">
        <v>5467000</v>
      </c>
      <c r="U32" s="60">
        <v>3770000</v>
      </c>
      <c r="V32" s="60">
        <v>10963242</v>
      </c>
      <c r="W32" s="60">
        <v>49074338</v>
      </c>
      <c r="X32" s="60">
        <v>50744000</v>
      </c>
      <c r="Y32" s="60">
        <v>-1669662</v>
      </c>
      <c r="Z32" s="140">
        <v>-3.29</v>
      </c>
      <c r="AA32" s="155">
        <v>50744000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6000000</v>
      </c>
      <c r="F33" s="60">
        <v>6000000</v>
      </c>
      <c r="G33" s="60">
        <v>143</v>
      </c>
      <c r="H33" s="60">
        <v>0</v>
      </c>
      <c r="I33" s="60">
        <v>143</v>
      </c>
      <c r="J33" s="60">
        <v>286</v>
      </c>
      <c r="K33" s="60">
        <v>1377143</v>
      </c>
      <c r="L33" s="60">
        <v>143</v>
      </c>
      <c r="M33" s="60">
        <v>33723</v>
      </c>
      <c r="N33" s="60">
        <v>1411009</v>
      </c>
      <c r="O33" s="60">
        <v>25817</v>
      </c>
      <c r="P33" s="60">
        <v>0</v>
      </c>
      <c r="Q33" s="60">
        <v>0</v>
      </c>
      <c r="R33" s="60">
        <v>25817</v>
      </c>
      <c r="S33" s="60">
        <v>0</v>
      </c>
      <c r="T33" s="60">
        <v>0</v>
      </c>
      <c r="U33" s="60">
        <v>0</v>
      </c>
      <c r="V33" s="60">
        <v>0</v>
      </c>
      <c r="W33" s="60">
        <v>1437112</v>
      </c>
      <c r="X33" s="60">
        <v>6000000</v>
      </c>
      <c r="Y33" s="60">
        <v>-4562888</v>
      </c>
      <c r="Z33" s="140">
        <v>-76.05</v>
      </c>
      <c r="AA33" s="155">
        <v>6000000</v>
      </c>
    </row>
    <row r="34" spans="1:27" ht="13.5">
      <c r="A34" s="183" t="s">
        <v>43</v>
      </c>
      <c r="B34" s="182"/>
      <c r="C34" s="155">
        <v>229122143</v>
      </c>
      <c r="D34" s="155">
        <v>0</v>
      </c>
      <c r="E34" s="156">
        <v>45053000</v>
      </c>
      <c r="F34" s="60">
        <v>60884451</v>
      </c>
      <c r="G34" s="60">
        <v>2340888</v>
      </c>
      <c r="H34" s="60">
        <v>416356</v>
      </c>
      <c r="I34" s="60">
        <v>3071486</v>
      </c>
      <c r="J34" s="60">
        <v>5828730</v>
      </c>
      <c r="K34" s="60">
        <v>1649601</v>
      </c>
      <c r="L34" s="60">
        <v>3532944</v>
      </c>
      <c r="M34" s="60">
        <v>6981000</v>
      </c>
      <c r="N34" s="60">
        <v>12163545</v>
      </c>
      <c r="O34" s="60">
        <v>1636000</v>
      </c>
      <c r="P34" s="60">
        <v>3208568</v>
      </c>
      <c r="Q34" s="60">
        <v>4211086</v>
      </c>
      <c r="R34" s="60">
        <v>9055654</v>
      </c>
      <c r="S34" s="60">
        <v>8260861</v>
      </c>
      <c r="T34" s="60">
        <v>5520509</v>
      </c>
      <c r="U34" s="60">
        <v>7688986</v>
      </c>
      <c r="V34" s="60">
        <v>21470356</v>
      </c>
      <c r="W34" s="60">
        <v>48518285</v>
      </c>
      <c r="X34" s="60">
        <v>60884451</v>
      </c>
      <c r="Y34" s="60">
        <v>-12366166</v>
      </c>
      <c r="Z34" s="140">
        <v>-20.31</v>
      </c>
      <c r="AA34" s="155">
        <v>60884451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649375705</v>
      </c>
      <c r="D36" s="188">
        <f>SUM(D25:D35)</f>
        <v>0</v>
      </c>
      <c r="E36" s="189">
        <f t="shared" si="1"/>
        <v>379041574</v>
      </c>
      <c r="F36" s="190">
        <f t="shared" si="1"/>
        <v>449362000</v>
      </c>
      <c r="G36" s="190">
        <f t="shared" si="1"/>
        <v>21260040</v>
      </c>
      <c r="H36" s="190">
        <f t="shared" si="1"/>
        <v>17984758</v>
      </c>
      <c r="I36" s="190">
        <f t="shared" si="1"/>
        <v>24804136</v>
      </c>
      <c r="J36" s="190">
        <f t="shared" si="1"/>
        <v>64048934</v>
      </c>
      <c r="K36" s="190">
        <f t="shared" si="1"/>
        <v>26548527</v>
      </c>
      <c r="L36" s="190">
        <f t="shared" si="1"/>
        <v>30016449</v>
      </c>
      <c r="M36" s="190">
        <f t="shared" si="1"/>
        <v>23392676</v>
      </c>
      <c r="N36" s="190">
        <f t="shared" si="1"/>
        <v>79957652</v>
      </c>
      <c r="O36" s="190">
        <f t="shared" si="1"/>
        <v>24029734</v>
      </c>
      <c r="P36" s="190">
        <f t="shared" si="1"/>
        <v>19359000</v>
      </c>
      <c r="Q36" s="190">
        <f t="shared" si="1"/>
        <v>22317000</v>
      </c>
      <c r="R36" s="190">
        <f t="shared" si="1"/>
        <v>65705734</v>
      </c>
      <c r="S36" s="190">
        <f t="shared" si="1"/>
        <v>26454000</v>
      </c>
      <c r="T36" s="190">
        <f t="shared" si="1"/>
        <v>25171737</v>
      </c>
      <c r="U36" s="190">
        <f t="shared" si="1"/>
        <v>34397742</v>
      </c>
      <c r="V36" s="190">
        <f t="shared" si="1"/>
        <v>86023479</v>
      </c>
      <c r="W36" s="190">
        <f t="shared" si="1"/>
        <v>295735799</v>
      </c>
      <c r="X36" s="190">
        <f t="shared" si="1"/>
        <v>449362000</v>
      </c>
      <c r="Y36" s="190">
        <f t="shared" si="1"/>
        <v>-153626201</v>
      </c>
      <c r="Z36" s="191">
        <f>+IF(X36&lt;&gt;0,+(Y36/X36)*100,0)</f>
        <v>-34.18762623452806</v>
      </c>
      <c r="AA36" s="188">
        <f>SUM(AA25:AA35)</f>
        <v>449362000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-230494072</v>
      </c>
      <c r="D38" s="199">
        <f>+D22-D36</f>
        <v>0</v>
      </c>
      <c r="E38" s="200">
        <f t="shared" si="2"/>
        <v>64765021</v>
      </c>
      <c r="F38" s="106">
        <f t="shared" si="2"/>
        <v>12813855</v>
      </c>
      <c r="G38" s="106">
        <f t="shared" si="2"/>
        <v>99334840</v>
      </c>
      <c r="H38" s="106">
        <f t="shared" si="2"/>
        <v>-2796718</v>
      </c>
      <c r="I38" s="106">
        <f t="shared" si="2"/>
        <v>-12310608</v>
      </c>
      <c r="J38" s="106">
        <f t="shared" si="2"/>
        <v>84227514</v>
      </c>
      <c r="K38" s="106">
        <f t="shared" si="2"/>
        <v>-9846537</v>
      </c>
      <c r="L38" s="106">
        <f t="shared" si="2"/>
        <v>-12370987</v>
      </c>
      <c r="M38" s="106">
        <f t="shared" si="2"/>
        <v>-10647509</v>
      </c>
      <c r="N38" s="106">
        <f t="shared" si="2"/>
        <v>-32865033</v>
      </c>
      <c r="O38" s="106">
        <f t="shared" si="2"/>
        <v>-4710635</v>
      </c>
      <c r="P38" s="106">
        <f t="shared" si="2"/>
        <v>-4015975</v>
      </c>
      <c r="Q38" s="106">
        <f t="shared" si="2"/>
        <v>141290447</v>
      </c>
      <c r="R38" s="106">
        <f t="shared" si="2"/>
        <v>132563837</v>
      </c>
      <c r="S38" s="106">
        <f t="shared" si="2"/>
        <v>-7185998</v>
      </c>
      <c r="T38" s="106">
        <f t="shared" si="2"/>
        <v>-8905737</v>
      </c>
      <c r="U38" s="106">
        <f t="shared" si="2"/>
        <v>-20391910</v>
      </c>
      <c r="V38" s="106">
        <f t="shared" si="2"/>
        <v>-36483645</v>
      </c>
      <c r="W38" s="106">
        <f t="shared" si="2"/>
        <v>147442673</v>
      </c>
      <c r="X38" s="106">
        <f>IF(F22=F36,0,X22-X36)</f>
        <v>12813855</v>
      </c>
      <c r="Y38" s="106">
        <f t="shared" si="2"/>
        <v>134628818</v>
      </c>
      <c r="Z38" s="201">
        <f>+IF(X38&lt;&gt;0,+(Y38/X38)*100,0)</f>
        <v>1050.6503936559295</v>
      </c>
      <c r="AA38" s="199">
        <f>+AA22-AA36</f>
        <v>12813855</v>
      </c>
    </row>
    <row r="39" spans="1:27" ht="13.5">
      <c r="A39" s="181" t="s">
        <v>46</v>
      </c>
      <c r="B39" s="185"/>
      <c r="C39" s="155">
        <v>238702252</v>
      </c>
      <c r="D39" s="155">
        <v>0</v>
      </c>
      <c r="E39" s="156">
        <v>193846303</v>
      </c>
      <c r="F39" s="60">
        <v>332224000</v>
      </c>
      <c r="G39" s="60">
        <v>30487671</v>
      </c>
      <c r="H39" s="60">
        <v>14724672</v>
      </c>
      <c r="I39" s="60">
        <v>19981924</v>
      </c>
      <c r="J39" s="60">
        <v>65194267</v>
      </c>
      <c r="K39" s="60">
        <v>14803000</v>
      </c>
      <c r="L39" s="60">
        <v>13789229</v>
      </c>
      <c r="M39" s="60">
        <v>8305937</v>
      </c>
      <c r="N39" s="60">
        <v>36898166</v>
      </c>
      <c r="O39" s="60">
        <v>6902000</v>
      </c>
      <c r="P39" s="60">
        <v>21579000</v>
      </c>
      <c r="Q39" s="60">
        <v>12711000</v>
      </c>
      <c r="R39" s="60">
        <v>41192000</v>
      </c>
      <c r="S39" s="60">
        <v>19979180</v>
      </c>
      <c r="T39" s="60">
        <v>50605000</v>
      </c>
      <c r="U39" s="60">
        <v>86873000</v>
      </c>
      <c r="V39" s="60">
        <v>157457180</v>
      </c>
      <c r="W39" s="60">
        <v>300741613</v>
      </c>
      <c r="X39" s="60">
        <v>332224000</v>
      </c>
      <c r="Y39" s="60">
        <v>-31482387</v>
      </c>
      <c r="Z39" s="140">
        <v>-9.48</v>
      </c>
      <c r="AA39" s="155">
        <v>332224000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8208180</v>
      </c>
      <c r="D42" s="206">
        <f>SUM(D38:D41)</f>
        <v>0</v>
      </c>
      <c r="E42" s="207">
        <f t="shared" si="3"/>
        <v>258611324</v>
      </c>
      <c r="F42" s="88">
        <f t="shared" si="3"/>
        <v>345037855</v>
      </c>
      <c r="G42" s="88">
        <f t="shared" si="3"/>
        <v>129822511</v>
      </c>
      <c r="H42" s="88">
        <f t="shared" si="3"/>
        <v>11927954</v>
      </c>
      <c r="I42" s="88">
        <f t="shared" si="3"/>
        <v>7671316</v>
      </c>
      <c r="J42" s="88">
        <f t="shared" si="3"/>
        <v>149421781</v>
      </c>
      <c r="K42" s="88">
        <f t="shared" si="3"/>
        <v>4956463</v>
      </c>
      <c r="L42" s="88">
        <f t="shared" si="3"/>
        <v>1418242</v>
      </c>
      <c r="M42" s="88">
        <f t="shared" si="3"/>
        <v>-2341572</v>
      </c>
      <c r="N42" s="88">
        <f t="shared" si="3"/>
        <v>4033133</v>
      </c>
      <c r="O42" s="88">
        <f t="shared" si="3"/>
        <v>2191365</v>
      </c>
      <c r="P42" s="88">
        <f t="shared" si="3"/>
        <v>17563025</v>
      </c>
      <c r="Q42" s="88">
        <f t="shared" si="3"/>
        <v>154001447</v>
      </c>
      <c r="R42" s="88">
        <f t="shared" si="3"/>
        <v>173755837</v>
      </c>
      <c r="S42" s="88">
        <f t="shared" si="3"/>
        <v>12793182</v>
      </c>
      <c r="T42" s="88">
        <f t="shared" si="3"/>
        <v>41699263</v>
      </c>
      <c r="U42" s="88">
        <f t="shared" si="3"/>
        <v>66481090</v>
      </c>
      <c r="V42" s="88">
        <f t="shared" si="3"/>
        <v>120973535</v>
      </c>
      <c r="W42" s="88">
        <f t="shared" si="3"/>
        <v>448184286</v>
      </c>
      <c r="X42" s="88">
        <f t="shared" si="3"/>
        <v>345037855</v>
      </c>
      <c r="Y42" s="88">
        <f t="shared" si="3"/>
        <v>103146431</v>
      </c>
      <c r="Z42" s="208">
        <f>+IF(X42&lt;&gt;0,+(Y42/X42)*100,0)</f>
        <v>29.894236097659487</v>
      </c>
      <c r="AA42" s="206">
        <f>SUM(AA38:AA41)</f>
        <v>345037855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8208180</v>
      </c>
      <c r="D44" s="210">
        <f>+D42-D43</f>
        <v>0</v>
      </c>
      <c r="E44" s="211">
        <f t="shared" si="4"/>
        <v>258611324</v>
      </c>
      <c r="F44" s="77">
        <f t="shared" si="4"/>
        <v>345037855</v>
      </c>
      <c r="G44" s="77">
        <f t="shared" si="4"/>
        <v>129822511</v>
      </c>
      <c r="H44" s="77">
        <f t="shared" si="4"/>
        <v>11927954</v>
      </c>
      <c r="I44" s="77">
        <f t="shared" si="4"/>
        <v>7671316</v>
      </c>
      <c r="J44" s="77">
        <f t="shared" si="4"/>
        <v>149421781</v>
      </c>
      <c r="K44" s="77">
        <f t="shared" si="4"/>
        <v>4956463</v>
      </c>
      <c r="L44" s="77">
        <f t="shared" si="4"/>
        <v>1418242</v>
      </c>
      <c r="M44" s="77">
        <f t="shared" si="4"/>
        <v>-2341572</v>
      </c>
      <c r="N44" s="77">
        <f t="shared" si="4"/>
        <v>4033133</v>
      </c>
      <c r="O44" s="77">
        <f t="shared" si="4"/>
        <v>2191365</v>
      </c>
      <c r="P44" s="77">
        <f t="shared" si="4"/>
        <v>17563025</v>
      </c>
      <c r="Q44" s="77">
        <f t="shared" si="4"/>
        <v>154001447</v>
      </c>
      <c r="R44" s="77">
        <f t="shared" si="4"/>
        <v>173755837</v>
      </c>
      <c r="S44" s="77">
        <f t="shared" si="4"/>
        <v>12793182</v>
      </c>
      <c r="T44" s="77">
        <f t="shared" si="4"/>
        <v>41699263</v>
      </c>
      <c r="U44" s="77">
        <f t="shared" si="4"/>
        <v>66481090</v>
      </c>
      <c r="V44" s="77">
        <f t="shared" si="4"/>
        <v>120973535</v>
      </c>
      <c r="W44" s="77">
        <f t="shared" si="4"/>
        <v>448184286</v>
      </c>
      <c r="X44" s="77">
        <f t="shared" si="4"/>
        <v>345037855</v>
      </c>
      <c r="Y44" s="77">
        <f t="shared" si="4"/>
        <v>103146431</v>
      </c>
      <c r="Z44" s="212">
        <f>+IF(X44&lt;&gt;0,+(Y44/X44)*100,0)</f>
        <v>29.894236097659487</v>
      </c>
      <c r="AA44" s="210">
        <f>+AA42-AA43</f>
        <v>345037855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8208180</v>
      </c>
      <c r="D46" s="206">
        <f>SUM(D44:D45)</f>
        <v>0</v>
      </c>
      <c r="E46" s="207">
        <f t="shared" si="5"/>
        <v>258611324</v>
      </c>
      <c r="F46" s="88">
        <f t="shared" si="5"/>
        <v>345037855</v>
      </c>
      <c r="G46" s="88">
        <f t="shared" si="5"/>
        <v>129822511</v>
      </c>
      <c r="H46" s="88">
        <f t="shared" si="5"/>
        <v>11927954</v>
      </c>
      <c r="I46" s="88">
        <f t="shared" si="5"/>
        <v>7671316</v>
      </c>
      <c r="J46" s="88">
        <f t="shared" si="5"/>
        <v>149421781</v>
      </c>
      <c r="K46" s="88">
        <f t="shared" si="5"/>
        <v>4956463</v>
      </c>
      <c r="L46" s="88">
        <f t="shared" si="5"/>
        <v>1418242</v>
      </c>
      <c r="M46" s="88">
        <f t="shared" si="5"/>
        <v>-2341572</v>
      </c>
      <c r="N46" s="88">
        <f t="shared" si="5"/>
        <v>4033133</v>
      </c>
      <c r="O46" s="88">
        <f t="shared" si="5"/>
        <v>2191365</v>
      </c>
      <c r="P46" s="88">
        <f t="shared" si="5"/>
        <v>17563025</v>
      </c>
      <c r="Q46" s="88">
        <f t="shared" si="5"/>
        <v>154001447</v>
      </c>
      <c r="R46" s="88">
        <f t="shared" si="5"/>
        <v>173755837</v>
      </c>
      <c r="S46" s="88">
        <f t="shared" si="5"/>
        <v>12793182</v>
      </c>
      <c r="T46" s="88">
        <f t="shared" si="5"/>
        <v>41699263</v>
      </c>
      <c r="U46" s="88">
        <f t="shared" si="5"/>
        <v>66481090</v>
      </c>
      <c r="V46" s="88">
        <f t="shared" si="5"/>
        <v>120973535</v>
      </c>
      <c r="W46" s="88">
        <f t="shared" si="5"/>
        <v>448184286</v>
      </c>
      <c r="X46" s="88">
        <f t="shared" si="5"/>
        <v>345037855</v>
      </c>
      <c r="Y46" s="88">
        <f t="shared" si="5"/>
        <v>103146431</v>
      </c>
      <c r="Z46" s="208">
        <f>+IF(X46&lt;&gt;0,+(Y46/X46)*100,0)</f>
        <v>29.894236097659487</v>
      </c>
      <c r="AA46" s="206">
        <f>SUM(AA44:AA45)</f>
        <v>345037855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8208180</v>
      </c>
      <c r="D48" s="217">
        <f>SUM(D46:D47)</f>
        <v>0</v>
      </c>
      <c r="E48" s="218">
        <f t="shared" si="6"/>
        <v>258611324</v>
      </c>
      <c r="F48" s="219">
        <f t="shared" si="6"/>
        <v>345037855</v>
      </c>
      <c r="G48" s="219">
        <f t="shared" si="6"/>
        <v>129822511</v>
      </c>
      <c r="H48" s="220">
        <f t="shared" si="6"/>
        <v>11927954</v>
      </c>
      <c r="I48" s="220">
        <f t="shared" si="6"/>
        <v>7671316</v>
      </c>
      <c r="J48" s="220">
        <f t="shared" si="6"/>
        <v>149421781</v>
      </c>
      <c r="K48" s="220">
        <f t="shared" si="6"/>
        <v>4956463</v>
      </c>
      <c r="L48" s="220">
        <f t="shared" si="6"/>
        <v>1418242</v>
      </c>
      <c r="M48" s="219">
        <f t="shared" si="6"/>
        <v>-2341572</v>
      </c>
      <c r="N48" s="219">
        <f t="shared" si="6"/>
        <v>4033133</v>
      </c>
      <c r="O48" s="220">
        <f t="shared" si="6"/>
        <v>2191365</v>
      </c>
      <c r="P48" s="220">
        <f t="shared" si="6"/>
        <v>17563025</v>
      </c>
      <c r="Q48" s="220">
        <f t="shared" si="6"/>
        <v>154001447</v>
      </c>
      <c r="R48" s="220">
        <f t="shared" si="6"/>
        <v>173755837</v>
      </c>
      <c r="S48" s="220">
        <f t="shared" si="6"/>
        <v>12793182</v>
      </c>
      <c r="T48" s="219">
        <f t="shared" si="6"/>
        <v>41699263</v>
      </c>
      <c r="U48" s="219">
        <f t="shared" si="6"/>
        <v>66481090</v>
      </c>
      <c r="V48" s="220">
        <f t="shared" si="6"/>
        <v>120973535</v>
      </c>
      <c r="W48" s="220">
        <f t="shared" si="6"/>
        <v>448184286</v>
      </c>
      <c r="X48" s="220">
        <f t="shared" si="6"/>
        <v>345037855</v>
      </c>
      <c r="Y48" s="220">
        <f t="shared" si="6"/>
        <v>103146431</v>
      </c>
      <c r="Z48" s="221">
        <f>+IF(X48&lt;&gt;0,+(Y48/X48)*100,0)</f>
        <v>29.894236097659487</v>
      </c>
      <c r="AA48" s="222">
        <f>SUM(AA46:AA47)</f>
        <v>345037855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1120000</v>
      </c>
      <c r="F5" s="100">
        <f t="shared" si="0"/>
        <v>858741</v>
      </c>
      <c r="G5" s="100">
        <f t="shared" si="0"/>
        <v>0</v>
      </c>
      <c r="H5" s="100">
        <f t="shared" si="0"/>
        <v>316123</v>
      </c>
      <c r="I5" s="100">
        <f t="shared" si="0"/>
        <v>6200</v>
      </c>
      <c r="J5" s="100">
        <f t="shared" si="0"/>
        <v>322323</v>
      </c>
      <c r="K5" s="100">
        <f t="shared" si="0"/>
        <v>54000</v>
      </c>
      <c r="L5" s="100">
        <f t="shared" si="0"/>
        <v>5450</v>
      </c>
      <c r="M5" s="100">
        <f t="shared" si="0"/>
        <v>17868</v>
      </c>
      <c r="N5" s="100">
        <f t="shared" si="0"/>
        <v>77318</v>
      </c>
      <c r="O5" s="100">
        <f t="shared" si="0"/>
        <v>19817</v>
      </c>
      <c r="P5" s="100">
        <f t="shared" si="0"/>
        <v>7000</v>
      </c>
      <c r="Q5" s="100">
        <f t="shared" si="0"/>
        <v>0</v>
      </c>
      <c r="R5" s="100">
        <f t="shared" si="0"/>
        <v>26817</v>
      </c>
      <c r="S5" s="100">
        <f t="shared" si="0"/>
        <v>3000</v>
      </c>
      <c r="T5" s="100">
        <f t="shared" si="0"/>
        <v>11731</v>
      </c>
      <c r="U5" s="100">
        <f t="shared" si="0"/>
        <v>17468</v>
      </c>
      <c r="V5" s="100">
        <f t="shared" si="0"/>
        <v>32199</v>
      </c>
      <c r="W5" s="100">
        <f t="shared" si="0"/>
        <v>458657</v>
      </c>
      <c r="X5" s="100">
        <f t="shared" si="0"/>
        <v>858741</v>
      </c>
      <c r="Y5" s="100">
        <f t="shared" si="0"/>
        <v>-400084</v>
      </c>
      <c r="Z5" s="137">
        <f>+IF(X5&lt;&gt;0,+(Y5/X5)*100,0)</f>
        <v>-46.589600356801405</v>
      </c>
      <c r="AA5" s="153">
        <f>SUM(AA6:AA8)</f>
        <v>858741</v>
      </c>
    </row>
    <row r="6" spans="1:27" ht="13.5">
      <c r="A6" s="138" t="s">
        <v>75</v>
      </c>
      <c r="B6" s="136"/>
      <c r="C6" s="155"/>
      <c r="D6" s="155"/>
      <c r="E6" s="156">
        <v>800000</v>
      </c>
      <c r="F6" s="60">
        <v>621372</v>
      </c>
      <c r="G6" s="60"/>
      <c r="H6" s="60">
        <v>316123</v>
      </c>
      <c r="I6" s="60"/>
      <c r="J6" s="60">
        <v>316123</v>
      </c>
      <c r="K6" s="60"/>
      <c r="L6" s="60">
        <v>5450</v>
      </c>
      <c r="M6" s="60">
        <v>17868</v>
      </c>
      <c r="N6" s="60">
        <v>23318</v>
      </c>
      <c r="O6" s="60">
        <v>17868</v>
      </c>
      <c r="P6" s="60">
        <v>6000</v>
      </c>
      <c r="Q6" s="60"/>
      <c r="R6" s="60">
        <v>23868</v>
      </c>
      <c r="S6" s="60">
        <v>3000</v>
      </c>
      <c r="T6" s="60">
        <v>3069</v>
      </c>
      <c r="U6" s="60"/>
      <c r="V6" s="60">
        <v>6069</v>
      </c>
      <c r="W6" s="60">
        <v>369378</v>
      </c>
      <c r="X6" s="60">
        <v>621372</v>
      </c>
      <c r="Y6" s="60">
        <v>-251994</v>
      </c>
      <c r="Z6" s="140">
        <v>-40.55</v>
      </c>
      <c r="AA6" s="62">
        <v>621372</v>
      </c>
    </row>
    <row r="7" spans="1:27" ht="13.5">
      <c r="A7" s="138" t="s">
        <v>76</v>
      </c>
      <c r="B7" s="136"/>
      <c r="C7" s="157"/>
      <c r="D7" s="157"/>
      <c r="E7" s="158">
        <v>160000</v>
      </c>
      <c r="F7" s="159">
        <v>67369</v>
      </c>
      <c r="G7" s="159"/>
      <c r="H7" s="159"/>
      <c r="I7" s="159">
        <v>6200</v>
      </c>
      <c r="J7" s="159">
        <v>6200</v>
      </c>
      <c r="K7" s="159">
        <v>54000</v>
      </c>
      <c r="L7" s="159"/>
      <c r="M7" s="159"/>
      <c r="N7" s="159">
        <v>54000</v>
      </c>
      <c r="O7" s="159"/>
      <c r="P7" s="159"/>
      <c r="Q7" s="159"/>
      <c r="R7" s="159"/>
      <c r="S7" s="159"/>
      <c r="T7" s="159">
        <v>5617</v>
      </c>
      <c r="U7" s="159">
        <v>4668</v>
      </c>
      <c r="V7" s="159">
        <v>10285</v>
      </c>
      <c r="W7" s="159">
        <v>70485</v>
      </c>
      <c r="X7" s="159">
        <v>67369</v>
      </c>
      <c r="Y7" s="159">
        <v>3116</v>
      </c>
      <c r="Z7" s="141">
        <v>4.63</v>
      </c>
      <c r="AA7" s="225">
        <v>67369</v>
      </c>
    </row>
    <row r="8" spans="1:27" ht="13.5">
      <c r="A8" s="138" t="s">
        <v>77</v>
      </c>
      <c r="B8" s="136"/>
      <c r="C8" s="155"/>
      <c r="D8" s="155"/>
      <c r="E8" s="156">
        <v>160000</v>
      </c>
      <c r="F8" s="60">
        <v>170000</v>
      </c>
      <c r="G8" s="60"/>
      <c r="H8" s="60"/>
      <c r="I8" s="60"/>
      <c r="J8" s="60"/>
      <c r="K8" s="60"/>
      <c r="L8" s="60"/>
      <c r="M8" s="60"/>
      <c r="N8" s="60"/>
      <c r="O8" s="60">
        <v>1949</v>
      </c>
      <c r="P8" s="60">
        <v>1000</v>
      </c>
      <c r="Q8" s="60"/>
      <c r="R8" s="60">
        <v>2949</v>
      </c>
      <c r="S8" s="60"/>
      <c r="T8" s="60">
        <v>3045</v>
      </c>
      <c r="U8" s="60">
        <v>12800</v>
      </c>
      <c r="V8" s="60">
        <v>15845</v>
      </c>
      <c r="W8" s="60">
        <v>18794</v>
      </c>
      <c r="X8" s="60">
        <v>170000</v>
      </c>
      <c r="Y8" s="60">
        <v>-151206</v>
      </c>
      <c r="Z8" s="140">
        <v>-88.94</v>
      </c>
      <c r="AA8" s="62">
        <v>170000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2678000</v>
      </c>
      <c r="F9" s="100">
        <f t="shared" si="1"/>
        <v>2678000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2678000</v>
      </c>
      <c r="Y9" s="100">
        <f t="shared" si="1"/>
        <v>-2678000</v>
      </c>
      <c r="Z9" s="137">
        <f>+IF(X9&lt;&gt;0,+(Y9/X9)*100,0)</f>
        <v>-100</v>
      </c>
      <c r="AA9" s="102">
        <f>SUM(AA10:AA14)</f>
        <v>2678000</v>
      </c>
    </row>
    <row r="10" spans="1:27" ht="13.5">
      <c r="A10" s="138" t="s">
        <v>79</v>
      </c>
      <c r="B10" s="136"/>
      <c r="C10" s="155"/>
      <c r="D10" s="155"/>
      <c r="E10" s="156">
        <v>2468000</v>
      </c>
      <c r="F10" s="60">
        <v>2468000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2468000</v>
      </c>
      <c r="Y10" s="60">
        <v>-2468000</v>
      </c>
      <c r="Z10" s="140">
        <v>-100</v>
      </c>
      <c r="AA10" s="62">
        <v>2468000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210000</v>
      </c>
      <c r="F14" s="159">
        <v>210000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210000</v>
      </c>
      <c r="Y14" s="159">
        <v>-210000</v>
      </c>
      <c r="Z14" s="141">
        <v>-100</v>
      </c>
      <c r="AA14" s="225">
        <v>210000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2454000</v>
      </c>
      <c r="F15" s="100">
        <f t="shared" si="2"/>
        <v>2899000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186884</v>
      </c>
      <c r="U15" s="100">
        <f t="shared" si="2"/>
        <v>792103</v>
      </c>
      <c r="V15" s="100">
        <f t="shared" si="2"/>
        <v>978987</v>
      </c>
      <c r="W15" s="100">
        <f t="shared" si="2"/>
        <v>978987</v>
      </c>
      <c r="X15" s="100">
        <f t="shared" si="2"/>
        <v>2899000</v>
      </c>
      <c r="Y15" s="100">
        <f t="shared" si="2"/>
        <v>-1920013</v>
      </c>
      <c r="Z15" s="137">
        <f>+IF(X15&lt;&gt;0,+(Y15/X15)*100,0)</f>
        <v>-66.23018282166264</v>
      </c>
      <c r="AA15" s="102">
        <f>SUM(AA16:AA18)</f>
        <v>2899000</v>
      </c>
    </row>
    <row r="16" spans="1:27" ht="13.5">
      <c r="A16" s="138" t="s">
        <v>85</v>
      </c>
      <c r="B16" s="136"/>
      <c r="C16" s="155"/>
      <c r="D16" s="155"/>
      <c r="E16" s="156">
        <v>455000</v>
      </c>
      <c r="F16" s="60">
        <v>900000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>
        <v>186884</v>
      </c>
      <c r="U16" s="60">
        <v>792103</v>
      </c>
      <c r="V16" s="60">
        <v>978987</v>
      </c>
      <c r="W16" s="60">
        <v>978987</v>
      </c>
      <c r="X16" s="60">
        <v>900000</v>
      </c>
      <c r="Y16" s="60">
        <v>78987</v>
      </c>
      <c r="Z16" s="140">
        <v>8.78</v>
      </c>
      <c r="AA16" s="62">
        <v>900000</v>
      </c>
    </row>
    <row r="17" spans="1:27" ht="13.5">
      <c r="A17" s="138" t="s">
        <v>86</v>
      </c>
      <c r="B17" s="136"/>
      <c r="C17" s="155"/>
      <c r="D17" s="155"/>
      <c r="E17" s="156">
        <v>1999000</v>
      </c>
      <c r="F17" s="60">
        <v>1999000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1999000</v>
      </c>
      <c r="Y17" s="60">
        <v>-1999000</v>
      </c>
      <c r="Z17" s="140">
        <v>-100</v>
      </c>
      <c r="AA17" s="62">
        <v>1999000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101466302</v>
      </c>
      <c r="D19" s="153">
        <f>SUM(D20:D23)</f>
        <v>0</v>
      </c>
      <c r="E19" s="154">
        <f t="shared" si="3"/>
        <v>189785000</v>
      </c>
      <c r="F19" s="100">
        <f t="shared" si="3"/>
        <v>338524605</v>
      </c>
      <c r="G19" s="100">
        <f t="shared" si="3"/>
        <v>34755945</v>
      </c>
      <c r="H19" s="100">
        <f t="shared" si="3"/>
        <v>19702558</v>
      </c>
      <c r="I19" s="100">
        <f t="shared" si="3"/>
        <v>17461867</v>
      </c>
      <c r="J19" s="100">
        <f t="shared" si="3"/>
        <v>71920370</v>
      </c>
      <c r="K19" s="100">
        <f t="shared" si="3"/>
        <v>14748926</v>
      </c>
      <c r="L19" s="100">
        <f t="shared" si="3"/>
        <v>13783779</v>
      </c>
      <c r="M19" s="100">
        <f t="shared" si="3"/>
        <v>8018725</v>
      </c>
      <c r="N19" s="100">
        <f t="shared" si="3"/>
        <v>36551430</v>
      </c>
      <c r="O19" s="100">
        <f t="shared" si="3"/>
        <v>6899918</v>
      </c>
      <c r="P19" s="100">
        <f t="shared" si="3"/>
        <v>21579000</v>
      </c>
      <c r="Q19" s="100">
        <f t="shared" si="3"/>
        <v>12711206</v>
      </c>
      <c r="R19" s="100">
        <f t="shared" si="3"/>
        <v>41190124</v>
      </c>
      <c r="S19" s="100">
        <f t="shared" si="3"/>
        <v>18815000</v>
      </c>
      <c r="T19" s="100">
        <f t="shared" si="3"/>
        <v>59808751</v>
      </c>
      <c r="U19" s="100">
        <f t="shared" si="3"/>
        <v>58930317</v>
      </c>
      <c r="V19" s="100">
        <f t="shared" si="3"/>
        <v>137554068</v>
      </c>
      <c r="W19" s="100">
        <f t="shared" si="3"/>
        <v>287215992</v>
      </c>
      <c r="X19" s="100">
        <f t="shared" si="3"/>
        <v>338524605</v>
      </c>
      <c r="Y19" s="100">
        <f t="shared" si="3"/>
        <v>-51308613</v>
      </c>
      <c r="Z19" s="137">
        <f>+IF(X19&lt;&gt;0,+(Y19/X19)*100,0)</f>
        <v>-15.15653876916864</v>
      </c>
      <c r="AA19" s="102">
        <f>SUM(AA20:AA23)</f>
        <v>338524605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101466302</v>
      </c>
      <c r="D21" s="155"/>
      <c r="E21" s="156">
        <v>189785000</v>
      </c>
      <c r="F21" s="60">
        <v>338524605</v>
      </c>
      <c r="G21" s="60">
        <v>34755945</v>
      </c>
      <c r="H21" s="60">
        <v>19702558</v>
      </c>
      <c r="I21" s="60">
        <v>17461867</v>
      </c>
      <c r="J21" s="60">
        <v>71920370</v>
      </c>
      <c r="K21" s="60">
        <v>14748926</v>
      </c>
      <c r="L21" s="60">
        <v>13783779</v>
      </c>
      <c r="M21" s="60">
        <v>8018725</v>
      </c>
      <c r="N21" s="60">
        <v>36551430</v>
      </c>
      <c r="O21" s="60">
        <v>6899918</v>
      </c>
      <c r="P21" s="60">
        <v>21579000</v>
      </c>
      <c r="Q21" s="60">
        <v>12711206</v>
      </c>
      <c r="R21" s="60">
        <v>41190124</v>
      </c>
      <c r="S21" s="60">
        <v>18815000</v>
      </c>
      <c r="T21" s="60">
        <v>59808751</v>
      </c>
      <c r="U21" s="60">
        <v>58930317</v>
      </c>
      <c r="V21" s="60">
        <v>137554068</v>
      </c>
      <c r="W21" s="60">
        <v>287215992</v>
      </c>
      <c r="X21" s="60">
        <v>338524605</v>
      </c>
      <c r="Y21" s="60">
        <v>-51308613</v>
      </c>
      <c r="Z21" s="140">
        <v>-15.16</v>
      </c>
      <c r="AA21" s="62">
        <v>338524605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101466302</v>
      </c>
      <c r="D25" s="217">
        <f>+D5+D9+D15+D19+D24</f>
        <v>0</v>
      </c>
      <c r="E25" s="230">
        <f t="shared" si="4"/>
        <v>196037000</v>
      </c>
      <c r="F25" s="219">
        <f t="shared" si="4"/>
        <v>344960346</v>
      </c>
      <c r="G25" s="219">
        <f t="shared" si="4"/>
        <v>34755945</v>
      </c>
      <c r="H25" s="219">
        <f t="shared" si="4"/>
        <v>20018681</v>
      </c>
      <c r="I25" s="219">
        <f t="shared" si="4"/>
        <v>17468067</v>
      </c>
      <c r="J25" s="219">
        <f t="shared" si="4"/>
        <v>72242693</v>
      </c>
      <c r="K25" s="219">
        <f t="shared" si="4"/>
        <v>14802926</v>
      </c>
      <c r="L25" s="219">
        <f t="shared" si="4"/>
        <v>13789229</v>
      </c>
      <c r="M25" s="219">
        <f t="shared" si="4"/>
        <v>8036593</v>
      </c>
      <c r="N25" s="219">
        <f t="shared" si="4"/>
        <v>36628748</v>
      </c>
      <c r="O25" s="219">
        <f t="shared" si="4"/>
        <v>6919735</v>
      </c>
      <c r="P25" s="219">
        <f t="shared" si="4"/>
        <v>21586000</v>
      </c>
      <c r="Q25" s="219">
        <f t="shared" si="4"/>
        <v>12711206</v>
      </c>
      <c r="R25" s="219">
        <f t="shared" si="4"/>
        <v>41216941</v>
      </c>
      <c r="S25" s="219">
        <f t="shared" si="4"/>
        <v>18818000</v>
      </c>
      <c r="T25" s="219">
        <f t="shared" si="4"/>
        <v>60007366</v>
      </c>
      <c r="U25" s="219">
        <f t="shared" si="4"/>
        <v>59739888</v>
      </c>
      <c r="V25" s="219">
        <f t="shared" si="4"/>
        <v>138565254</v>
      </c>
      <c r="W25" s="219">
        <f t="shared" si="4"/>
        <v>288653636</v>
      </c>
      <c r="X25" s="219">
        <f t="shared" si="4"/>
        <v>344960346</v>
      </c>
      <c r="Y25" s="219">
        <f t="shared" si="4"/>
        <v>-56306710</v>
      </c>
      <c r="Z25" s="231">
        <f>+IF(X25&lt;&gt;0,+(Y25/X25)*100,0)</f>
        <v>-16.322661619779335</v>
      </c>
      <c r="AA25" s="232">
        <f>+AA5+AA9+AA15+AA19+AA24</f>
        <v>344960346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101466302</v>
      </c>
      <c r="D28" s="155"/>
      <c r="E28" s="156">
        <v>191379000</v>
      </c>
      <c r="F28" s="60">
        <v>329756658</v>
      </c>
      <c r="G28" s="60">
        <v>34755945</v>
      </c>
      <c r="H28" s="60">
        <v>19702558</v>
      </c>
      <c r="I28" s="60">
        <v>17461867</v>
      </c>
      <c r="J28" s="60">
        <v>71920370</v>
      </c>
      <c r="K28" s="60">
        <v>14802926</v>
      </c>
      <c r="L28" s="60">
        <v>13783779</v>
      </c>
      <c r="M28" s="60">
        <v>8018725</v>
      </c>
      <c r="N28" s="60">
        <v>36605430</v>
      </c>
      <c r="O28" s="60">
        <v>6901867</v>
      </c>
      <c r="P28" s="60">
        <v>21579000</v>
      </c>
      <c r="Q28" s="60">
        <v>12711206</v>
      </c>
      <c r="R28" s="60">
        <v>41192073</v>
      </c>
      <c r="S28" s="60">
        <v>18815000</v>
      </c>
      <c r="T28" s="60">
        <v>50605884</v>
      </c>
      <c r="U28" s="60">
        <v>59719350</v>
      </c>
      <c r="V28" s="60">
        <v>129140234</v>
      </c>
      <c r="W28" s="60">
        <v>278858107</v>
      </c>
      <c r="X28" s="60">
        <v>329756658</v>
      </c>
      <c r="Y28" s="60">
        <v>-50898551</v>
      </c>
      <c r="Z28" s="140">
        <v>-15.44</v>
      </c>
      <c r="AA28" s="155">
        <v>329756658</v>
      </c>
    </row>
    <row r="29" spans="1:27" ht="13.5">
      <c r="A29" s="234" t="s">
        <v>134</v>
      </c>
      <c r="B29" s="136"/>
      <c r="C29" s="155"/>
      <c r="D29" s="155"/>
      <c r="E29" s="156">
        <v>2468000</v>
      </c>
      <c r="F29" s="60">
        <v>2468000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2468000</v>
      </c>
      <c r="Y29" s="60">
        <v>-2468000</v>
      </c>
      <c r="Z29" s="140">
        <v>-100</v>
      </c>
      <c r="AA29" s="62">
        <v>2468000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101466302</v>
      </c>
      <c r="D32" s="210">
        <f>SUM(D28:D31)</f>
        <v>0</v>
      </c>
      <c r="E32" s="211">
        <f t="shared" si="5"/>
        <v>193847000</v>
      </c>
      <c r="F32" s="77">
        <f t="shared" si="5"/>
        <v>332224658</v>
      </c>
      <c r="G32" s="77">
        <f t="shared" si="5"/>
        <v>34755945</v>
      </c>
      <c r="H32" s="77">
        <f t="shared" si="5"/>
        <v>19702558</v>
      </c>
      <c r="I32" s="77">
        <f t="shared" si="5"/>
        <v>17461867</v>
      </c>
      <c r="J32" s="77">
        <f t="shared" si="5"/>
        <v>71920370</v>
      </c>
      <c r="K32" s="77">
        <f t="shared" si="5"/>
        <v>14802926</v>
      </c>
      <c r="L32" s="77">
        <f t="shared" si="5"/>
        <v>13783779</v>
      </c>
      <c r="M32" s="77">
        <f t="shared" si="5"/>
        <v>8018725</v>
      </c>
      <c r="N32" s="77">
        <f t="shared" si="5"/>
        <v>36605430</v>
      </c>
      <c r="O32" s="77">
        <f t="shared" si="5"/>
        <v>6901867</v>
      </c>
      <c r="P32" s="77">
        <f t="shared" si="5"/>
        <v>21579000</v>
      </c>
      <c r="Q32" s="77">
        <f t="shared" si="5"/>
        <v>12711206</v>
      </c>
      <c r="R32" s="77">
        <f t="shared" si="5"/>
        <v>41192073</v>
      </c>
      <c r="S32" s="77">
        <f t="shared" si="5"/>
        <v>18815000</v>
      </c>
      <c r="T32" s="77">
        <f t="shared" si="5"/>
        <v>50605884</v>
      </c>
      <c r="U32" s="77">
        <f t="shared" si="5"/>
        <v>59719350</v>
      </c>
      <c r="V32" s="77">
        <f t="shared" si="5"/>
        <v>129140234</v>
      </c>
      <c r="W32" s="77">
        <f t="shared" si="5"/>
        <v>278858107</v>
      </c>
      <c r="X32" s="77">
        <f t="shared" si="5"/>
        <v>332224658</v>
      </c>
      <c r="Y32" s="77">
        <f t="shared" si="5"/>
        <v>-53366551</v>
      </c>
      <c r="Z32" s="212">
        <f>+IF(X32&lt;&gt;0,+(Y32/X32)*100,0)</f>
        <v>-16.063392561307115</v>
      </c>
      <c r="AA32" s="79">
        <f>SUM(AA28:AA31)</f>
        <v>332224658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750000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1440000</v>
      </c>
      <c r="F35" s="60">
        <v>12735688</v>
      </c>
      <c r="G35" s="60"/>
      <c r="H35" s="60">
        <v>316123</v>
      </c>
      <c r="I35" s="60">
        <v>6200</v>
      </c>
      <c r="J35" s="60">
        <v>322323</v>
      </c>
      <c r="K35" s="60"/>
      <c r="L35" s="60">
        <v>5450</v>
      </c>
      <c r="M35" s="60">
        <v>17868</v>
      </c>
      <c r="N35" s="60">
        <v>23318</v>
      </c>
      <c r="O35" s="60">
        <v>17868</v>
      </c>
      <c r="P35" s="60">
        <v>7000</v>
      </c>
      <c r="Q35" s="60"/>
      <c r="R35" s="60">
        <v>24868</v>
      </c>
      <c r="S35" s="60">
        <v>3000</v>
      </c>
      <c r="T35" s="60">
        <v>9401482</v>
      </c>
      <c r="U35" s="60">
        <v>20538</v>
      </c>
      <c r="V35" s="60">
        <v>9425020</v>
      </c>
      <c r="W35" s="60">
        <v>9795529</v>
      </c>
      <c r="X35" s="60">
        <v>12735688</v>
      </c>
      <c r="Y35" s="60">
        <v>-2940159</v>
      </c>
      <c r="Z35" s="140">
        <v>-23.09</v>
      </c>
      <c r="AA35" s="62">
        <v>12735688</v>
      </c>
    </row>
    <row r="36" spans="1:27" ht="13.5">
      <c r="A36" s="238" t="s">
        <v>139</v>
      </c>
      <c r="B36" s="149"/>
      <c r="C36" s="222">
        <f aca="true" t="shared" si="6" ref="C36:Y36">SUM(C32:C35)</f>
        <v>101466302</v>
      </c>
      <c r="D36" s="222">
        <f>SUM(D32:D35)</f>
        <v>0</v>
      </c>
      <c r="E36" s="218">
        <f t="shared" si="6"/>
        <v>196037000</v>
      </c>
      <c r="F36" s="220">
        <f t="shared" si="6"/>
        <v>344960346</v>
      </c>
      <c r="G36" s="220">
        <f t="shared" si="6"/>
        <v>34755945</v>
      </c>
      <c r="H36" s="220">
        <f t="shared" si="6"/>
        <v>20018681</v>
      </c>
      <c r="I36" s="220">
        <f t="shared" si="6"/>
        <v>17468067</v>
      </c>
      <c r="J36" s="220">
        <f t="shared" si="6"/>
        <v>72242693</v>
      </c>
      <c r="K36" s="220">
        <f t="shared" si="6"/>
        <v>14802926</v>
      </c>
      <c r="L36" s="220">
        <f t="shared" si="6"/>
        <v>13789229</v>
      </c>
      <c r="M36" s="220">
        <f t="shared" si="6"/>
        <v>8036593</v>
      </c>
      <c r="N36" s="220">
        <f t="shared" si="6"/>
        <v>36628748</v>
      </c>
      <c r="O36" s="220">
        <f t="shared" si="6"/>
        <v>6919735</v>
      </c>
      <c r="P36" s="220">
        <f t="shared" si="6"/>
        <v>21586000</v>
      </c>
      <c r="Q36" s="220">
        <f t="shared" si="6"/>
        <v>12711206</v>
      </c>
      <c r="R36" s="220">
        <f t="shared" si="6"/>
        <v>41216941</v>
      </c>
      <c r="S36" s="220">
        <f t="shared" si="6"/>
        <v>18818000</v>
      </c>
      <c r="T36" s="220">
        <f t="shared" si="6"/>
        <v>60007366</v>
      </c>
      <c r="U36" s="220">
        <f t="shared" si="6"/>
        <v>59739888</v>
      </c>
      <c r="V36" s="220">
        <f t="shared" si="6"/>
        <v>138565254</v>
      </c>
      <c r="W36" s="220">
        <f t="shared" si="6"/>
        <v>288653636</v>
      </c>
      <c r="X36" s="220">
        <f t="shared" si="6"/>
        <v>344960346</v>
      </c>
      <c r="Y36" s="220">
        <f t="shared" si="6"/>
        <v>-56306710</v>
      </c>
      <c r="Z36" s="221">
        <f>+IF(X36&lt;&gt;0,+(Y36/X36)*100,0)</f>
        <v>-16.322661619779335</v>
      </c>
      <c r="AA36" s="239">
        <f>SUM(AA32:AA35)</f>
        <v>344960346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153300175</v>
      </c>
      <c r="D6" s="155"/>
      <c r="E6" s="59">
        <v>8000</v>
      </c>
      <c r="F6" s="60">
        <v>8000</v>
      </c>
      <c r="G6" s="60">
        <v>62651355</v>
      </c>
      <c r="H6" s="60">
        <v>25295777</v>
      </c>
      <c r="I6" s="60">
        <v>69069161</v>
      </c>
      <c r="J6" s="60">
        <v>69069161</v>
      </c>
      <c r="K6" s="60">
        <v>25295777</v>
      </c>
      <c r="L6" s="60">
        <v>63383587</v>
      </c>
      <c r="M6" s="60"/>
      <c r="N6" s="60"/>
      <c r="O6" s="60">
        <v>80000</v>
      </c>
      <c r="P6" s="60">
        <v>157763168</v>
      </c>
      <c r="Q6" s="60">
        <v>157763168</v>
      </c>
      <c r="R6" s="60">
        <v>157763168</v>
      </c>
      <c r="S6" s="60">
        <v>7113188</v>
      </c>
      <c r="T6" s="60">
        <v>10793813</v>
      </c>
      <c r="U6" s="60">
        <v>24537280</v>
      </c>
      <c r="V6" s="60">
        <v>24537280</v>
      </c>
      <c r="W6" s="60">
        <v>24537280</v>
      </c>
      <c r="X6" s="60">
        <v>8000</v>
      </c>
      <c r="Y6" s="60">
        <v>24529280</v>
      </c>
      <c r="Z6" s="140">
        <v>306616</v>
      </c>
      <c r="AA6" s="62">
        <v>8000</v>
      </c>
    </row>
    <row r="7" spans="1:27" ht="13.5">
      <c r="A7" s="249" t="s">
        <v>144</v>
      </c>
      <c r="B7" s="182"/>
      <c r="C7" s="155"/>
      <c r="D7" s="155"/>
      <c r="E7" s="59">
        <v>145165000</v>
      </c>
      <c r="F7" s="60">
        <v>151300000</v>
      </c>
      <c r="G7" s="60">
        <v>237936449</v>
      </c>
      <c r="H7" s="60">
        <v>238996228</v>
      </c>
      <c r="I7" s="60">
        <v>159309202</v>
      </c>
      <c r="J7" s="60">
        <v>159309202</v>
      </c>
      <c r="K7" s="60">
        <v>238996228</v>
      </c>
      <c r="L7" s="60">
        <v>175678074</v>
      </c>
      <c r="M7" s="60">
        <v>175687000</v>
      </c>
      <c r="N7" s="60">
        <v>175687000</v>
      </c>
      <c r="O7" s="60">
        <v>145165000</v>
      </c>
      <c r="P7" s="60">
        <v>146300047</v>
      </c>
      <c r="Q7" s="60">
        <v>187704847</v>
      </c>
      <c r="R7" s="60">
        <v>187704847</v>
      </c>
      <c r="S7" s="60">
        <v>254864857</v>
      </c>
      <c r="T7" s="60">
        <v>192348557</v>
      </c>
      <c r="U7" s="60">
        <v>2115818</v>
      </c>
      <c r="V7" s="60">
        <v>2115818</v>
      </c>
      <c r="W7" s="60">
        <v>2115818</v>
      </c>
      <c r="X7" s="60">
        <v>151300000</v>
      </c>
      <c r="Y7" s="60">
        <v>-149184182</v>
      </c>
      <c r="Z7" s="140">
        <v>-98.6</v>
      </c>
      <c r="AA7" s="62">
        <v>151300000</v>
      </c>
    </row>
    <row r="8" spans="1:27" ht="13.5">
      <c r="A8" s="249" t="s">
        <v>145</v>
      </c>
      <c r="B8" s="182"/>
      <c r="C8" s="155">
        <v>35478433</v>
      </c>
      <c r="D8" s="155"/>
      <c r="E8" s="59">
        <v>210706000</v>
      </c>
      <c r="F8" s="60">
        <v>35478000</v>
      </c>
      <c r="G8" s="60">
        <v>518798182</v>
      </c>
      <c r="H8" s="60">
        <v>527144833</v>
      </c>
      <c r="I8" s="60">
        <v>534341348</v>
      </c>
      <c r="J8" s="60">
        <v>534341348</v>
      </c>
      <c r="K8" s="60">
        <v>527144833</v>
      </c>
      <c r="L8" s="60">
        <v>555148329</v>
      </c>
      <c r="M8" s="60">
        <v>560916352</v>
      </c>
      <c r="N8" s="60">
        <v>560916352</v>
      </c>
      <c r="O8" s="60">
        <v>210636000</v>
      </c>
      <c r="P8" s="60">
        <v>537988000</v>
      </c>
      <c r="Q8" s="60">
        <v>340541244</v>
      </c>
      <c r="R8" s="60">
        <v>340541244</v>
      </c>
      <c r="S8" s="60">
        <v>546909000</v>
      </c>
      <c r="T8" s="60">
        <v>601870000</v>
      </c>
      <c r="U8" s="60">
        <v>135616853</v>
      </c>
      <c r="V8" s="60">
        <v>135616853</v>
      </c>
      <c r="W8" s="60">
        <v>135616853</v>
      </c>
      <c r="X8" s="60">
        <v>35478000</v>
      </c>
      <c r="Y8" s="60">
        <v>100138853</v>
      </c>
      <c r="Z8" s="140">
        <v>282.26</v>
      </c>
      <c r="AA8" s="62">
        <v>35478000</v>
      </c>
    </row>
    <row r="9" spans="1:27" ht="13.5">
      <c r="A9" s="249" t="s">
        <v>146</v>
      </c>
      <c r="B9" s="182"/>
      <c r="C9" s="155">
        <v>7282383</v>
      </c>
      <c r="D9" s="155"/>
      <c r="E9" s="59">
        <v>4335000</v>
      </c>
      <c r="F9" s="60">
        <v>1101000</v>
      </c>
      <c r="G9" s="60">
        <v>24407921</v>
      </c>
      <c r="H9" s="60">
        <v>18427712</v>
      </c>
      <c r="I9" s="60">
        <v>4488407</v>
      </c>
      <c r="J9" s="60">
        <v>4488407</v>
      </c>
      <c r="K9" s="60">
        <v>18427712</v>
      </c>
      <c r="L9" s="60">
        <v>4446564</v>
      </c>
      <c r="M9" s="60">
        <v>4446683</v>
      </c>
      <c r="N9" s="60">
        <v>4446683</v>
      </c>
      <c r="O9" s="60">
        <v>4334000</v>
      </c>
      <c r="P9" s="60">
        <v>4425000</v>
      </c>
      <c r="Q9" s="60">
        <v>4425000</v>
      </c>
      <c r="R9" s="60">
        <v>4425000</v>
      </c>
      <c r="S9" s="60">
        <v>4412000</v>
      </c>
      <c r="T9" s="60">
        <v>3509000</v>
      </c>
      <c r="U9" s="60">
        <v>11375000</v>
      </c>
      <c r="V9" s="60">
        <v>11375000</v>
      </c>
      <c r="W9" s="60">
        <v>11375000</v>
      </c>
      <c r="X9" s="60">
        <v>1101000</v>
      </c>
      <c r="Y9" s="60">
        <v>10274000</v>
      </c>
      <c r="Z9" s="140">
        <v>933.15</v>
      </c>
      <c r="AA9" s="62">
        <v>1101000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>
        <v>117068064</v>
      </c>
      <c r="V10" s="159">
        <v>117068064</v>
      </c>
      <c r="W10" s="159">
        <v>117068064</v>
      </c>
      <c r="X10" s="60"/>
      <c r="Y10" s="159">
        <v>117068064</v>
      </c>
      <c r="Z10" s="141"/>
      <c r="AA10" s="225"/>
    </row>
    <row r="11" spans="1:27" ht="13.5">
      <c r="A11" s="249" t="s">
        <v>148</v>
      </c>
      <c r="B11" s="182"/>
      <c r="C11" s="155">
        <v>5852799</v>
      </c>
      <c r="D11" s="155"/>
      <c r="E11" s="59">
        <v>4124000</v>
      </c>
      <c r="F11" s="60">
        <v>5853000</v>
      </c>
      <c r="G11" s="60">
        <v>4503991</v>
      </c>
      <c r="H11" s="60">
        <v>4503997</v>
      </c>
      <c r="I11" s="60">
        <v>4533328</v>
      </c>
      <c r="J11" s="60">
        <v>4533328</v>
      </c>
      <c r="K11" s="60">
        <v>4503997</v>
      </c>
      <c r="L11" s="60">
        <v>7250857</v>
      </c>
      <c r="M11" s="60">
        <v>4682907</v>
      </c>
      <c r="N11" s="60">
        <v>4682907</v>
      </c>
      <c r="O11" s="60">
        <v>4123000</v>
      </c>
      <c r="P11" s="60">
        <v>4353410</v>
      </c>
      <c r="Q11" s="60">
        <v>4353410</v>
      </c>
      <c r="R11" s="60">
        <v>4353410</v>
      </c>
      <c r="S11" s="60">
        <v>13595558</v>
      </c>
      <c r="T11" s="60">
        <v>4577269</v>
      </c>
      <c r="U11" s="60">
        <v>3538324</v>
      </c>
      <c r="V11" s="60">
        <v>3538324</v>
      </c>
      <c r="W11" s="60">
        <v>3538324</v>
      </c>
      <c r="X11" s="60">
        <v>5853000</v>
      </c>
      <c r="Y11" s="60">
        <v>-2314676</v>
      </c>
      <c r="Z11" s="140">
        <v>-39.55</v>
      </c>
      <c r="AA11" s="62">
        <v>5853000</v>
      </c>
    </row>
    <row r="12" spans="1:27" ht="13.5">
      <c r="A12" s="250" t="s">
        <v>56</v>
      </c>
      <c r="B12" s="251"/>
      <c r="C12" s="168">
        <f aca="true" t="shared" si="0" ref="C12:Y12">SUM(C6:C11)</f>
        <v>201913790</v>
      </c>
      <c r="D12" s="168">
        <f>SUM(D6:D11)</f>
        <v>0</v>
      </c>
      <c r="E12" s="72">
        <f t="shared" si="0"/>
        <v>364338000</v>
      </c>
      <c r="F12" s="73">
        <f t="shared" si="0"/>
        <v>193740000</v>
      </c>
      <c r="G12" s="73">
        <f t="shared" si="0"/>
        <v>848297898</v>
      </c>
      <c r="H12" s="73">
        <f t="shared" si="0"/>
        <v>814368547</v>
      </c>
      <c r="I12" s="73">
        <f t="shared" si="0"/>
        <v>771741446</v>
      </c>
      <c r="J12" s="73">
        <f t="shared" si="0"/>
        <v>771741446</v>
      </c>
      <c r="K12" s="73">
        <f t="shared" si="0"/>
        <v>814368547</v>
      </c>
      <c r="L12" s="73">
        <f t="shared" si="0"/>
        <v>805907411</v>
      </c>
      <c r="M12" s="73">
        <f t="shared" si="0"/>
        <v>745732942</v>
      </c>
      <c r="N12" s="73">
        <f t="shared" si="0"/>
        <v>745732942</v>
      </c>
      <c r="O12" s="73">
        <f t="shared" si="0"/>
        <v>364338000</v>
      </c>
      <c r="P12" s="73">
        <f t="shared" si="0"/>
        <v>850829625</v>
      </c>
      <c r="Q12" s="73">
        <f t="shared" si="0"/>
        <v>694787669</v>
      </c>
      <c r="R12" s="73">
        <f t="shared" si="0"/>
        <v>694787669</v>
      </c>
      <c r="S12" s="73">
        <f t="shared" si="0"/>
        <v>826894603</v>
      </c>
      <c r="T12" s="73">
        <f t="shared" si="0"/>
        <v>813098639</v>
      </c>
      <c r="U12" s="73">
        <f t="shared" si="0"/>
        <v>294251339</v>
      </c>
      <c r="V12" s="73">
        <f t="shared" si="0"/>
        <v>294251339</v>
      </c>
      <c r="W12" s="73">
        <f t="shared" si="0"/>
        <v>294251339</v>
      </c>
      <c r="X12" s="73">
        <f t="shared" si="0"/>
        <v>193740000</v>
      </c>
      <c r="Y12" s="73">
        <f t="shared" si="0"/>
        <v>100511339</v>
      </c>
      <c r="Z12" s="170">
        <f>+IF(X12&lt;&gt;0,+(Y12/X12)*100,0)</f>
        <v>51.879497780530606</v>
      </c>
      <c r="AA12" s="74">
        <f>SUM(AA6:AA11)</f>
        <v>193740000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812442125</v>
      </c>
      <c r="D19" s="155"/>
      <c r="E19" s="59">
        <v>1063422000</v>
      </c>
      <c r="F19" s="60">
        <v>1157402000</v>
      </c>
      <c r="G19" s="60">
        <v>915367832</v>
      </c>
      <c r="H19" s="60">
        <v>915367832</v>
      </c>
      <c r="I19" s="60">
        <v>915367832</v>
      </c>
      <c r="J19" s="60">
        <v>915367832</v>
      </c>
      <c r="K19" s="60">
        <v>915367832</v>
      </c>
      <c r="L19" s="60">
        <v>915308709</v>
      </c>
      <c r="M19" s="60">
        <v>776627029</v>
      </c>
      <c r="N19" s="60">
        <v>776627029</v>
      </c>
      <c r="O19" s="60">
        <v>1063422000</v>
      </c>
      <c r="P19" s="60">
        <v>1063422000</v>
      </c>
      <c r="Q19" s="60">
        <v>776627089</v>
      </c>
      <c r="R19" s="60">
        <v>776627089</v>
      </c>
      <c r="S19" s="60">
        <v>809312460</v>
      </c>
      <c r="T19" s="60">
        <v>809312460</v>
      </c>
      <c r="U19" s="60">
        <v>809312460</v>
      </c>
      <c r="V19" s="60">
        <v>809312460</v>
      </c>
      <c r="W19" s="60">
        <v>809312460</v>
      </c>
      <c r="X19" s="60">
        <v>1157402000</v>
      </c>
      <c r="Y19" s="60">
        <v>-348089540</v>
      </c>
      <c r="Z19" s="140">
        <v>-30.08</v>
      </c>
      <c r="AA19" s="62">
        <v>1157402000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47209</v>
      </c>
      <c r="D22" s="155"/>
      <c r="E22" s="59">
        <v>47000</v>
      </c>
      <c r="F22" s="60">
        <v>47000</v>
      </c>
      <c r="G22" s="60">
        <v>49000</v>
      </c>
      <c r="H22" s="60">
        <v>49000</v>
      </c>
      <c r="I22" s="60">
        <v>49000</v>
      </c>
      <c r="J22" s="60">
        <v>49000</v>
      </c>
      <c r="K22" s="60">
        <v>49000</v>
      </c>
      <c r="L22" s="60">
        <v>47209</v>
      </c>
      <c r="M22" s="60">
        <v>49897</v>
      </c>
      <c r="N22" s="60">
        <v>49897</v>
      </c>
      <c r="O22" s="60">
        <v>47000</v>
      </c>
      <c r="P22" s="60">
        <v>47000</v>
      </c>
      <c r="Q22" s="60">
        <v>47000</v>
      </c>
      <c r="R22" s="60">
        <v>47000</v>
      </c>
      <c r="S22" s="60">
        <v>47000</v>
      </c>
      <c r="T22" s="60">
        <v>47000</v>
      </c>
      <c r="U22" s="60">
        <v>47000</v>
      </c>
      <c r="V22" s="60">
        <v>47000</v>
      </c>
      <c r="W22" s="60">
        <v>47000</v>
      </c>
      <c r="X22" s="60">
        <v>47000</v>
      </c>
      <c r="Y22" s="60"/>
      <c r="Z22" s="140"/>
      <c r="AA22" s="62">
        <v>47000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812489334</v>
      </c>
      <c r="D24" s="168">
        <f>SUM(D15:D23)</f>
        <v>0</v>
      </c>
      <c r="E24" s="76">
        <f t="shared" si="1"/>
        <v>1063469000</v>
      </c>
      <c r="F24" s="77">
        <f t="shared" si="1"/>
        <v>1157449000</v>
      </c>
      <c r="G24" s="77">
        <f t="shared" si="1"/>
        <v>915416832</v>
      </c>
      <c r="H24" s="77">
        <f t="shared" si="1"/>
        <v>915416832</v>
      </c>
      <c r="I24" s="77">
        <f t="shared" si="1"/>
        <v>915416832</v>
      </c>
      <c r="J24" s="77">
        <f t="shared" si="1"/>
        <v>915416832</v>
      </c>
      <c r="K24" s="77">
        <f t="shared" si="1"/>
        <v>915416832</v>
      </c>
      <c r="L24" s="77">
        <f t="shared" si="1"/>
        <v>915355918</v>
      </c>
      <c r="M24" s="77">
        <f t="shared" si="1"/>
        <v>776676926</v>
      </c>
      <c r="N24" s="77">
        <f t="shared" si="1"/>
        <v>776676926</v>
      </c>
      <c r="O24" s="77">
        <f t="shared" si="1"/>
        <v>1063469000</v>
      </c>
      <c r="P24" s="77">
        <f t="shared" si="1"/>
        <v>1063469000</v>
      </c>
      <c r="Q24" s="77">
        <f t="shared" si="1"/>
        <v>776674089</v>
      </c>
      <c r="R24" s="77">
        <f t="shared" si="1"/>
        <v>776674089</v>
      </c>
      <c r="S24" s="77">
        <f t="shared" si="1"/>
        <v>809359460</v>
      </c>
      <c r="T24" s="77">
        <f t="shared" si="1"/>
        <v>809359460</v>
      </c>
      <c r="U24" s="77">
        <f t="shared" si="1"/>
        <v>809359460</v>
      </c>
      <c r="V24" s="77">
        <f t="shared" si="1"/>
        <v>809359460</v>
      </c>
      <c r="W24" s="77">
        <f t="shared" si="1"/>
        <v>809359460</v>
      </c>
      <c r="X24" s="77">
        <f t="shared" si="1"/>
        <v>1157449000</v>
      </c>
      <c r="Y24" s="77">
        <f t="shared" si="1"/>
        <v>-348089540</v>
      </c>
      <c r="Z24" s="212">
        <f>+IF(X24&lt;&gt;0,+(Y24/X24)*100,0)</f>
        <v>-30.07385552192796</v>
      </c>
      <c r="AA24" s="79">
        <f>SUM(AA15:AA23)</f>
        <v>1157449000</v>
      </c>
    </row>
    <row r="25" spans="1:27" ht="13.5">
      <c r="A25" s="250" t="s">
        <v>159</v>
      </c>
      <c r="B25" s="251"/>
      <c r="C25" s="168">
        <f aca="true" t="shared" si="2" ref="C25:Y25">+C12+C24</f>
        <v>1014403124</v>
      </c>
      <c r="D25" s="168">
        <f>+D12+D24</f>
        <v>0</v>
      </c>
      <c r="E25" s="72">
        <f t="shared" si="2"/>
        <v>1427807000</v>
      </c>
      <c r="F25" s="73">
        <f t="shared" si="2"/>
        <v>1351189000</v>
      </c>
      <c r="G25" s="73">
        <f t="shared" si="2"/>
        <v>1763714730</v>
      </c>
      <c r="H25" s="73">
        <f t="shared" si="2"/>
        <v>1729785379</v>
      </c>
      <c r="I25" s="73">
        <f t="shared" si="2"/>
        <v>1687158278</v>
      </c>
      <c r="J25" s="73">
        <f t="shared" si="2"/>
        <v>1687158278</v>
      </c>
      <c r="K25" s="73">
        <f t="shared" si="2"/>
        <v>1729785379</v>
      </c>
      <c r="L25" s="73">
        <f t="shared" si="2"/>
        <v>1721263329</v>
      </c>
      <c r="M25" s="73">
        <f t="shared" si="2"/>
        <v>1522409868</v>
      </c>
      <c r="N25" s="73">
        <f t="shared" si="2"/>
        <v>1522409868</v>
      </c>
      <c r="O25" s="73">
        <f t="shared" si="2"/>
        <v>1427807000</v>
      </c>
      <c r="P25" s="73">
        <f t="shared" si="2"/>
        <v>1914298625</v>
      </c>
      <c r="Q25" s="73">
        <f t="shared" si="2"/>
        <v>1471461758</v>
      </c>
      <c r="R25" s="73">
        <f t="shared" si="2"/>
        <v>1471461758</v>
      </c>
      <c r="S25" s="73">
        <f t="shared" si="2"/>
        <v>1636254063</v>
      </c>
      <c r="T25" s="73">
        <f t="shared" si="2"/>
        <v>1622458099</v>
      </c>
      <c r="U25" s="73">
        <f t="shared" si="2"/>
        <v>1103610799</v>
      </c>
      <c r="V25" s="73">
        <f t="shared" si="2"/>
        <v>1103610799</v>
      </c>
      <c r="W25" s="73">
        <f t="shared" si="2"/>
        <v>1103610799</v>
      </c>
      <c r="X25" s="73">
        <f t="shared" si="2"/>
        <v>1351189000</v>
      </c>
      <c r="Y25" s="73">
        <f t="shared" si="2"/>
        <v>-247578201</v>
      </c>
      <c r="Z25" s="170">
        <f>+IF(X25&lt;&gt;0,+(Y25/X25)*100,0)</f>
        <v>-18.322988197802083</v>
      </c>
      <c r="AA25" s="74">
        <f>+AA12+AA24</f>
        <v>1351189000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4527234</v>
      </c>
      <c r="D29" s="155"/>
      <c r="E29" s="59"/>
      <c r="F29" s="60"/>
      <c r="G29" s="60"/>
      <c r="H29" s="60"/>
      <c r="I29" s="60"/>
      <c r="J29" s="60"/>
      <c r="K29" s="60"/>
      <c r="L29" s="60"/>
      <c r="M29" s="60">
        <v>27037000</v>
      </c>
      <c r="N29" s="60">
        <v>27037000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5175814</v>
      </c>
      <c r="D30" s="155"/>
      <c r="E30" s="59">
        <v>5341000</v>
      </c>
      <c r="F30" s="60">
        <v>5175000</v>
      </c>
      <c r="G30" s="60">
        <v>2087485</v>
      </c>
      <c r="H30" s="60">
        <v>4708602</v>
      </c>
      <c r="I30" s="60">
        <v>4501765</v>
      </c>
      <c r="J30" s="60">
        <v>4501765</v>
      </c>
      <c r="K30" s="60">
        <v>4708602</v>
      </c>
      <c r="L30" s="60">
        <v>3264004</v>
      </c>
      <c r="M30" s="60">
        <v>3061000</v>
      </c>
      <c r="N30" s="60">
        <v>3061000</v>
      </c>
      <c r="O30" s="60">
        <v>5341000</v>
      </c>
      <c r="P30" s="60">
        <v>12457590</v>
      </c>
      <c r="Q30" s="60">
        <v>12457590</v>
      </c>
      <c r="R30" s="60">
        <v>12457590</v>
      </c>
      <c r="S30" s="60">
        <v>14321894</v>
      </c>
      <c r="T30" s="60">
        <v>213205</v>
      </c>
      <c r="U30" s="60">
        <v>213205</v>
      </c>
      <c r="V30" s="60">
        <v>213205</v>
      </c>
      <c r="W30" s="60">
        <v>213205</v>
      </c>
      <c r="X30" s="60">
        <v>5175000</v>
      </c>
      <c r="Y30" s="60">
        <v>-4961795</v>
      </c>
      <c r="Z30" s="140">
        <v>-95.88</v>
      </c>
      <c r="AA30" s="62">
        <v>5175000</v>
      </c>
    </row>
    <row r="31" spans="1:27" ht="13.5">
      <c r="A31" s="249" t="s">
        <v>163</v>
      </c>
      <c r="B31" s="182"/>
      <c r="C31" s="155">
        <v>8758905</v>
      </c>
      <c r="D31" s="155"/>
      <c r="E31" s="59">
        <v>8879000</v>
      </c>
      <c r="F31" s="60">
        <v>8879000</v>
      </c>
      <c r="G31" s="60">
        <v>8785206</v>
      </c>
      <c r="H31" s="60">
        <v>8798194</v>
      </c>
      <c r="I31" s="60">
        <v>8798194</v>
      </c>
      <c r="J31" s="60">
        <v>8798194</v>
      </c>
      <c r="K31" s="60">
        <v>8798194</v>
      </c>
      <c r="L31" s="60">
        <v>9076282</v>
      </c>
      <c r="M31" s="60">
        <v>9102575</v>
      </c>
      <c r="N31" s="60">
        <v>9102575</v>
      </c>
      <c r="O31" s="60">
        <v>8879000</v>
      </c>
      <c r="P31" s="60">
        <v>9155768</v>
      </c>
      <c r="Q31" s="60">
        <v>9155768</v>
      </c>
      <c r="R31" s="60">
        <v>9155768</v>
      </c>
      <c r="S31" s="60">
        <v>9263294</v>
      </c>
      <c r="T31" s="60">
        <v>9331162</v>
      </c>
      <c r="U31" s="60">
        <v>9390119</v>
      </c>
      <c r="V31" s="60">
        <v>9390119</v>
      </c>
      <c r="W31" s="60">
        <v>9390119</v>
      </c>
      <c r="X31" s="60">
        <v>8879000</v>
      </c>
      <c r="Y31" s="60">
        <v>511119</v>
      </c>
      <c r="Z31" s="140">
        <v>5.76</v>
      </c>
      <c r="AA31" s="62">
        <v>8879000</v>
      </c>
    </row>
    <row r="32" spans="1:27" ht="13.5">
      <c r="A32" s="249" t="s">
        <v>164</v>
      </c>
      <c r="B32" s="182"/>
      <c r="C32" s="155">
        <v>233989238</v>
      </c>
      <c r="D32" s="155"/>
      <c r="E32" s="59">
        <v>132449000</v>
      </c>
      <c r="F32" s="60">
        <v>238349000</v>
      </c>
      <c r="G32" s="60">
        <v>309262670</v>
      </c>
      <c r="H32" s="60">
        <v>296943236</v>
      </c>
      <c r="I32" s="60">
        <v>181201968</v>
      </c>
      <c r="J32" s="60">
        <v>181201968</v>
      </c>
      <c r="K32" s="60">
        <v>296943236</v>
      </c>
      <c r="L32" s="60">
        <v>195953060</v>
      </c>
      <c r="M32" s="60">
        <v>369864354</v>
      </c>
      <c r="N32" s="60">
        <v>369864354</v>
      </c>
      <c r="O32" s="60">
        <v>132449000</v>
      </c>
      <c r="P32" s="60">
        <v>217270777</v>
      </c>
      <c r="Q32" s="60">
        <v>135370671</v>
      </c>
      <c r="R32" s="60">
        <v>135370671</v>
      </c>
      <c r="S32" s="60">
        <v>146406631</v>
      </c>
      <c r="T32" s="60">
        <v>153649080</v>
      </c>
      <c r="U32" s="60">
        <v>11714412</v>
      </c>
      <c r="V32" s="60">
        <v>11714412</v>
      </c>
      <c r="W32" s="60">
        <v>11714412</v>
      </c>
      <c r="X32" s="60">
        <v>238349000</v>
      </c>
      <c r="Y32" s="60">
        <v>-226634588</v>
      </c>
      <c r="Z32" s="140">
        <v>-95.09</v>
      </c>
      <c r="AA32" s="62">
        <v>238349000</v>
      </c>
    </row>
    <row r="33" spans="1:27" ht="13.5">
      <c r="A33" s="249" t="s">
        <v>165</v>
      </c>
      <c r="B33" s="182"/>
      <c r="C33" s="155">
        <v>167237</v>
      </c>
      <c r="D33" s="155"/>
      <c r="E33" s="59">
        <v>38032000</v>
      </c>
      <c r="F33" s="60">
        <v>38032000</v>
      </c>
      <c r="G33" s="60">
        <v>403359670</v>
      </c>
      <c r="H33" s="60">
        <v>507657990</v>
      </c>
      <c r="I33" s="60">
        <v>513707324</v>
      </c>
      <c r="J33" s="60">
        <v>513707324</v>
      </c>
      <c r="K33" s="60">
        <v>507657990</v>
      </c>
      <c r="L33" s="60">
        <v>37526449</v>
      </c>
      <c r="M33" s="60">
        <v>34234576</v>
      </c>
      <c r="N33" s="60">
        <v>34234576</v>
      </c>
      <c r="O33" s="60">
        <v>38032000</v>
      </c>
      <c r="P33" s="60">
        <v>38032000</v>
      </c>
      <c r="Q33" s="60">
        <v>34234576</v>
      </c>
      <c r="R33" s="60">
        <v>34234576</v>
      </c>
      <c r="S33" s="60">
        <v>40302341</v>
      </c>
      <c r="T33" s="60">
        <v>40302341</v>
      </c>
      <c r="U33" s="60">
        <v>48358104</v>
      </c>
      <c r="V33" s="60">
        <v>48358104</v>
      </c>
      <c r="W33" s="60">
        <v>48358104</v>
      </c>
      <c r="X33" s="60">
        <v>38032000</v>
      </c>
      <c r="Y33" s="60">
        <v>10326104</v>
      </c>
      <c r="Z33" s="140">
        <v>27.15</v>
      </c>
      <c r="AA33" s="62">
        <v>38032000</v>
      </c>
    </row>
    <row r="34" spans="1:27" ht="13.5">
      <c r="A34" s="250" t="s">
        <v>58</v>
      </c>
      <c r="B34" s="251"/>
      <c r="C34" s="168">
        <f aca="true" t="shared" si="3" ref="C34:Y34">SUM(C29:C33)</f>
        <v>252618428</v>
      </c>
      <c r="D34" s="168">
        <f>SUM(D29:D33)</f>
        <v>0</v>
      </c>
      <c r="E34" s="72">
        <f t="shared" si="3"/>
        <v>184701000</v>
      </c>
      <c r="F34" s="73">
        <f t="shared" si="3"/>
        <v>290435000</v>
      </c>
      <c r="G34" s="73">
        <f t="shared" si="3"/>
        <v>723495031</v>
      </c>
      <c r="H34" s="73">
        <f t="shared" si="3"/>
        <v>818108022</v>
      </c>
      <c r="I34" s="73">
        <f t="shared" si="3"/>
        <v>708209251</v>
      </c>
      <c r="J34" s="73">
        <f t="shared" si="3"/>
        <v>708209251</v>
      </c>
      <c r="K34" s="73">
        <f t="shared" si="3"/>
        <v>818108022</v>
      </c>
      <c r="L34" s="73">
        <f t="shared" si="3"/>
        <v>245819795</v>
      </c>
      <c r="M34" s="73">
        <f t="shared" si="3"/>
        <v>443299505</v>
      </c>
      <c r="N34" s="73">
        <f t="shared" si="3"/>
        <v>443299505</v>
      </c>
      <c r="O34" s="73">
        <f t="shared" si="3"/>
        <v>184701000</v>
      </c>
      <c r="P34" s="73">
        <f t="shared" si="3"/>
        <v>276916135</v>
      </c>
      <c r="Q34" s="73">
        <f t="shared" si="3"/>
        <v>191218605</v>
      </c>
      <c r="R34" s="73">
        <f t="shared" si="3"/>
        <v>191218605</v>
      </c>
      <c r="S34" s="73">
        <f t="shared" si="3"/>
        <v>210294160</v>
      </c>
      <c r="T34" s="73">
        <f t="shared" si="3"/>
        <v>203495788</v>
      </c>
      <c r="U34" s="73">
        <f t="shared" si="3"/>
        <v>69675840</v>
      </c>
      <c r="V34" s="73">
        <f t="shared" si="3"/>
        <v>69675840</v>
      </c>
      <c r="W34" s="73">
        <f t="shared" si="3"/>
        <v>69675840</v>
      </c>
      <c r="X34" s="73">
        <f t="shared" si="3"/>
        <v>290435000</v>
      </c>
      <c r="Y34" s="73">
        <f t="shared" si="3"/>
        <v>-220759160</v>
      </c>
      <c r="Z34" s="170">
        <f>+IF(X34&lt;&gt;0,+(Y34/X34)*100,0)</f>
        <v>-76.00983352557371</v>
      </c>
      <c r="AA34" s="74">
        <f>SUM(AA29:AA33)</f>
        <v>290435000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9537743</v>
      </c>
      <c r="D37" s="155"/>
      <c r="E37" s="59">
        <v>15107000</v>
      </c>
      <c r="F37" s="60">
        <v>9538000</v>
      </c>
      <c r="G37" s="60">
        <v>9537743</v>
      </c>
      <c r="H37" s="60">
        <v>9537743</v>
      </c>
      <c r="I37" s="60">
        <v>9537743</v>
      </c>
      <c r="J37" s="60">
        <v>9537743</v>
      </c>
      <c r="K37" s="60">
        <v>9537743</v>
      </c>
      <c r="L37" s="60">
        <v>9537743</v>
      </c>
      <c r="M37" s="60">
        <v>9537743</v>
      </c>
      <c r="N37" s="60">
        <v>9537743</v>
      </c>
      <c r="O37" s="60">
        <v>15107000</v>
      </c>
      <c r="P37" s="60">
        <v>15107000</v>
      </c>
      <c r="Q37" s="60">
        <v>15107000</v>
      </c>
      <c r="R37" s="60">
        <v>15107000</v>
      </c>
      <c r="S37" s="60">
        <v>15107000</v>
      </c>
      <c r="T37" s="60">
        <v>6633172</v>
      </c>
      <c r="U37" s="60">
        <v>6633172</v>
      </c>
      <c r="V37" s="60">
        <v>6633172</v>
      </c>
      <c r="W37" s="60">
        <v>6633172</v>
      </c>
      <c r="X37" s="60">
        <v>9538000</v>
      </c>
      <c r="Y37" s="60">
        <v>-2904828</v>
      </c>
      <c r="Z37" s="140">
        <v>-30.46</v>
      </c>
      <c r="AA37" s="62">
        <v>9538000</v>
      </c>
    </row>
    <row r="38" spans="1:27" ht="13.5">
      <c r="A38" s="249" t="s">
        <v>165</v>
      </c>
      <c r="B38" s="182"/>
      <c r="C38" s="155">
        <v>3692552</v>
      </c>
      <c r="D38" s="155"/>
      <c r="E38" s="59">
        <v>3991000</v>
      </c>
      <c r="F38" s="60">
        <v>3693000</v>
      </c>
      <c r="G38" s="60">
        <v>3692552</v>
      </c>
      <c r="H38" s="60">
        <v>37526448</v>
      </c>
      <c r="I38" s="60">
        <v>37526448</v>
      </c>
      <c r="J38" s="60">
        <v>37526448</v>
      </c>
      <c r="K38" s="60">
        <v>37526448</v>
      </c>
      <c r="L38" s="60">
        <v>3458620</v>
      </c>
      <c r="M38" s="60">
        <v>3458620</v>
      </c>
      <c r="N38" s="60">
        <v>3458620</v>
      </c>
      <c r="O38" s="60">
        <v>3991000</v>
      </c>
      <c r="P38" s="60">
        <v>3991000</v>
      </c>
      <c r="Q38" s="60">
        <v>3991000</v>
      </c>
      <c r="R38" s="60">
        <v>3991000</v>
      </c>
      <c r="S38" s="60">
        <v>3692552</v>
      </c>
      <c r="T38" s="60">
        <v>3692552</v>
      </c>
      <c r="U38" s="60">
        <v>3692552</v>
      </c>
      <c r="V38" s="60">
        <v>3692552</v>
      </c>
      <c r="W38" s="60">
        <v>3692552</v>
      </c>
      <c r="X38" s="60">
        <v>3693000</v>
      </c>
      <c r="Y38" s="60">
        <v>-448</v>
      </c>
      <c r="Z38" s="140">
        <v>-0.01</v>
      </c>
      <c r="AA38" s="62">
        <v>3693000</v>
      </c>
    </row>
    <row r="39" spans="1:27" ht="13.5">
      <c r="A39" s="250" t="s">
        <v>59</v>
      </c>
      <c r="B39" s="253"/>
      <c r="C39" s="168">
        <f aca="true" t="shared" si="4" ref="C39:Y39">SUM(C37:C38)</f>
        <v>13230295</v>
      </c>
      <c r="D39" s="168">
        <f>SUM(D37:D38)</f>
        <v>0</v>
      </c>
      <c r="E39" s="76">
        <f t="shared" si="4"/>
        <v>19098000</v>
      </c>
      <c r="F39" s="77">
        <f t="shared" si="4"/>
        <v>13231000</v>
      </c>
      <c r="G39" s="77">
        <f t="shared" si="4"/>
        <v>13230295</v>
      </c>
      <c r="H39" s="77">
        <f t="shared" si="4"/>
        <v>47064191</v>
      </c>
      <c r="I39" s="77">
        <f t="shared" si="4"/>
        <v>47064191</v>
      </c>
      <c r="J39" s="77">
        <f t="shared" si="4"/>
        <v>47064191</v>
      </c>
      <c r="K39" s="77">
        <f t="shared" si="4"/>
        <v>47064191</v>
      </c>
      <c r="L39" s="77">
        <f t="shared" si="4"/>
        <v>12996363</v>
      </c>
      <c r="M39" s="77">
        <f t="shared" si="4"/>
        <v>12996363</v>
      </c>
      <c r="N39" s="77">
        <f t="shared" si="4"/>
        <v>12996363</v>
      </c>
      <c r="O39" s="77">
        <f t="shared" si="4"/>
        <v>19098000</v>
      </c>
      <c r="P39" s="77">
        <f t="shared" si="4"/>
        <v>19098000</v>
      </c>
      <c r="Q39" s="77">
        <f t="shared" si="4"/>
        <v>19098000</v>
      </c>
      <c r="R39" s="77">
        <f t="shared" si="4"/>
        <v>19098000</v>
      </c>
      <c r="S39" s="77">
        <f t="shared" si="4"/>
        <v>18799552</v>
      </c>
      <c r="T39" s="77">
        <f t="shared" si="4"/>
        <v>10325724</v>
      </c>
      <c r="U39" s="77">
        <f t="shared" si="4"/>
        <v>10325724</v>
      </c>
      <c r="V39" s="77">
        <f t="shared" si="4"/>
        <v>10325724</v>
      </c>
      <c r="W39" s="77">
        <f t="shared" si="4"/>
        <v>10325724</v>
      </c>
      <c r="X39" s="77">
        <f t="shared" si="4"/>
        <v>13231000</v>
      </c>
      <c r="Y39" s="77">
        <f t="shared" si="4"/>
        <v>-2905276</v>
      </c>
      <c r="Z39" s="212">
        <f>+IF(X39&lt;&gt;0,+(Y39/X39)*100,0)</f>
        <v>-21.958098405260372</v>
      </c>
      <c r="AA39" s="79">
        <f>SUM(AA37:AA38)</f>
        <v>13231000</v>
      </c>
    </row>
    <row r="40" spans="1:27" ht="13.5">
      <c r="A40" s="250" t="s">
        <v>167</v>
      </c>
      <c r="B40" s="251"/>
      <c r="C40" s="168">
        <f aca="true" t="shared" si="5" ref="C40:Y40">+C34+C39</f>
        <v>265848723</v>
      </c>
      <c r="D40" s="168">
        <f>+D34+D39</f>
        <v>0</v>
      </c>
      <c r="E40" s="72">
        <f t="shared" si="5"/>
        <v>203799000</v>
      </c>
      <c r="F40" s="73">
        <f t="shared" si="5"/>
        <v>303666000</v>
      </c>
      <c r="G40" s="73">
        <f t="shared" si="5"/>
        <v>736725326</v>
      </c>
      <c r="H40" s="73">
        <f t="shared" si="5"/>
        <v>865172213</v>
      </c>
      <c r="I40" s="73">
        <f t="shared" si="5"/>
        <v>755273442</v>
      </c>
      <c r="J40" s="73">
        <f t="shared" si="5"/>
        <v>755273442</v>
      </c>
      <c r="K40" s="73">
        <f t="shared" si="5"/>
        <v>865172213</v>
      </c>
      <c r="L40" s="73">
        <f t="shared" si="5"/>
        <v>258816158</v>
      </c>
      <c r="M40" s="73">
        <f t="shared" si="5"/>
        <v>456295868</v>
      </c>
      <c r="N40" s="73">
        <f t="shared" si="5"/>
        <v>456295868</v>
      </c>
      <c r="O40" s="73">
        <f t="shared" si="5"/>
        <v>203799000</v>
      </c>
      <c r="P40" s="73">
        <f t="shared" si="5"/>
        <v>296014135</v>
      </c>
      <c r="Q40" s="73">
        <f t="shared" si="5"/>
        <v>210316605</v>
      </c>
      <c r="R40" s="73">
        <f t="shared" si="5"/>
        <v>210316605</v>
      </c>
      <c r="S40" s="73">
        <f t="shared" si="5"/>
        <v>229093712</v>
      </c>
      <c r="T40" s="73">
        <f t="shared" si="5"/>
        <v>213821512</v>
      </c>
      <c r="U40" s="73">
        <f t="shared" si="5"/>
        <v>80001564</v>
      </c>
      <c r="V40" s="73">
        <f t="shared" si="5"/>
        <v>80001564</v>
      </c>
      <c r="W40" s="73">
        <f t="shared" si="5"/>
        <v>80001564</v>
      </c>
      <c r="X40" s="73">
        <f t="shared" si="5"/>
        <v>303666000</v>
      </c>
      <c r="Y40" s="73">
        <f t="shared" si="5"/>
        <v>-223664436</v>
      </c>
      <c r="Z40" s="170">
        <f>+IF(X40&lt;&gt;0,+(Y40/X40)*100,0)</f>
        <v>-73.65475094347079</v>
      </c>
      <c r="AA40" s="74">
        <f>+AA34+AA39</f>
        <v>303666000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748554401</v>
      </c>
      <c r="D42" s="257">
        <f>+D25-D40</f>
        <v>0</v>
      </c>
      <c r="E42" s="258">
        <f t="shared" si="6"/>
        <v>1224008000</v>
      </c>
      <c r="F42" s="259">
        <f t="shared" si="6"/>
        <v>1047523000</v>
      </c>
      <c r="G42" s="259">
        <f t="shared" si="6"/>
        <v>1026989404</v>
      </c>
      <c r="H42" s="259">
        <f t="shared" si="6"/>
        <v>864613166</v>
      </c>
      <c r="I42" s="259">
        <f t="shared" si="6"/>
        <v>931884836</v>
      </c>
      <c r="J42" s="259">
        <f t="shared" si="6"/>
        <v>931884836</v>
      </c>
      <c r="K42" s="259">
        <f t="shared" si="6"/>
        <v>864613166</v>
      </c>
      <c r="L42" s="259">
        <f t="shared" si="6"/>
        <v>1462447171</v>
      </c>
      <c r="M42" s="259">
        <f t="shared" si="6"/>
        <v>1066114000</v>
      </c>
      <c r="N42" s="259">
        <f t="shared" si="6"/>
        <v>1066114000</v>
      </c>
      <c r="O42" s="259">
        <f t="shared" si="6"/>
        <v>1224008000</v>
      </c>
      <c r="P42" s="259">
        <f t="shared" si="6"/>
        <v>1618284490</v>
      </c>
      <c r="Q42" s="259">
        <f t="shared" si="6"/>
        <v>1261145153</v>
      </c>
      <c r="R42" s="259">
        <f t="shared" si="6"/>
        <v>1261145153</v>
      </c>
      <c r="S42" s="259">
        <f t="shared" si="6"/>
        <v>1407160351</v>
      </c>
      <c r="T42" s="259">
        <f t="shared" si="6"/>
        <v>1408636587</v>
      </c>
      <c r="U42" s="259">
        <f t="shared" si="6"/>
        <v>1023609235</v>
      </c>
      <c r="V42" s="259">
        <f t="shared" si="6"/>
        <v>1023609235</v>
      </c>
      <c r="W42" s="259">
        <f t="shared" si="6"/>
        <v>1023609235</v>
      </c>
      <c r="X42" s="259">
        <f t="shared" si="6"/>
        <v>1047523000</v>
      </c>
      <c r="Y42" s="259">
        <f t="shared" si="6"/>
        <v>-23913765</v>
      </c>
      <c r="Z42" s="260">
        <f>+IF(X42&lt;&gt;0,+(Y42/X42)*100,0)</f>
        <v>-2.282886867400525</v>
      </c>
      <c r="AA42" s="261">
        <f>+AA25-AA40</f>
        <v>1047523000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748554401</v>
      </c>
      <c r="D45" s="155"/>
      <c r="E45" s="59">
        <v>1224008000</v>
      </c>
      <c r="F45" s="60">
        <v>1047523000</v>
      </c>
      <c r="G45" s="60">
        <v>1026989404</v>
      </c>
      <c r="H45" s="60">
        <v>864613166</v>
      </c>
      <c r="I45" s="60">
        <v>931884836</v>
      </c>
      <c r="J45" s="60">
        <v>931884836</v>
      </c>
      <c r="K45" s="60">
        <v>864613166</v>
      </c>
      <c r="L45" s="60"/>
      <c r="M45" s="60">
        <v>1066114000</v>
      </c>
      <c r="N45" s="60">
        <v>1066114000</v>
      </c>
      <c r="O45" s="60">
        <v>1224008000</v>
      </c>
      <c r="P45" s="60">
        <v>1618284490</v>
      </c>
      <c r="Q45" s="60">
        <v>1261145153</v>
      </c>
      <c r="R45" s="60">
        <v>1261145153</v>
      </c>
      <c r="S45" s="60"/>
      <c r="T45" s="60">
        <v>1408636587</v>
      </c>
      <c r="U45" s="60">
        <v>1023609235</v>
      </c>
      <c r="V45" s="60">
        <v>1023609235</v>
      </c>
      <c r="W45" s="60">
        <v>1023609235</v>
      </c>
      <c r="X45" s="60">
        <v>1047523000</v>
      </c>
      <c r="Y45" s="60">
        <v>-23913765</v>
      </c>
      <c r="Z45" s="139">
        <v>-2.28</v>
      </c>
      <c r="AA45" s="62">
        <v>1047523000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>
        <v>1407160351</v>
      </c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>
        <v>1462447171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748554401</v>
      </c>
      <c r="D48" s="217">
        <f>SUM(D45:D47)</f>
        <v>0</v>
      </c>
      <c r="E48" s="264">
        <f t="shared" si="7"/>
        <v>1224008000</v>
      </c>
      <c r="F48" s="219">
        <f t="shared" si="7"/>
        <v>1047523000</v>
      </c>
      <c r="G48" s="219">
        <f t="shared" si="7"/>
        <v>1026989404</v>
      </c>
      <c r="H48" s="219">
        <f t="shared" si="7"/>
        <v>864613166</v>
      </c>
      <c r="I48" s="219">
        <f t="shared" si="7"/>
        <v>931884836</v>
      </c>
      <c r="J48" s="219">
        <f t="shared" si="7"/>
        <v>931884836</v>
      </c>
      <c r="K48" s="219">
        <f t="shared" si="7"/>
        <v>864613166</v>
      </c>
      <c r="L48" s="219">
        <f t="shared" si="7"/>
        <v>1462447171</v>
      </c>
      <c r="M48" s="219">
        <f t="shared" si="7"/>
        <v>1066114000</v>
      </c>
      <c r="N48" s="219">
        <f t="shared" si="7"/>
        <v>1066114000</v>
      </c>
      <c r="O48" s="219">
        <f t="shared" si="7"/>
        <v>1224008000</v>
      </c>
      <c r="P48" s="219">
        <f t="shared" si="7"/>
        <v>1618284490</v>
      </c>
      <c r="Q48" s="219">
        <f t="shared" si="7"/>
        <v>1261145153</v>
      </c>
      <c r="R48" s="219">
        <f t="shared" si="7"/>
        <v>1261145153</v>
      </c>
      <c r="S48" s="219">
        <f t="shared" si="7"/>
        <v>1407160351</v>
      </c>
      <c r="T48" s="219">
        <f t="shared" si="7"/>
        <v>1408636587</v>
      </c>
      <c r="U48" s="219">
        <f t="shared" si="7"/>
        <v>1023609235</v>
      </c>
      <c r="V48" s="219">
        <f t="shared" si="7"/>
        <v>1023609235</v>
      </c>
      <c r="W48" s="219">
        <f t="shared" si="7"/>
        <v>1023609235</v>
      </c>
      <c r="X48" s="219">
        <f t="shared" si="7"/>
        <v>1047523000</v>
      </c>
      <c r="Y48" s="219">
        <f t="shared" si="7"/>
        <v>-23913765</v>
      </c>
      <c r="Z48" s="265">
        <f>+IF(X48&lt;&gt;0,+(Y48/X48)*100,0)</f>
        <v>-2.282886867400525</v>
      </c>
      <c r="AA48" s="232">
        <f>SUM(AA45:AA47)</f>
        <v>1047523000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88529283</v>
      </c>
      <c r="D6" s="155"/>
      <c r="E6" s="59">
        <v>83497000</v>
      </c>
      <c r="F6" s="60">
        <v>76942000</v>
      </c>
      <c r="G6" s="60">
        <v>4423552</v>
      </c>
      <c r="H6" s="60">
        <v>5956530</v>
      </c>
      <c r="I6" s="60">
        <v>8612068</v>
      </c>
      <c r="J6" s="60">
        <v>18992150</v>
      </c>
      <c r="K6" s="60">
        <v>7146417</v>
      </c>
      <c r="L6" s="60">
        <v>5875888</v>
      </c>
      <c r="M6" s="60">
        <v>5669177</v>
      </c>
      <c r="N6" s="60">
        <v>18691482</v>
      </c>
      <c r="O6" s="60">
        <v>6258806</v>
      </c>
      <c r="P6" s="60">
        <v>6410301</v>
      </c>
      <c r="Q6" s="60">
        <v>8433343</v>
      </c>
      <c r="R6" s="60">
        <v>21102450</v>
      </c>
      <c r="S6" s="60">
        <v>4718700</v>
      </c>
      <c r="T6" s="60">
        <v>5550634</v>
      </c>
      <c r="U6" s="60">
        <v>5529634</v>
      </c>
      <c r="V6" s="60">
        <v>15798968</v>
      </c>
      <c r="W6" s="60">
        <v>74585050</v>
      </c>
      <c r="X6" s="60">
        <v>76942000</v>
      </c>
      <c r="Y6" s="60">
        <v>-2356950</v>
      </c>
      <c r="Z6" s="140">
        <v>-3.06</v>
      </c>
      <c r="AA6" s="62">
        <v>76942000</v>
      </c>
    </row>
    <row r="7" spans="1:27" ht="13.5">
      <c r="A7" s="249" t="s">
        <v>178</v>
      </c>
      <c r="B7" s="182"/>
      <c r="C7" s="155">
        <v>320166109</v>
      </c>
      <c r="D7" s="155"/>
      <c r="E7" s="59">
        <v>277744000</v>
      </c>
      <c r="F7" s="60">
        <v>277402000</v>
      </c>
      <c r="G7" s="60">
        <v>105722000</v>
      </c>
      <c r="H7" s="60">
        <v>1070000</v>
      </c>
      <c r="I7" s="60">
        <v>42876</v>
      </c>
      <c r="J7" s="60">
        <v>106834876</v>
      </c>
      <c r="K7" s="60">
        <v>2400000</v>
      </c>
      <c r="L7" s="60">
        <v>300000</v>
      </c>
      <c r="M7" s="60"/>
      <c r="N7" s="60">
        <v>2700000</v>
      </c>
      <c r="O7" s="60"/>
      <c r="P7" s="60"/>
      <c r="Q7" s="60">
        <v>148600000</v>
      </c>
      <c r="R7" s="60">
        <v>148600000</v>
      </c>
      <c r="S7" s="60"/>
      <c r="T7" s="60">
        <v>44000</v>
      </c>
      <c r="U7" s="60"/>
      <c r="V7" s="60">
        <v>44000</v>
      </c>
      <c r="W7" s="60">
        <v>258178876</v>
      </c>
      <c r="X7" s="60">
        <v>277402000</v>
      </c>
      <c r="Y7" s="60">
        <v>-19223124</v>
      </c>
      <c r="Z7" s="140">
        <v>-6.93</v>
      </c>
      <c r="AA7" s="62">
        <v>277402000</v>
      </c>
    </row>
    <row r="8" spans="1:27" ht="13.5">
      <c r="A8" s="249" t="s">
        <v>179</v>
      </c>
      <c r="B8" s="182"/>
      <c r="C8" s="155">
        <v>182858000</v>
      </c>
      <c r="D8" s="155"/>
      <c r="E8" s="59">
        <v>193847000</v>
      </c>
      <c r="F8" s="60">
        <v>332224000</v>
      </c>
      <c r="G8" s="60">
        <v>85428000</v>
      </c>
      <c r="H8" s="60">
        <v>1999000</v>
      </c>
      <c r="I8" s="60"/>
      <c r="J8" s="60">
        <v>87427000</v>
      </c>
      <c r="K8" s="60">
        <v>79305000</v>
      </c>
      <c r="L8" s="60"/>
      <c r="M8" s="60"/>
      <c r="N8" s="60">
        <v>79305000</v>
      </c>
      <c r="O8" s="60"/>
      <c r="P8" s="60">
        <v>21579000</v>
      </c>
      <c r="Q8" s="60">
        <v>17155000</v>
      </c>
      <c r="R8" s="60">
        <v>38734000</v>
      </c>
      <c r="S8" s="60"/>
      <c r="T8" s="60"/>
      <c r="U8" s="60"/>
      <c r="V8" s="60"/>
      <c r="W8" s="60">
        <v>205466000</v>
      </c>
      <c r="X8" s="60">
        <v>332224000</v>
      </c>
      <c r="Y8" s="60">
        <v>-126758000</v>
      </c>
      <c r="Z8" s="140">
        <v>-38.15</v>
      </c>
      <c r="AA8" s="62">
        <v>332224000</v>
      </c>
    </row>
    <row r="9" spans="1:27" ht="13.5">
      <c r="A9" s="249" t="s">
        <v>180</v>
      </c>
      <c r="B9" s="182"/>
      <c r="C9" s="155">
        <v>39236761</v>
      </c>
      <c r="D9" s="155"/>
      <c r="E9" s="59">
        <v>16140000</v>
      </c>
      <c r="F9" s="60">
        <v>8688599</v>
      </c>
      <c r="G9" s="60"/>
      <c r="H9" s="60">
        <v>4207902</v>
      </c>
      <c r="I9" s="60">
        <v>3806121</v>
      </c>
      <c r="J9" s="60">
        <v>8014023</v>
      </c>
      <c r="K9" s="60">
        <v>3284314</v>
      </c>
      <c r="L9" s="60">
        <v>809454</v>
      </c>
      <c r="M9" s="60">
        <v>105313</v>
      </c>
      <c r="N9" s="60">
        <v>4199081</v>
      </c>
      <c r="O9" s="60"/>
      <c r="P9" s="60">
        <v>1573335</v>
      </c>
      <c r="Q9" s="60">
        <v>557931</v>
      </c>
      <c r="R9" s="60">
        <v>2131266</v>
      </c>
      <c r="S9" s="60">
        <v>1440809</v>
      </c>
      <c r="T9" s="60">
        <v>3206000</v>
      </c>
      <c r="U9" s="60">
        <v>1866000</v>
      </c>
      <c r="V9" s="60">
        <v>6512809</v>
      </c>
      <c r="W9" s="60">
        <v>20857179</v>
      </c>
      <c r="X9" s="60">
        <v>8688599</v>
      </c>
      <c r="Y9" s="60">
        <v>12168580</v>
      </c>
      <c r="Z9" s="140">
        <v>140.05</v>
      </c>
      <c r="AA9" s="62">
        <v>8688599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-464913958</v>
      </c>
      <c r="D12" s="155"/>
      <c r="E12" s="59">
        <v>-325587000</v>
      </c>
      <c r="F12" s="60">
        <v>-334725000</v>
      </c>
      <c r="G12" s="60">
        <v>-20926225</v>
      </c>
      <c r="H12" s="60">
        <v>-18784198</v>
      </c>
      <c r="I12" s="60">
        <v>-28950082</v>
      </c>
      <c r="J12" s="60">
        <v>-68660505</v>
      </c>
      <c r="K12" s="60">
        <v>-26740089</v>
      </c>
      <c r="L12" s="60">
        <v>-33205122</v>
      </c>
      <c r="M12" s="60">
        <v>-23590992</v>
      </c>
      <c r="N12" s="60">
        <v>-83536203</v>
      </c>
      <c r="O12" s="60">
        <v>-24204463</v>
      </c>
      <c r="P12" s="60">
        <v>-19212146</v>
      </c>
      <c r="Q12" s="60">
        <v>-21784960</v>
      </c>
      <c r="R12" s="60">
        <v>-65201569</v>
      </c>
      <c r="S12" s="60">
        <v>-25176629</v>
      </c>
      <c r="T12" s="60">
        <v>-25177475</v>
      </c>
      <c r="U12" s="60">
        <v>-34465312</v>
      </c>
      <c r="V12" s="60">
        <v>-84819416</v>
      </c>
      <c r="W12" s="60">
        <v>-302217693</v>
      </c>
      <c r="X12" s="60">
        <v>-334725000</v>
      </c>
      <c r="Y12" s="60">
        <v>32507307</v>
      </c>
      <c r="Z12" s="140">
        <v>-9.71</v>
      </c>
      <c r="AA12" s="62">
        <v>-334725000</v>
      </c>
    </row>
    <row r="13" spans="1:27" ht="13.5">
      <c r="A13" s="249" t="s">
        <v>40</v>
      </c>
      <c r="B13" s="182"/>
      <c r="C13" s="155">
        <v>-2431826</v>
      </c>
      <c r="D13" s="155"/>
      <c r="E13" s="59">
        <v>-3339000</v>
      </c>
      <c r="F13" s="60">
        <v>-1861000</v>
      </c>
      <c r="G13" s="60">
        <v>-34543</v>
      </c>
      <c r="H13" s="60">
        <v>-34434</v>
      </c>
      <c r="I13" s="60">
        <v>-615375</v>
      </c>
      <c r="J13" s="60">
        <v>-684352</v>
      </c>
      <c r="K13" s="60">
        <v>-30365</v>
      </c>
      <c r="L13" s="60">
        <v>-32469</v>
      </c>
      <c r="M13" s="60">
        <v>-27731</v>
      </c>
      <c r="N13" s="60">
        <v>-90565</v>
      </c>
      <c r="O13" s="60">
        <v>-24628</v>
      </c>
      <c r="P13" s="60"/>
      <c r="Q13" s="60">
        <v>-544000</v>
      </c>
      <c r="R13" s="60">
        <v>-568628</v>
      </c>
      <c r="S13" s="60">
        <v>-45081</v>
      </c>
      <c r="T13" s="60">
        <v>-4000</v>
      </c>
      <c r="U13" s="60"/>
      <c r="V13" s="60">
        <v>-49081</v>
      </c>
      <c r="W13" s="60">
        <v>-1392626</v>
      </c>
      <c r="X13" s="60">
        <v>-1861000</v>
      </c>
      <c r="Y13" s="60">
        <v>468374</v>
      </c>
      <c r="Z13" s="140">
        <v>-25.17</v>
      </c>
      <c r="AA13" s="62">
        <v>-1861000</v>
      </c>
    </row>
    <row r="14" spans="1:27" ht="13.5">
      <c r="A14" s="249" t="s">
        <v>42</v>
      </c>
      <c r="B14" s="182"/>
      <c r="C14" s="155"/>
      <c r="D14" s="155"/>
      <c r="E14" s="59">
        <v>-6000000</v>
      </c>
      <c r="F14" s="60">
        <v>-6000000</v>
      </c>
      <c r="G14" s="60"/>
      <c r="H14" s="60"/>
      <c r="I14" s="60"/>
      <c r="J14" s="60"/>
      <c r="K14" s="60"/>
      <c r="L14" s="60"/>
      <c r="M14" s="60">
        <v>-1377</v>
      </c>
      <c r="N14" s="60">
        <v>-1377</v>
      </c>
      <c r="O14" s="60">
        <v>-25816</v>
      </c>
      <c r="P14" s="60">
        <v>-24000</v>
      </c>
      <c r="Q14" s="60"/>
      <c r="R14" s="60">
        <v>-49816</v>
      </c>
      <c r="S14" s="60">
        <v>-470626</v>
      </c>
      <c r="T14" s="60"/>
      <c r="U14" s="60"/>
      <c r="V14" s="60">
        <v>-470626</v>
      </c>
      <c r="W14" s="60">
        <v>-521819</v>
      </c>
      <c r="X14" s="60">
        <v>-6000000</v>
      </c>
      <c r="Y14" s="60">
        <v>5478181</v>
      </c>
      <c r="Z14" s="140">
        <v>-91.3</v>
      </c>
      <c r="AA14" s="62">
        <v>-6000000</v>
      </c>
    </row>
    <row r="15" spans="1:27" ht="13.5">
      <c r="A15" s="250" t="s">
        <v>184</v>
      </c>
      <c r="B15" s="251"/>
      <c r="C15" s="168">
        <f aca="true" t="shared" si="0" ref="C15:Y15">SUM(C6:C14)</f>
        <v>163444369</v>
      </c>
      <c r="D15" s="168">
        <f>SUM(D6:D14)</f>
        <v>0</v>
      </c>
      <c r="E15" s="72">
        <f t="shared" si="0"/>
        <v>236302000</v>
      </c>
      <c r="F15" s="73">
        <f t="shared" si="0"/>
        <v>352670599</v>
      </c>
      <c r="G15" s="73">
        <f t="shared" si="0"/>
        <v>174612784</v>
      </c>
      <c r="H15" s="73">
        <f t="shared" si="0"/>
        <v>-5585200</v>
      </c>
      <c r="I15" s="73">
        <f t="shared" si="0"/>
        <v>-17104392</v>
      </c>
      <c r="J15" s="73">
        <f t="shared" si="0"/>
        <v>151923192</v>
      </c>
      <c r="K15" s="73">
        <f t="shared" si="0"/>
        <v>65365277</v>
      </c>
      <c r="L15" s="73">
        <f t="shared" si="0"/>
        <v>-26252249</v>
      </c>
      <c r="M15" s="73">
        <f t="shared" si="0"/>
        <v>-17845610</v>
      </c>
      <c r="N15" s="73">
        <f t="shared" si="0"/>
        <v>21267418</v>
      </c>
      <c r="O15" s="73">
        <f t="shared" si="0"/>
        <v>-17996101</v>
      </c>
      <c r="P15" s="73">
        <f t="shared" si="0"/>
        <v>10326490</v>
      </c>
      <c r="Q15" s="73">
        <f t="shared" si="0"/>
        <v>152417314</v>
      </c>
      <c r="R15" s="73">
        <f t="shared" si="0"/>
        <v>144747703</v>
      </c>
      <c r="S15" s="73">
        <f t="shared" si="0"/>
        <v>-19532827</v>
      </c>
      <c r="T15" s="73">
        <f t="shared" si="0"/>
        <v>-16380841</v>
      </c>
      <c r="U15" s="73">
        <f t="shared" si="0"/>
        <v>-27069678</v>
      </c>
      <c r="V15" s="73">
        <f t="shared" si="0"/>
        <v>-62983346</v>
      </c>
      <c r="W15" s="73">
        <f t="shared" si="0"/>
        <v>254954967</v>
      </c>
      <c r="X15" s="73">
        <f t="shared" si="0"/>
        <v>352670599</v>
      </c>
      <c r="Y15" s="73">
        <f t="shared" si="0"/>
        <v>-97715632</v>
      </c>
      <c r="Z15" s="170">
        <f>+IF(X15&lt;&gt;0,+(Y15/X15)*100,0)</f>
        <v>-27.707337180097625</v>
      </c>
      <c r="AA15" s="74">
        <f>SUM(AA6:AA14)</f>
        <v>352670599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-101466302</v>
      </c>
      <c r="D24" s="155"/>
      <c r="E24" s="59">
        <v>-196037000</v>
      </c>
      <c r="F24" s="60">
        <v>-344960000</v>
      </c>
      <c r="G24" s="60">
        <v>-30487671</v>
      </c>
      <c r="H24" s="60">
        <v>-21155249</v>
      </c>
      <c r="I24" s="60">
        <v>-19981924</v>
      </c>
      <c r="J24" s="60">
        <v>-71624844</v>
      </c>
      <c r="K24" s="60">
        <v>-14802926</v>
      </c>
      <c r="L24" s="60">
        <v>-12101244</v>
      </c>
      <c r="M24" s="60">
        <v>-8037000</v>
      </c>
      <c r="N24" s="60">
        <v>-34941170</v>
      </c>
      <c r="O24" s="60">
        <v>-6902000</v>
      </c>
      <c r="P24" s="60">
        <v>-21688000</v>
      </c>
      <c r="Q24" s="60">
        <v>-12711000</v>
      </c>
      <c r="R24" s="60">
        <v>-41301000</v>
      </c>
      <c r="S24" s="60">
        <v>-19965188</v>
      </c>
      <c r="T24" s="60">
        <v>-50616000</v>
      </c>
      <c r="U24" s="60">
        <v>-86873000</v>
      </c>
      <c r="V24" s="60">
        <v>-157454188</v>
      </c>
      <c r="W24" s="60">
        <v>-305321202</v>
      </c>
      <c r="X24" s="60">
        <v>-344960000</v>
      </c>
      <c r="Y24" s="60">
        <v>39638798</v>
      </c>
      <c r="Z24" s="140">
        <v>-11.49</v>
      </c>
      <c r="AA24" s="62">
        <v>-344960000</v>
      </c>
    </row>
    <row r="25" spans="1:27" ht="13.5">
      <c r="A25" s="250" t="s">
        <v>191</v>
      </c>
      <c r="B25" s="251"/>
      <c r="C25" s="168">
        <f aca="true" t="shared" si="1" ref="C25:Y25">SUM(C19:C24)</f>
        <v>-101466302</v>
      </c>
      <c r="D25" s="168">
        <f>SUM(D19:D24)</f>
        <v>0</v>
      </c>
      <c r="E25" s="72">
        <f t="shared" si="1"/>
        <v>-196037000</v>
      </c>
      <c r="F25" s="73">
        <f t="shared" si="1"/>
        <v>-344960000</v>
      </c>
      <c r="G25" s="73">
        <f t="shared" si="1"/>
        <v>-30487671</v>
      </c>
      <c r="H25" s="73">
        <f t="shared" si="1"/>
        <v>-21155249</v>
      </c>
      <c r="I25" s="73">
        <f t="shared" si="1"/>
        <v>-19981924</v>
      </c>
      <c r="J25" s="73">
        <f t="shared" si="1"/>
        <v>-71624844</v>
      </c>
      <c r="K25" s="73">
        <f t="shared" si="1"/>
        <v>-14802926</v>
      </c>
      <c r="L25" s="73">
        <f t="shared" si="1"/>
        <v>-12101244</v>
      </c>
      <c r="M25" s="73">
        <f t="shared" si="1"/>
        <v>-8037000</v>
      </c>
      <c r="N25" s="73">
        <f t="shared" si="1"/>
        <v>-34941170</v>
      </c>
      <c r="O25" s="73">
        <f t="shared" si="1"/>
        <v>-6902000</v>
      </c>
      <c r="P25" s="73">
        <f t="shared" si="1"/>
        <v>-21688000</v>
      </c>
      <c r="Q25" s="73">
        <f t="shared" si="1"/>
        <v>-12711000</v>
      </c>
      <c r="R25" s="73">
        <f t="shared" si="1"/>
        <v>-41301000</v>
      </c>
      <c r="S25" s="73">
        <f t="shared" si="1"/>
        <v>-19965188</v>
      </c>
      <c r="T25" s="73">
        <f t="shared" si="1"/>
        <v>-50616000</v>
      </c>
      <c r="U25" s="73">
        <f t="shared" si="1"/>
        <v>-86873000</v>
      </c>
      <c r="V25" s="73">
        <f t="shared" si="1"/>
        <v>-157454188</v>
      </c>
      <c r="W25" s="73">
        <f t="shared" si="1"/>
        <v>-305321202</v>
      </c>
      <c r="X25" s="73">
        <f t="shared" si="1"/>
        <v>-344960000</v>
      </c>
      <c r="Y25" s="73">
        <f t="shared" si="1"/>
        <v>39638798</v>
      </c>
      <c r="Z25" s="170">
        <f>+IF(X25&lt;&gt;0,+(Y25/X25)*100,0)</f>
        <v>-11.490838937847867</v>
      </c>
      <c r="AA25" s="74">
        <f>SUM(AA19:AA24)</f>
        <v>-344960000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750000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26302</v>
      </c>
      <c r="H31" s="159">
        <v>12988</v>
      </c>
      <c r="I31" s="159">
        <v>62054</v>
      </c>
      <c r="J31" s="159">
        <v>101344</v>
      </c>
      <c r="K31" s="60">
        <v>65245</v>
      </c>
      <c r="L31" s="60">
        <v>150788</v>
      </c>
      <c r="M31" s="60">
        <v>262293</v>
      </c>
      <c r="N31" s="60">
        <v>478326</v>
      </c>
      <c r="O31" s="159">
        <v>19302</v>
      </c>
      <c r="P31" s="159">
        <v>33890</v>
      </c>
      <c r="Q31" s="159">
        <v>90684</v>
      </c>
      <c r="R31" s="60">
        <v>143876</v>
      </c>
      <c r="S31" s="60">
        <v>22995</v>
      </c>
      <c r="T31" s="60">
        <v>80564</v>
      </c>
      <c r="U31" s="60">
        <v>69457</v>
      </c>
      <c r="V31" s="159">
        <v>173016</v>
      </c>
      <c r="W31" s="159">
        <v>896562</v>
      </c>
      <c r="X31" s="159"/>
      <c r="Y31" s="60">
        <v>896562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-1609317</v>
      </c>
      <c r="D33" s="155"/>
      <c r="E33" s="59">
        <v>-5035000</v>
      </c>
      <c r="F33" s="60">
        <v>-5176000</v>
      </c>
      <c r="G33" s="60">
        <v>-233606</v>
      </c>
      <c r="H33" s="60">
        <v>-233606</v>
      </c>
      <c r="I33" s="60">
        <v>-206837</v>
      </c>
      <c r="J33" s="60">
        <v>-674049</v>
      </c>
      <c r="K33" s="60">
        <v>-1240735</v>
      </c>
      <c r="L33" s="60"/>
      <c r="M33" s="60"/>
      <c r="N33" s="60">
        <v>-1240735</v>
      </c>
      <c r="O33" s="60"/>
      <c r="P33" s="60"/>
      <c r="Q33" s="60"/>
      <c r="R33" s="60"/>
      <c r="S33" s="60"/>
      <c r="T33" s="60"/>
      <c r="U33" s="60"/>
      <c r="V33" s="60"/>
      <c r="W33" s="60">
        <v>-1914784</v>
      </c>
      <c r="X33" s="60">
        <v>-5176000</v>
      </c>
      <c r="Y33" s="60">
        <v>3261216</v>
      </c>
      <c r="Z33" s="140">
        <v>-63.01</v>
      </c>
      <c r="AA33" s="62">
        <v>-5176000</v>
      </c>
    </row>
    <row r="34" spans="1:27" ht="13.5">
      <c r="A34" s="250" t="s">
        <v>197</v>
      </c>
      <c r="B34" s="251"/>
      <c r="C34" s="168">
        <f aca="true" t="shared" si="2" ref="C34:Y34">SUM(C29:C33)</f>
        <v>-1609317</v>
      </c>
      <c r="D34" s="168">
        <f>SUM(D29:D33)</f>
        <v>0</v>
      </c>
      <c r="E34" s="72">
        <f t="shared" si="2"/>
        <v>-4285000</v>
      </c>
      <c r="F34" s="73">
        <f t="shared" si="2"/>
        <v>-5176000</v>
      </c>
      <c r="G34" s="73">
        <f t="shared" si="2"/>
        <v>-207304</v>
      </c>
      <c r="H34" s="73">
        <f t="shared" si="2"/>
        <v>-220618</v>
      </c>
      <c r="I34" s="73">
        <f t="shared" si="2"/>
        <v>-144783</v>
      </c>
      <c r="J34" s="73">
        <f t="shared" si="2"/>
        <v>-572705</v>
      </c>
      <c r="K34" s="73">
        <f t="shared" si="2"/>
        <v>-1175490</v>
      </c>
      <c r="L34" s="73">
        <f t="shared" si="2"/>
        <v>150788</v>
      </c>
      <c r="M34" s="73">
        <f t="shared" si="2"/>
        <v>262293</v>
      </c>
      <c r="N34" s="73">
        <f t="shared" si="2"/>
        <v>-762409</v>
      </c>
      <c r="O34" s="73">
        <f t="shared" si="2"/>
        <v>19302</v>
      </c>
      <c r="P34" s="73">
        <f t="shared" si="2"/>
        <v>33890</v>
      </c>
      <c r="Q34" s="73">
        <f t="shared" si="2"/>
        <v>90684</v>
      </c>
      <c r="R34" s="73">
        <f t="shared" si="2"/>
        <v>143876</v>
      </c>
      <c r="S34" s="73">
        <f t="shared" si="2"/>
        <v>22995</v>
      </c>
      <c r="T34" s="73">
        <f t="shared" si="2"/>
        <v>80564</v>
      </c>
      <c r="U34" s="73">
        <f t="shared" si="2"/>
        <v>69457</v>
      </c>
      <c r="V34" s="73">
        <f t="shared" si="2"/>
        <v>173016</v>
      </c>
      <c r="W34" s="73">
        <f t="shared" si="2"/>
        <v>-1018222</v>
      </c>
      <c r="X34" s="73">
        <f t="shared" si="2"/>
        <v>-5176000</v>
      </c>
      <c r="Y34" s="73">
        <f t="shared" si="2"/>
        <v>4157778</v>
      </c>
      <c r="Z34" s="170">
        <f>+IF(X34&lt;&gt;0,+(Y34/X34)*100,0)</f>
        <v>-80.3280139103555</v>
      </c>
      <c r="AA34" s="74">
        <f>SUM(AA29:AA33)</f>
        <v>-5176000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60368750</v>
      </c>
      <c r="D36" s="153">
        <f>+D15+D25+D34</f>
        <v>0</v>
      </c>
      <c r="E36" s="99">
        <f t="shared" si="3"/>
        <v>35980000</v>
      </c>
      <c r="F36" s="100">
        <f t="shared" si="3"/>
        <v>2534599</v>
      </c>
      <c r="G36" s="100">
        <f t="shared" si="3"/>
        <v>143917809</v>
      </c>
      <c r="H36" s="100">
        <f t="shared" si="3"/>
        <v>-26961067</v>
      </c>
      <c r="I36" s="100">
        <f t="shared" si="3"/>
        <v>-37231099</v>
      </c>
      <c r="J36" s="100">
        <f t="shared" si="3"/>
        <v>79725643</v>
      </c>
      <c r="K36" s="100">
        <f t="shared" si="3"/>
        <v>49386861</v>
      </c>
      <c r="L36" s="100">
        <f t="shared" si="3"/>
        <v>-38202705</v>
      </c>
      <c r="M36" s="100">
        <f t="shared" si="3"/>
        <v>-25620317</v>
      </c>
      <c r="N36" s="100">
        <f t="shared" si="3"/>
        <v>-14436161</v>
      </c>
      <c r="O36" s="100">
        <f t="shared" si="3"/>
        <v>-24878799</v>
      </c>
      <c r="P36" s="100">
        <f t="shared" si="3"/>
        <v>-11327620</v>
      </c>
      <c r="Q36" s="100">
        <f t="shared" si="3"/>
        <v>139796998</v>
      </c>
      <c r="R36" s="100">
        <f t="shared" si="3"/>
        <v>103590579</v>
      </c>
      <c r="S36" s="100">
        <f t="shared" si="3"/>
        <v>-39475020</v>
      </c>
      <c r="T36" s="100">
        <f t="shared" si="3"/>
        <v>-66916277</v>
      </c>
      <c r="U36" s="100">
        <f t="shared" si="3"/>
        <v>-113873221</v>
      </c>
      <c r="V36" s="100">
        <f t="shared" si="3"/>
        <v>-220264518</v>
      </c>
      <c r="W36" s="100">
        <f t="shared" si="3"/>
        <v>-51384457</v>
      </c>
      <c r="X36" s="100">
        <f t="shared" si="3"/>
        <v>2534599</v>
      </c>
      <c r="Y36" s="100">
        <f t="shared" si="3"/>
        <v>-53919056</v>
      </c>
      <c r="Z36" s="137">
        <f>+IF(X36&lt;&gt;0,+(Y36/X36)*100,0)</f>
        <v>-2127.3209687212848</v>
      </c>
      <c r="AA36" s="102">
        <f>+AA15+AA25+AA34</f>
        <v>2534599</v>
      </c>
    </row>
    <row r="37" spans="1:27" ht="13.5">
      <c r="A37" s="249" t="s">
        <v>199</v>
      </c>
      <c r="B37" s="182"/>
      <c r="C37" s="153">
        <v>88404191</v>
      </c>
      <c r="D37" s="153"/>
      <c r="E37" s="99">
        <v>109118000</v>
      </c>
      <c r="F37" s="100">
        <v>148773000</v>
      </c>
      <c r="G37" s="100">
        <v>154075831</v>
      </c>
      <c r="H37" s="100">
        <v>297993640</v>
      </c>
      <c r="I37" s="100">
        <v>271032573</v>
      </c>
      <c r="J37" s="100">
        <v>154075831</v>
      </c>
      <c r="K37" s="100">
        <v>233801474</v>
      </c>
      <c r="L37" s="100">
        <v>283188335</v>
      </c>
      <c r="M37" s="100">
        <v>244985630</v>
      </c>
      <c r="N37" s="100">
        <v>233801474</v>
      </c>
      <c r="O37" s="100">
        <v>219365313</v>
      </c>
      <c r="P37" s="100">
        <v>194486514</v>
      </c>
      <c r="Q37" s="100">
        <v>183158894</v>
      </c>
      <c r="R37" s="100">
        <v>219365313</v>
      </c>
      <c r="S37" s="100">
        <v>322955892</v>
      </c>
      <c r="T37" s="100">
        <v>283480872</v>
      </c>
      <c r="U37" s="100">
        <v>216564595</v>
      </c>
      <c r="V37" s="100">
        <v>322955892</v>
      </c>
      <c r="W37" s="100">
        <v>154075831</v>
      </c>
      <c r="X37" s="100">
        <v>148773000</v>
      </c>
      <c r="Y37" s="100">
        <v>5302831</v>
      </c>
      <c r="Z37" s="137">
        <v>3.56</v>
      </c>
      <c r="AA37" s="102">
        <v>148773000</v>
      </c>
    </row>
    <row r="38" spans="1:27" ht="13.5">
      <c r="A38" s="269" t="s">
        <v>200</v>
      </c>
      <c r="B38" s="256"/>
      <c r="C38" s="257">
        <v>148772941</v>
      </c>
      <c r="D38" s="257"/>
      <c r="E38" s="258">
        <v>145098000</v>
      </c>
      <c r="F38" s="259">
        <v>151307599</v>
      </c>
      <c r="G38" s="259">
        <v>297993640</v>
      </c>
      <c r="H38" s="259">
        <v>271032573</v>
      </c>
      <c r="I38" s="259">
        <v>233801474</v>
      </c>
      <c r="J38" s="259">
        <v>233801474</v>
      </c>
      <c r="K38" s="259">
        <v>283188335</v>
      </c>
      <c r="L38" s="259">
        <v>244985630</v>
      </c>
      <c r="M38" s="259">
        <v>219365313</v>
      </c>
      <c r="N38" s="259">
        <v>219365313</v>
      </c>
      <c r="O38" s="259">
        <v>194486514</v>
      </c>
      <c r="P38" s="259">
        <v>183158894</v>
      </c>
      <c r="Q38" s="259">
        <v>322955892</v>
      </c>
      <c r="R38" s="259">
        <v>194486514</v>
      </c>
      <c r="S38" s="259">
        <v>283480872</v>
      </c>
      <c r="T38" s="259">
        <v>216564595</v>
      </c>
      <c r="U38" s="259">
        <v>102691374</v>
      </c>
      <c r="V38" s="259">
        <v>102691374</v>
      </c>
      <c r="W38" s="259">
        <v>102691374</v>
      </c>
      <c r="X38" s="259">
        <v>151307599</v>
      </c>
      <c r="Y38" s="259">
        <v>-48616225</v>
      </c>
      <c r="Z38" s="260">
        <v>-32.13</v>
      </c>
      <c r="AA38" s="261">
        <v>151307599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101466302</v>
      </c>
      <c r="D5" s="200">
        <f t="shared" si="0"/>
        <v>0</v>
      </c>
      <c r="E5" s="106">
        <f t="shared" si="0"/>
        <v>195837000</v>
      </c>
      <c r="F5" s="106">
        <f t="shared" si="0"/>
        <v>344760346</v>
      </c>
      <c r="G5" s="106">
        <f t="shared" si="0"/>
        <v>34755945</v>
      </c>
      <c r="H5" s="106">
        <f t="shared" si="0"/>
        <v>20018681</v>
      </c>
      <c r="I5" s="106">
        <f t="shared" si="0"/>
        <v>17468067</v>
      </c>
      <c r="J5" s="106">
        <f t="shared" si="0"/>
        <v>72242693</v>
      </c>
      <c r="K5" s="106">
        <f t="shared" si="0"/>
        <v>14802926</v>
      </c>
      <c r="L5" s="106">
        <f t="shared" si="0"/>
        <v>13789229</v>
      </c>
      <c r="M5" s="106">
        <f t="shared" si="0"/>
        <v>8036593</v>
      </c>
      <c r="N5" s="106">
        <f t="shared" si="0"/>
        <v>36628748</v>
      </c>
      <c r="O5" s="106">
        <f t="shared" si="0"/>
        <v>6919735</v>
      </c>
      <c r="P5" s="106">
        <f t="shared" si="0"/>
        <v>21586000</v>
      </c>
      <c r="Q5" s="106">
        <f t="shared" si="0"/>
        <v>12711206</v>
      </c>
      <c r="R5" s="106">
        <f t="shared" si="0"/>
        <v>41216941</v>
      </c>
      <c r="S5" s="106">
        <f t="shared" si="0"/>
        <v>18818000</v>
      </c>
      <c r="T5" s="106">
        <f t="shared" si="0"/>
        <v>60007366</v>
      </c>
      <c r="U5" s="106">
        <f t="shared" si="0"/>
        <v>59739888</v>
      </c>
      <c r="V5" s="106">
        <f t="shared" si="0"/>
        <v>138565254</v>
      </c>
      <c r="W5" s="106">
        <f t="shared" si="0"/>
        <v>288653636</v>
      </c>
      <c r="X5" s="106">
        <f t="shared" si="0"/>
        <v>344760346</v>
      </c>
      <c r="Y5" s="106">
        <f t="shared" si="0"/>
        <v>-56106710</v>
      </c>
      <c r="Z5" s="201">
        <f>+IF(X5&lt;&gt;0,+(Y5/X5)*100,0)</f>
        <v>-16.27411929793109</v>
      </c>
      <c r="AA5" s="199">
        <f>SUM(AA11:AA18)</f>
        <v>344760346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>
        <v>269210</v>
      </c>
      <c r="J6" s="60">
        <v>269210</v>
      </c>
      <c r="K6" s="60">
        <v>352298</v>
      </c>
      <c r="L6" s="60">
        <v>468555</v>
      </c>
      <c r="M6" s="60"/>
      <c r="N6" s="60">
        <v>820853</v>
      </c>
      <c r="O6" s="60">
        <v>290828</v>
      </c>
      <c r="P6" s="60"/>
      <c r="Q6" s="60">
        <v>207088</v>
      </c>
      <c r="R6" s="60">
        <v>497916</v>
      </c>
      <c r="S6" s="60">
        <v>232000</v>
      </c>
      <c r="T6" s="60"/>
      <c r="U6" s="60">
        <v>264822</v>
      </c>
      <c r="V6" s="60">
        <v>496822</v>
      </c>
      <c r="W6" s="60">
        <v>2084801</v>
      </c>
      <c r="X6" s="60"/>
      <c r="Y6" s="60">
        <v>2084801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96120009</v>
      </c>
      <c r="D8" s="156"/>
      <c r="E8" s="60">
        <v>115070000</v>
      </c>
      <c r="F8" s="60">
        <v>253105289</v>
      </c>
      <c r="G8" s="60">
        <v>34755945</v>
      </c>
      <c r="H8" s="60">
        <v>19702558</v>
      </c>
      <c r="I8" s="60">
        <v>17192657</v>
      </c>
      <c r="J8" s="60">
        <v>71651160</v>
      </c>
      <c r="K8" s="60">
        <v>14396628</v>
      </c>
      <c r="L8" s="60">
        <v>13315224</v>
      </c>
      <c r="M8" s="60">
        <v>8018725</v>
      </c>
      <c r="N8" s="60">
        <v>35730577</v>
      </c>
      <c r="O8" s="60">
        <v>6609090</v>
      </c>
      <c r="P8" s="60">
        <v>21579000</v>
      </c>
      <c r="Q8" s="60">
        <v>12504118</v>
      </c>
      <c r="R8" s="60">
        <v>40692208</v>
      </c>
      <c r="S8" s="60">
        <v>18583000</v>
      </c>
      <c r="T8" s="60">
        <v>50419000</v>
      </c>
      <c r="U8" s="60">
        <v>58665495</v>
      </c>
      <c r="V8" s="60">
        <v>127667495</v>
      </c>
      <c r="W8" s="60">
        <v>275741440</v>
      </c>
      <c r="X8" s="60">
        <v>253105289</v>
      </c>
      <c r="Y8" s="60">
        <v>22636151</v>
      </c>
      <c r="Z8" s="140">
        <v>8.94</v>
      </c>
      <c r="AA8" s="155">
        <v>253105289</v>
      </c>
    </row>
    <row r="9" spans="1:27" ht="13.5">
      <c r="A9" s="291" t="s">
        <v>207</v>
      </c>
      <c r="B9" s="142"/>
      <c r="C9" s="62"/>
      <c r="D9" s="156"/>
      <c r="E9" s="60">
        <v>76714000</v>
      </c>
      <c r="F9" s="60">
        <v>76714000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76714000</v>
      </c>
      <c r="Y9" s="60">
        <v>-76714000</v>
      </c>
      <c r="Z9" s="140">
        <v>-100</v>
      </c>
      <c r="AA9" s="155">
        <v>76714000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96120009</v>
      </c>
      <c r="D11" s="294">
        <f t="shared" si="1"/>
        <v>0</v>
      </c>
      <c r="E11" s="295">
        <f t="shared" si="1"/>
        <v>191784000</v>
      </c>
      <c r="F11" s="295">
        <f t="shared" si="1"/>
        <v>329819289</v>
      </c>
      <c r="G11" s="295">
        <f t="shared" si="1"/>
        <v>34755945</v>
      </c>
      <c r="H11" s="295">
        <f t="shared" si="1"/>
        <v>19702558</v>
      </c>
      <c r="I11" s="295">
        <f t="shared" si="1"/>
        <v>17461867</v>
      </c>
      <c r="J11" s="295">
        <f t="shared" si="1"/>
        <v>71920370</v>
      </c>
      <c r="K11" s="295">
        <f t="shared" si="1"/>
        <v>14748926</v>
      </c>
      <c r="L11" s="295">
        <f t="shared" si="1"/>
        <v>13783779</v>
      </c>
      <c r="M11" s="295">
        <f t="shared" si="1"/>
        <v>8018725</v>
      </c>
      <c r="N11" s="295">
        <f t="shared" si="1"/>
        <v>36551430</v>
      </c>
      <c r="O11" s="295">
        <f t="shared" si="1"/>
        <v>6899918</v>
      </c>
      <c r="P11" s="295">
        <f t="shared" si="1"/>
        <v>21579000</v>
      </c>
      <c r="Q11" s="295">
        <f t="shared" si="1"/>
        <v>12711206</v>
      </c>
      <c r="R11" s="295">
        <f t="shared" si="1"/>
        <v>41190124</v>
      </c>
      <c r="S11" s="295">
        <f t="shared" si="1"/>
        <v>18815000</v>
      </c>
      <c r="T11" s="295">
        <f t="shared" si="1"/>
        <v>50419000</v>
      </c>
      <c r="U11" s="295">
        <f t="shared" si="1"/>
        <v>58930317</v>
      </c>
      <c r="V11" s="295">
        <f t="shared" si="1"/>
        <v>128164317</v>
      </c>
      <c r="W11" s="295">
        <f t="shared" si="1"/>
        <v>277826241</v>
      </c>
      <c r="X11" s="295">
        <f t="shared" si="1"/>
        <v>329819289</v>
      </c>
      <c r="Y11" s="295">
        <f t="shared" si="1"/>
        <v>-51993048</v>
      </c>
      <c r="Z11" s="296">
        <f>+IF(X11&lt;&gt;0,+(Y11/X11)*100,0)</f>
        <v>-15.764101656286089</v>
      </c>
      <c r="AA11" s="297">
        <f>SUM(AA6:AA10)</f>
        <v>329819289</v>
      </c>
    </row>
    <row r="12" spans="1:27" ht="13.5">
      <c r="A12" s="298" t="s">
        <v>210</v>
      </c>
      <c r="B12" s="136"/>
      <c r="C12" s="62"/>
      <c r="D12" s="156"/>
      <c r="E12" s="60">
        <v>2468000</v>
      </c>
      <c r="F12" s="60">
        <v>2468000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2468000</v>
      </c>
      <c r="Y12" s="60">
        <v>-2468000</v>
      </c>
      <c r="Z12" s="140">
        <v>-100</v>
      </c>
      <c r="AA12" s="155">
        <v>2468000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5346293</v>
      </c>
      <c r="D15" s="156"/>
      <c r="E15" s="60">
        <v>1585000</v>
      </c>
      <c r="F15" s="60">
        <v>12473057</v>
      </c>
      <c r="G15" s="60"/>
      <c r="H15" s="60">
        <v>316123</v>
      </c>
      <c r="I15" s="60">
        <v>6200</v>
      </c>
      <c r="J15" s="60">
        <v>322323</v>
      </c>
      <c r="K15" s="60">
        <v>54000</v>
      </c>
      <c r="L15" s="60">
        <v>5450</v>
      </c>
      <c r="M15" s="60">
        <v>17868</v>
      </c>
      <c r="N15" s="60">
        <v>77318</v>
      </c>
      <c r="O15" s="60">
        <v>19817</v>
      </c>
      <c r="P15" s="60">
        <v>7000</v>
      </c>
      <c r="Q15" s="60"/>
      <c r="R15" s="60">
        <v>26817</v>
      </c>
      <c r="S15" s="60">
        <v>3000</v>
      </c>
      <c r="T15" s="60">
        <v>9588366</v>
      </c>
      <c r="U15" s="60">
        <v>809571</v>
      </c>
      <c r="V15" s="60">
        <v>10400937</v>
      </c>
      <c r="W15" s="60">
        <v>10827395</v>
      </c>
      <c r="X15" s="60">
        <v>12473057</v>
      </c>
      <c r="Y15" s="60">
        <v>-1645662</v>
      </c>
      <c r="Z15" s="140">
        <v>-13.19</v>
      </c>
      <c r="AA15" s="155">
        <v>12473057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200000</v>
      </c>
      <c r="F20" s="100">
        <f t="shared" si="2"/>
        <v>200000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200000</v>
      </c>
      <c r="Y20" s="100">
        <f t="shared" si="2"/>
        <v>-200000</v>
      </c>
      <c r="Z20" s="137">
        <f>+IF(X20&lt;&gt;0,+(Y20/X20)*100,0)</f>
        <v>-100</v>
      </c>
      <c r="AA20" s="153">
        <f>SUM(AA26:AA33)</f>
        <v>200000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200000</v>
      </c>
      <c r="F30" s="60">
        <v>200000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200000</v>
      </c>
      <c r="Y30" s="60">
        <v>-200000</v>
      </c>
      <c r="Z30" s="140">
        <v>-100</v>
      </c>
      <c r="AA30" s="155">
        <v>200000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269210</v>
      </c>
      <c r="J36" s="60">
        <f t="shared" si="4"/>
        <v>269210</v>
      </c>
      <c r="K36" s="60">
        <f t="shared" si="4"/>
        <v>352298</v>
      </c>
      <c r="L36" s="60">
        <f t="shared" si="4"/>
        <v>468555</v>
      </c>
      <c r="M36" s="60">
        <f t="shared" si="4"/>
        <v>0</v>
      </c>
      <c r="N36" s="60">
        <f t="shared" si="4"/>
        <v>820853</v>
      </c>
      <c r="O36" s="60">
        <f t="shared" si="4"/>
        <v>290828</v>
      </c>
      <c r="P36" s="60">
        <f t="shared" si="4"/>
        <v>0</v>
      </c>
      <c r="Q36" s="60">
        <f t="shared" si="4"/>
        <v>207088</v>
      </c>
      <c r="R36" s="60">
        <f t="shared" si="4"/>
        <v>497916</v>
      </c>
      <c r="S36" s="60">
        <f t="shared" si="4"/>
        <v>232000</v>
      </c>
      <c r="T36" s="60">
        <f t="shared" si="4"/>
        <v>0</v>
      </c>
      <c r="U36" s="60">
        <f t="shared" si="4"/>
        <v>264822</v>
      </c>
      <c r="V36" s="60">
        <f t="shared" si="4"/>
        <v>496822</v>
      </c>
      <c r="W36" s="60">
        <f t="shared" si="4"/>
        <v>2084801</v>
      </c>
      <c r="X36" s="60">
        <f t="shared" si="4"/>
        <v>0</v>
      </c>
      <c r="Y36" s="60">
        <f t="shared" si="4"/>
        <v>2084801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96120009</v>
      </c>
      <c r="D38" s="156">
        <f t="shared" si="4"/>
        <v>0</v>
      </c>
      <c r="E38" s="60">
        <f t="shared" si="4"/>
        <v>115070000</v>
      </c>
      <c r="F38" s="60">
        <f t="shared" si="4"/>
        <v>253105289</v>
      </c>
      <c r="G38" s="60">
        <f t="shared" si="4"/>
        <v>34755945</v>
      </c>
      <c r="H38" s="60">
        <f t="shared" si="4"/>
        <v>19702558</v>
      </c>
      <c r="I38" s="60">
        <f t="shared" si="4"/>
        <v>17192657</v>
      </c>
      <c r="J38" s="60">
        <f t="shared" si="4"/>
        <v>71651160</v>
      </c>
      <c r="K38" s="60">
        <f t="shared" si="4"/>
        <v>14396628</v>
      </c>
      <c r="L38" s="60">
        <f t="shared" si="4"/>
        <v>13315224</v>
      </c>
      <c r="M38" s="60">
        <f t="shared" si="4"/>
        <v>8018725</v>
      </c>
      <c r="N38" s="60">
        <f t="shared" si="4"/>
        <v>35730577</v>
      </c>
      <c r="O38" s="60">
        <f t="shared" si="4"/>
        <v>6609090</v>
      </c>
      <c r="P38" s="60">
        <f t="shared" si="4"/>
        <v>21579000</v>
      </c>
      <c r="Q38" s="60">
        <f t="shared" si="4"/>
        <v>12504118</v>
      </c>
      <c r="R38" s="60">
        <f t="shared" si="4"/>
        <v>40692208</v>
      </c>
      <c r="S38" s="60">
        <f t="shared" si="4"/>
        <v>18583000</v>
      </c>
      <c r="T38" s="60">
        <f t="shared" si="4"/>
        <v>50419000</v>
      </c>
      <c r="U38" s="60">
        <f t="shared" si="4"/>
        <v>58665495</v>
      </c>
      <c r="V38" s="60">
        <f t="shared" si="4"/>
        <v>127667495</v>
      </c>
      <c r="W38" s="60">
        <f t="shared" si="4"/>
        <v>275741440</v>
      </c>
      <c r="X38" s="60">
        <f t="shared" si="4"/>
        <v>253105289</v>
      </c>
      <c r="Y38" s="60">
        <f t="shared" si="4"/>
        <v>22636151</v>
      </c>
      <c r="Z38" s="140">
        <f t="shared" si="5"/>
        <v>8.943373364276082</v>
      </c>
      <c r="AA38" s="155">
        <f>AA8+AA23</f>
        <v>253105289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76714000</v>
      </c>
      <c r="F39" s="60">
        <f t="shared" si="4"/>
        <v>76714000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76714000</v>
      </c>
      <c r="Y39" s="60">
        <f t="shared" si="4"/>
        <v>-76714000</v>
      </c>
      <c r="Z39" s="140">
        <f t="shared" si="5"/>
        <v>-100</v>
      </c>
      <c r="AA39" s="155">
        <f>AA9+AA24</f>
        <v>76714000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96120009</v>
      </c>
      <c r="D41" s="294">
        <f t="shared" si="6"/>
        <v>0</v>
      </c>
      <c r="E41" s="295">
        <f t="shared" si="6"/>
        <v>191784000</v>
      </c>
      <c r="F41" s="295">
        <f t="shared" si="6"/>
        <v>329819289</v>
      </c>
      <c r="G41" s="295">
        <f t="shared" si="6"/>
        <v>34755945</v>
      </c>
      <c r="H41" s="295">
        <f t="shared" si="6"/>
        <v>19702558</v>
      </c>
      <c r="I41" s="295">
        <f t="shared" si="6"/>
        <v>17461867</v>
      </c>
      <c r="J41" s="295">
        <f t="shared" si="6"/>
        <v>71920370</v>
      </c>
      <c r="K41" s="295">
        <f t="shared" si="6"/>
        <v>14748926</v>
      </c>
      <c r="L41" s="295">
        <f t="shared" si="6"/>
        <v>13783779</v>
      </c>
      <c r="M41" s="295">
        <f t="shared" si="6"/>
        <v>8018725</v>
      </c>
      <c r="N41" s="295">
        <f t="shared" si="6"/>
        <v>36551430</v>
      </c>
      <c r="O41" s="295">
        <f t="shared" si="6"/>
        <v>6899918</v>
      </c>
      <c r="P41" s="295">
        <f t="shared" si="6"/>
        <v>21579000</v>
      </c>
      <c r="Q41" s="295">
        <f t="shared" si="6"/>
        <v>12711206</v>
      </c>
      <c r="R41" s="295">
        <f t="shared" si="6"/>
        <v>41190124</v>
      </c>
      <c r="S41" s="295">
        <f t="shared" si="6"/>
        <v>18815000</v>
      </c>
      <c r="T41" s="295">
        <f t="shared" si="6"/>
        <v>50419000</v>
      </c>
      <c r="U41" s="295">
        <f t="shared" si="6"/>
        <v>58930317</v>
      </c>
      <c r="V41" s="295">
        <f t="shared" si="6"/>
        <v>128164317</v>
      </c>
      <c r="W41" s="295">
        <f t="shared" si="6"/>
        <v>277826241</v>
      </c>
      <c r="X41" s="295">
        <f t="shared" si="6"/>
        <v>329819289</v>
      </c>
      <c r="Y41" s="295">
        <f t="shared" si="6"/>
        <v>-51993048</v>
      </c>
      <c r="Z41" s="296">
        <f t="shared" si="5"/>
        <v>-15.764101656286089</v>
      </c>
      <c r="AA41" s="297">
        <f>SUM(AA36:AA40)</f>
        <v>329819289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2468000</v>
      </c>
      <c r="F42" s="54">
        <f t="shared" si="7"/>
        <v>2468000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2468000</v>
      </c>
      <c r="Y42" s="54">
        <f t="shared" si="7"/>
        <v>-2468000</v>
      </c>
      <c r="Z42" s="184">
        <f t="shared" si="5"/>
        <v>-100</v>
      </c>
      <c r="AA42" s="130">
        <f aca="true" t="shared" si="8" ref="AA42:AA48">AA12+AA27</f>
        <v>2468000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5346293</v>
      </c>
      <c r="D45" s="129">
        <f t="shared" si="7"/>
        <v>0</v>
      </c>
      <c r="E45" s="54">
        <f t="shared" si="7"/>
        <v>1785000</v>
      </c>
      <c r="F45" s="54">
        <f t="shared" si="7"/>
        <v>12673057</v>
      </c>
      <c r="G45" s="54">
        <f t="shared" si="7"/>
        <v>0</v>
      </c>
      <c r="H45" s="54">
        <f t="shared" si="7"/>
        <v>316123</v>
      </c>
      <c r="I45" s="54">
        <f t="shared" si="7"/>
        <v>6200</v>
      </c>
      <c r="J45" s="54">
        <f t="shared" si="7"/>
        <v>322323</v>
      </c>
      <c r="K45" s="54">
        <f t="shared" si="7"/>
        <v>54000</v>
      </c>
      <c r="L45" s="54">
        <f t="shared" si="7"/>
        <v>5450</v>
      </c>
      <c r="M45" s="54">
        <f t="shared" si="7"/>
        <v>17868</v>
      </c>
      <c r="N45" s="54">
        <f t="shared" si="7"/>
        <v>77318</v>
      </c>
      <c r="O45" s="54">
        <f t="shared" si="7"/>
        <v>19817</v>
      </c>
      <c r="P45" s="54">
        <f t="shared" si="7"/>
        <v>7000</v>
      </c>
      <c r="Q45" s="54">
        <f t="shared" si="7"/>
        <v>0</v>
      </c>
      <c r="R45" s="54">
        <f t="shared" si="7"/>
        <v>26817</v>
      </c>
      <c r="S45" s="54">
        <f t="shared" si="7"/>
        <v>3000</v>
      </c>
      <c r="T45" s="54">
        <f t="shared" si="7"/>
        <v>9588366</v>
      </c>
      <c r="U45" s="54">
        <f t="shared" si="7"/>
        <v>809571</v>
      </c>
      <c r="V45" s="54">
        <f t="shared" si="7"/>
        <v>10400937</v>
      </c>
      <c r="W45" s="54">
        <f t="shared" si="7"/>
        <v>10827395</v>
      </c>
      <c r="X45" s="54">
        <f t="shared" si="7"/>
        <v>12673057</v>
      </c>
      <c r="Y45" s="54">
        <f t="shared" si="7"/>
        <v>-1845662</v>
      </c>
      <c r="Z45" s="184">
        <f t="shared" si="5"/>
        <v>-14.56366841875642</v>
      </c>
      <c r="AA45" s="130">
        <f t="shared" si="8"/>
        <v>12673057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101466302</v>
      </c>
      <c r="D49" s="218">
        <f t="shared" si="9"/>
        <v>0</v>
      </c>
      <c r="E49" s="220">
        <f t="shared" si="9"/>
        <v>196037000</v>
      </c>
      <c r="F49" s="220">
        <f t="shared" si="9"/>
        <v>344960346</v>
      </c>
      <c r="G49" s="220">
        <f t="shared" si="9"/>
        <v>34755945</v>
      </c>
      <c r="H49" s="220">
        <f t="shared" si="9"/>
        <v>20018681</v>
      </c>
      <c r="I49" s="220">
        <f t="shared" si="9"/>
        <v>17468067</v>
      </c>
      <c r="J49" s="220">
        <f t="shared" si="9"/>
        <v>72242693</v>
      </c>
      <c r="K49" s="220">
        <f t="shared" si="9"/>
        <v>14802926</v>
      </c>
      <c r="L49" s="220">
        <f t="shared" si="9"/>
        <v>13789229</v>
      </c>
      <c r="M49" s="220">
        <f t="shared" si="9"/>
        <v>8036593</v>
      </c>
      <c r="N49" s="220">
        <f t="shared" si="9"/>
        <v>36628748</v>
      </c>
      <c r="O49" s="220">
        <f t="shared" si="9"/>
        <v>6919735</v>
      </c>
      <c r="P49" s="220">
        <f t="shared" si="9"/>
        <v>21586000</v>
      </c>
      <c r="Q49" s="220">
        <f t="shared" si="9"/>
        <v>12711206</v>
      </c>
      <c r="R49" s="220">
        <f t="shared" si="9"/>
        <v>41216941</v>
      </c>
      <c r="S49" s="220">
        <f t="shared" si="9"/>
        <v>18818000</v>
      </c>
      <c r="T49" s="220">
        <f t="shared" si="9"/>
        <v>60007366</v>
      </c>
      <c r="U49" s="220">
        <f t="shared" si="9"/>
        <v>59739888</v>
      </c>
      <c r="V49" s="220">
        <f t="shared" si="9"/>
        <v>138565254</v>
      </c>
      <c r="W49" s="220">
        <f t="shared" si="9"/>
        <v>288653636</v>
      </c>
      <c r="X49" s="220">
        <f t="shared" si="9"/>
        <v>344960346</v>
      </c>
      <c r="Y49" s="220">
        <f t="shared" si="9"/>
        <v>-56306710</v>
      </c>
      <c r="Z49" s="221">
        <f t="shared" si="5"/>
        <v>-16.322661619779335</v>
      </c>
      <c r="AA49" s="222">
        <f>SUM(AA41:AA48)</f>
        <v>344960346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16101089</v>
      </c>
      <c r="D51" s="129">
        <f t="shared" si="10"/>
        <v>0</v>
      </c>
      <c r="E51" s="54">
        <f t="shared" si="10"/>
        <v>18898000</v>
      </c>
      <c r="F51" s="54">
        <f t="shared" si="10"/>
        <v>18623000</v>
      </c>
      <c r="G51" s="54">
        <f t="shared" si="10"/>
        <v>974074</v>
      </c>
      <c r="H51" s="54">
        <f t="shared" si="10"/>
        <v>282873</v>
      </c>
      <c r="I51" s="54">
        <f t="shared" si="10"/>
        <v>3347190</v>
      </c>
      <c r="J51" s="54">
        <f t="shared" si="10"/>
        <v>4604137</v>
      </c>
      <c r="K51" s="54">
        <f t="shared" si="10"/>
        <v>658914</v>
      </c>
      <c r="L51" s="54">
        <f t="shared" si="10"/>
        <v>28883</v>
      </c>
      <c r="M51" s="54">
        <f t="shared" si="10"/>
        <v>1516635</v>
      </c>
      <c r="N51" s="54">
        <f t="shared" si="10"/>
        <v>2204432</v>
      </c>
      <c r="O51" s="54">
        <f t="shared" si="10"/>
        <v>1677490</v>
      </c>
      <c r="P51" s="54">
        <f t="shared" si="10"/>
        <v>1560000</v>
      </c>
      <c r="Q51" s="54">
        <f t="shared" si="10"/>
        <v>1284360</v>
      </c>
      <c r="R51" s="54">
        <f t="shared" si="10"/>
        <v>4521850</v>
      </c>
      <c r="S51" s="54">
        <f t="shared" si="10"/>
        <v>1125000</v>
      </c>
      <c r="T51" s="54">
        <f t="shared" si="10"/>
        <v>1889668</v>
      </c>
      <c r="U51" s="54">
        <f t="shared" si="10"/>
        <v>3838199</v>
      </c>
      <c r="V51" s="54">
        <f t="shared" si="10"/>
        <v>6852867</v>
      </c>
      <c r="W51" s="54">
        <f t="shared" si="10"/>
        <v>18183286</v>
      </c>
      <c r="X51" s="54">
        <f t="shared" si="10"/>
        <v>18623000</v>
      </c>
      <c r="Y51" s="54">
        <f t="shared" si="10"/>
        <v>-439714</v>
      </c>
      <c r="Z51" s="184">
        <f>+IF(X51&lt;&gt;0,+(Y51/X51)*100,0)</f>
        <v>-2.3611340815121085</v>
      </c>
      <c r="AA51" s="130">
        <f>SUM(AA57:AA61)</f>
        <v>18623000</v>
      </c>
    </row>
    <row r="52" spans="1:27" ht="13.5">
      <c r="A52" s="310" t="s">
        <v>204</v>
      </c>
      <c r="B52" s="142"/>
      <c r="C52" s="62">
        <v>5318535</v>
      </c>
      <c r="D52" s="156"/>
      <c r="E52" s="60">
        <v>200000</v>
      </c>
      <c r="F52" s="60">
        <v>1500000</v>
      </c>
      <c r="G52" s="60"/>
      <c r="H52" s="60"/>
      <c r="I52" s="60"/>
      <c r="J52" s="60"/>
      <c r="K52" s="60"/>
      <c r="L52" s="60"/>
      <c r="M52" s="60"/>
      <c r="N52" s="60"/>
      <c r="O52" s="60"/>
      <c r="P52" s="60">
        <v>520000</v>
      </c>
      <c r="Q52" s="60">
        <v>507980</v>
      </c>
      <c r="R52" s="60">
        <v>1027980</v>
      </c>
      <c r="S52" s="60"/>
      <c r="T52" s="60">
        <v>537169</v>
      </c>
      <c r="U52" s="60">
        <v>704544</v>
      </c>
      <c r="V52" s="60">
        <v>1241713</v>
      </c>
      <c r="W52" s="60">
        <v>2269693</v>
      </c>
      <c r="X52" s="60">
        <v>1500000</v>
      </c>
      <c r="Y52" s="60">
        <v>769693</v>
      </c>
      <c r="Z52" s="140">
        <v>51.31</v>
      </c>
      <c r="AA52" s="155">
        <v>1500000</v>
      </c>
    </row>
    <row r="53" spans="1:27" ht="13.5">
      <c r="A53" s="310" t="s">
        <v>205</v>
      </c>
      <c r="B53" s="142"/>
      <c r="C53" s="62">
        <v>1817756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11297000</v>
      </c>
      <c r="F54" s="60">
        <v>11164000</v>
      </c>
      <c r="G54" s="60">
        <v>826376</v>
      </c>
      <c r="H54" s="60">
        <v>126935</v>
      </c>
      <c r="I54" s="60">
        <v>3078491</v>
      </c>
      <c r="J54" s="60">
        <v>4031802</v>
      </c>
      <c r="K54" s="60">
        <v>360369</v>
      </c>
      <c r="L54" s="60"/>
      <c r="M54" s="60">
        <v>1103712</v>
      </c>
      <c r="N54" s="60">
        <v>1464081</v>
      </c>
      <c r="O54" s="60">
        <v>1142568</v>
      </c>
      <c r="P54" s="60">
        <v>804870</v>
      </c>
      <c r="Q54" s="60">
        <v>475649</v>
      </c>
      <c r="R54" s="60">
        <v>2423087</v>
      </c>
      <c r="S54" s="60">
        <v>919000</v>
      </c>
      <c r="T54" s="60">
        <v>563499</v>
      </c>
      <c r="U54" s="60">
        <v>2368514</v>
      </c>
      <c r="V54" s="60">
        <v>3851013</v>
      </c>
      <c r="W54" s="60">
        <v>11769983</v>
      </c>
      <c r="X54" s="60">
        <v>11164000</v>
      </c>
      <c r="Y54" s="60">
        <v>605983</v>
      </c>
      <c r="Z54" s="140">
        <v>5.43</v>
      </c>
      <c r="AA54" s="155">
        <v>11164000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5000000</v>
      </c>
      <c r="F56" s="60">
        <v>2500000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2500000</v>
      </c>
      <c r="Y56" s="60">
        <v>-2500000</v>
      </c>
      <c r="Z56" s="140">
        <v>-100</v>
      </c>
      <c r="AA56" s="155">
        <v>2500000</v>
      </c>
    </row>
    <row r="57" spans="1:27" ht="13.5">
      <c r="A57" s="138" t="s">
        <v>209</v>
      </c>
      <c r="B57" s="142"/>
      <c r="C57" s="293">
        <f aca="true" t="shared" si="11" ref="C57:Y57">SUM(C52:C56)</f>
        <v>7136291</v>
      </c>
      <c r="D57" s="294">
        <f t="shared" si="11"/>
        <v>0</v>
      </c>
      <c r="E57" s="295">
        <f t="shared" si="11"/>
        <v>16497000</v>
      </c>
      <c r="F57" s="295">
        <f t="shared" si="11"/>
        <v>15164000</v>
      </c>
      <c r="G57" s="295">
        <f t="shared" si="11"/>
        <v>826376</v>
      </c>
      <c r="H57" s="295">
        <f t="shared" si="11"/>
        <v>126935</v>
      </c>
      <c r="I57" s="295">
        <f t="shared" si="11"/>
        <v>3078491</v>
      </c>
      <c r="J57" s="295">
        <f t="shared" si="11"/>
        <v>4031802</v>
      </c>
      <c r="K57" s="295">
        <f t="shared" si="11"/>
        <v>360369</v>
      </c>
      <c r="L57" s="295">
        <f t="shared" si="11"/>
        <v>0</v>
      </c>
      <c r="M57" s="295">
        <f t="shared" si="11"/>
        <v>1103712</v>
      </c>
      <c r="N57" s="295">
        <f t="shared" si="11"/>
        <v>1464081</v>
      </c>
      <c r="O57" s="295">
        <f t="shared" si="11"/>
        <v>1142568</v>
      </c>
      <c r="P57" s="295">
        <f t="shared" si="11"/>
        <v>1324870</v>
      </c>
      <c r="Q57" s="295">
        <f t="shared" si="11"/>
        <v>983629</v>
      </c>
      <c r="R57" s="295">
        <f t="shared" si="11"/>
        <v>3451067</v>
      </c>
      <c r="S57" s="295">
        <f t="shared" si="11"/>
        <v>919000</v>
      </c>
      <c r="T57" s="295">
        <f t="shared" si="11"/>
        <v>1100668</v>
      </c>
      <c r="U57" s="295">
        <f t="shared" si="11"/>
        <v>3073058</v>
      </c>
      <c r="V57" s="295">
        <f t="shared" si="11"/>
        <v>5092726</v>
      </c>
      <c r="W57" s="295">
        <f t="shared" si="11"/>
        <v>14039676</v>
      </c>
      <c r="X57" s="295">
        <f t="shared" si="11"/>
        <v>15164000</v>
      </c>
      <c r="Y57" s="295">
        <f t="shared" si="11"/>
        <v>-1124324</v>
      </c>
      <c r="Z57" s="296">
        <f>+IF(X57&lt;&gt;0,+(Y57/X57)*100,0)</f>
        <v>-7.4144289105776835</v>
      </c>
      <c r="AA57" s="297">
        <f>SUM(AA52:AA56)</f>
        <v>15164000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8964798</v>
      </c>
      <c r="D61" s="156"/>
      <c r="E61" s="60">
        <v>2401000</v>
      </c>
      <c r="F61" s="60">
        <v>3459000</v>
      </c>
      <c r="G61" s="60">
        <v>147698</v>
      </c>
      <c r="H61" s="60">
        <v>155938</v>
      </c>
      <c r="I61" s="60">
        <v>268699</v>
      </c>
      <c r="J61" s="60">
        <v>572335</v>
      </c>
      <c r="K61" s="60">
        <v>298545</v>
      </c>
      <c r="L61" s="60">
        <v>28883</v>
      </c>
      <c r="M61" s="60">
        <v>412923</v>
      </c>
      <c r="N61" s="60">
        <v>740351</v>
      </c>
      <c r="O61" s="60">
        <v>534922</v>
      </c>
      <c r="P61" s="60">
        <v>235130</v>
      </c>
      <c r="Q61" s="60">
        <v>300731</v>
      </c>
      <c r="R61" s="60">
        <v>1070783</v>
      </c>
      <c r="S61" s="60">
        <v>206000</v>
      </c>
      <c r="T61" s="60">
        <v>789000</v>
      </c>
      <c r="U61" s="60">
        <v>765141</v>
      </c>
      <c r="V61" s="60">
        <v>1760141</v>
      </c>
      <c r="W61" s="60">
        <v>4143610</v>
      </c>
      <c r="X61" s="60">
        <v>3459000</v>
      </c>
      <c r="Y61" s="60">
        <v>684610</v>
      </c>
      <c r="Z61" s="140">
        <v>19.79</v>
      </c>
      <c r="AA61" s="155">
        <v>3459000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37001</v>
      </c>
      <c r="H65" s="60">
        <v>37001</v>
      </c>
      <c r="I65" s="60">
        <v>37001</v>
      </c>
      <c r="J65" s="60">
        <v>111003</v>
      </c>
      <c r="K65" s="60">
        <v>37001</v>
      </c>
      <c r="L65" s="60">
        <v>74000</v>
      </c>
      <c r="M65" s="60">
        <v>74000</v>
      </c>
      <c r="N65" s="60">
        <v>185001</v>
      </c>
      <c r="O65" s="60">
        <v>74000</v>
      </c>
      <c r="P65" s="60">
        <v>37000</v>
      </c>
      <c r="Q65" s="60">
        <v>37000</v>
      </c>
      <c r="R65" s="60">
        <v>148000</v>
      </c>
      <c r="S65" s="60">
        <v>37000</v>
      </c>
      <c r="T65" s="60">
        <v>37000</v>
      </c>
      <c r="U65" s="60"/>
      <c r="V65" s="60">
        <v>74000</v>
      </c>
      <c r="W65" s="60">
        <v>518004</v>
      </c>
      <c r="X65" s="60"/>
      <c r="Y65" s="60">
        <v>518004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974074</v>
      </c>
      <c r="H66" s="275">
        <v>282828</v>
      </c>
      <c r="I66" s="275">
        <v>3309809</v>
      </c>
      <c r="J66" s="275">
        <v>4566711</v>
      </c>
      <c r="K66" s="275">
        <v>677037</v>
      </c>
      <c r="L66" s="275">
        <v>1516636</v>
      </c>
      <c r="M66" s="275">
        <v>1516636</v>
      </c>
      <c r="N66" s="275">
        <v>3710309</v>
      </c>
      <c r="O66" s="275">
        <v>1677490</v>
      </c>
      <c r="P66" s="275">
        <v>1560000</v>
      </c>
      <c r="Q66" s="275">
        <v>3327494</v>
      </c>
      <c r="R66" s="275">
        <v>6564984</v>
      </c>
      <c r="S66" s="275">
        <v>1124887</v>
      </c>
      <c r="T66" s="275">
        <v>1889000</v>
      </c>
      <c r="U66" s="275"/>
      <c r="V66" s="275">
        <v>3013887</v>
      </c>
      <c r="W66" s="275">
        <v>17855891</v>
      </c>
      <c r="X66" s="275"/>
      <c r="Y66" s="275">
        <v>17855891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16088000</v>
      </c>
      <c r="D68" s="156">
        <v>15497000</v>
      </c>
      <c r="E68" s="60">
        <v>18898000</v>
      </c>
      <c r="F68" s="60">
        <v>15497000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15497000</v>
      </c>
      <c r="Y68" s="60">
        <v>-15497000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16088000</v>
      </c>
      <c r="D69" s="218">
        <f t="shared" si="12"/>
        <v>15497000</v>
      </c>
      <c r="E69" s="220">
        <f t="shared" si="12"/>
        <v>18898000</v>
      </c>
      <c r="F69" s="220">
        <f t="shared" si="12"/>
        <v>15497000</v>
      </c>
      <c r="G69" s="220">
        <f t="shared" si="12"/>
        <v>1011075</v>
      </c>
      <c r="H69" s="220">
        <f t="shared" si="12"/>
        <v>319829</v>
      </c>
      <c r="I69" s="220">
        <f t="shared" si="12"/>
        <v>3346810</v>
      </c>
      <c r="J69" s="220">
        <f t="shared" si="12"/>
        <v>4677714</v>
      </c>
      <c r="K69" s="220">
        <f t="shared" si="12"/>
        <v>714038</v>
      </c>
      <c r="L69" s="220">
        <f t="shared" si="12"/>
        <v>1590636</v>
      </c>
      <c r="M69" s="220">
        <f t="shared" si="12"/>
        <v>1590636</v>
      </c>
      <c r="N69" s="220">
        <f t="shared" si="12"/>
        <v>3895310</v>
      </c>
      <c r="O69" s="220">
        <f t="shared" si="12"/>
        <v>1751490</v>
      </c>
      <c r="P69" s="220">
        <f t="shared" si="12"/>
        <v>1597000</v>
      </c>
      <c r="Q69" s="220">
        <f t="shared" si="12"/>
        <v>3364494</v>
      </c>
      <c r="R69" s="220">
        <f t="shared" si="12"/>
        <v>6712984</v>
      </c>
      <c r="S69" s="220">
        <f t="shared" si="12"/>
        <v>1161887</v>
      </c>
      <c r="T69" s="220">
        <f t="shared" si="12"/>
        <v>1926000</v>
      </c>
      <c r="U69" s="220">
        <f t="shared" si="12"/>
        <v>0</v>
      </c>
      <c r="V69" s="220">
        <f t="shared" si="12"/>
        <v>3087887</v>
      </c>
      <c r="W69" s="220">
        <f t="shared" si="12"/>
        <v>18373895</v>
      </c>
      <c r="X69" s="220">
        <f t="shared" si="12"/>
        <v>15497000</v>
      </c>
      <c r="Y69" s="220">
        <f t="shared" si="12"/>
        <v>2876895</v>
      </c>
      <c r="Z69" s="221">
        <f>+IF(X69&lt;&gt;0,+(Y69/X69)*100,0)</f>
        <v>18.564205975350067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96120009</v>
      </c>
      <c r="D5" s="357">
        <f t="shared" si="0"/>
        <v>0</v>
      </c>
      <c r="E5" s="356">
        <f t="shared" si="0"/>
        <v>191784000</v>
      </c>
      <c r="F5" s="358">
        <f t="shared" si="0"/>
        <v>329819289</v>
      </c>
      <c r="G5" s="358">
        <f t="shared" si="0"/>
        <v>34755945</v>
      </c>
      <c r="H5" s="356">
        <f t="shared" si="0"/>
        <v>19702558</v>
      </c>
      <c r="I5" s="356">
        <f t="shared" si="0"/>
        <v>17461867</v>
      </c>
      <c r="J5" s="358">
        <f t="shared" si="0"/>
        <v>71920370</v>
      </c>
      <c r="K5" s="358">
        <f t="shared" si="0"/>
        <v>14748926</v>
      </c>
      <c r="L5" s="356">
        <f t="shared" si="0"/>
        <v>13783779</v>
      </c>
      <c r="M5" s="356">
        <f t="shared" si="0"/>
        <v>8018725</v>
      </c>
      <c r="N5" s="358">
        <f t="shared" si="0"/>
        <v>36551430</v>
      </c>
      <c r="O5" s="358">
        <f t="shared" si="0"/>
        <v>6899918</v>
      </c>
      <c r="P5" s="356">
        <f t="shared" si="0"/>
        <v>21579000</v>
      </c>
      <c r="Q5" s="356">
        <f t="shared" si="0"/>
        <v>12711206</v>
      </c>
      <c r="R5" s="358">
        <f t="shared" si="0"/>
        <v>41190124</v>
      </c>
      <c r="S5" s="358">
        <f t="shared" si="0"/>
        <v>18815000</v>
      </c>
      <c r="T5" s="356">
        <f t="shared" si="0"/>
        <v>50419000</v>
      </c>
      <c r="U5" s="356">
        <f t="shared" si="0"/>
        <v>58930317</v>
      </c>
      <c r="V5" s="358">
        <f t="shared" si="0"/>
        <v>128164317</v>
      </c>
      <c r="W5" s="358">
        <f t="shared" si="0"/>
        <v>277826241</v>
      </c>
      <c r="X5" s="356">
        <f t="shared" si="0"/>
        <v>329819289</v>
      </c>
      <c r="Y5" s="358">
        <f t="shared" si="0"/>
        <v>-51993048</v>
      </c>
      <c r="Z5" s="359">
        <f>+IF(X5&lt;&gt;0,+(Y5/X5)*100,0)</f>
        <v>-15.764101656286089</v>
      </c>
      <c r="AA5" s="360">
        <f>+AA6+AA8+AA11+AA13+AA15</f>
        <v>329819289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269210</v>
      </c>
      <c r="J6" s="59">
        <f t="shared" si="1"/>
        <v>269210</v>
      </c>
      <c r="K6" s="59">
        <f t="shared" si="1"/>
        <v>352298</v>
      </c>
      <c r="L6" s="60">
        <f t="shared" si="1"/>
        <v>468555</v>
      </c>
      <c r="M6" s="60">
        <f t="shared" si="1"/>
        <v>0</v>
      </c>
      <c r="N6" s="59">
        <f t="shared" si="1"/>
        <v>820853</v>
      </c>
      <c r="O6" s="59">
        <f t="shared" si="1"/>
        <v>290828</v>
      </c>
      <c r="P6" s="60">
        <f t="shared" si="1"/>
        <v>0</v>
      </c>
      <c r="Q6" s="60">
        <f t="shared" si="1"/>
        <v>207088</v>
      </c>
      <c r="R6" s="59">
        <f t="shared" si="1"/>
        <v>497916</v>
      </c>
      <c r="S6" s="59">
        <f t="shared" si="1"/>
        <v>232000</v>
      </c>
      <c r="T6" s="60">
        <f t="shared" si="1"/>
        <v>0</v>
      </c>
      <c r="U6" s="60">
        <f t="shared" si="1"/>
        <v>264822</v>
      </c>
      <c r="V6" s="59">
        <f t="shared" si="1"/>
        <v>496822</v>
      </c>
      <c r="W6" s="59">
        <f t="shared" si="1"/>
        <v>2084801</v>
      </c>
      <c r="X6" s="60">
        <f t="shared" si="1"/>
        <v>0</v>
      </c>
      <c r="Y6" s="59">
        <f t="shared" si="1"/>
        <v>2084801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>
        <v>269210</v>
      </c>
      <c r="J7" s="59">
        <v>269210</v>
      </c>
      <c r="K7" s="59">
        <v>352298</v>
      </c>
      <c r="L7" s="60">
        <v>468555</v>
      </c>
      <c r="M7" s="60"/>
      <c r="N7" s="59">
        <v>820853</v>
      </c>
      <c r="O7" s="59">
        <v>290828</v>
      </c>
      <c r="P7" s="60"/>
      <c r="Q7" s="60">
        <v>207088</v>
      </c>
      <c r="R7" s="59">
        <v>497916</v>
      </c>
      <c r="S7" s="59">
        <v>232000</v>
      </c>
      <c r="T7" s="60"/>
      <c r="U7" s="60">
        <v>264822</v>
      </c>
      <c r="V7" s="59">
        <v>496822</v>
      </c>
      <c r="W7" s="59">
        <v>2084801</v>
      </c>
      <c r="X7" s="60"/>
      <c r="Y7" s="59">
        <v>2084801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96120009</v>
      </c>
      <c r="D11" s="363">
        <f aca="true" t="shared" si="3" ref="D11:AA11">+D12</f>
        <v>0</v>
      </c>
      <c r="E11" s="362">
        <f t="shared" si="3"/>
        <v>115070000</v>
      </c>
      <c r="F11" s="364">
        <f t="shared" si="3"/>
        <v>253105289</v>
      </c>
      <c r="G11" s="364">
        <f t="shared" si="3"/>
        <v>34755945</v>
      </c>
      <c r="H11" s="362">
        <f t="shared" si="3"/>
        <v>19702558</v>
      </c>
      <c r="I11" s="362">
        <f t="shared" si="3"/>
        <v>17192657</v>
      </c>
      <c r="J11" s="364">
        <f t="shared" si="3"/>
        <v>71651160</v>
      </c>
      <c r="K11" s="364">
        <f t="shared" si="3"/>
        <v>14396628</v>
      </c>
      <c r="L11" s="362">
        <f t="shared" si="3"/>
        <v>13315224</v>
      </c>
      <c r="M11" s="362">
        <f t="shared" si="3"/>
        <v>8018725</v>
      </c>
      <c r="N11" s="364">
        <f t="shared" si="3"/>
        <v>35730577</v>
      </c>
      <c r="O11" s="364">
        <f t="shared" si="3"/>
        <v>6609090</v>
      </c>
      <c r="P11" s="362">
        <f t="shared" si="3"/>
        <v>21579000</v>
      </c>
      <c r="Q11" s="362">
        <f t="shared" si="3"/>
        <v>12504118</v>
      </c>
      <c r="R11" s="364">
        <f t="shared" si="3"/>
        <v>40692208</v>
      </c>
      <c r="S11" s="364">
        <f t="shared" si="3"/>
        <v>18583000</v>
      </c>
      <c r="T11" s="362">
        <f t="shared" si="3"/>
        <v>50419000</v>
      </c>
      <c r="U11" s="362">
        <f t="shared" si="3"/>
        <v>58665495</v>
      </c>
      <c r="V11" s="364">
        <f t="shared" si="3"/>
        <v>127667495</v>
      </c>
      <c r="W11" s="364">
        <f t="shared" si="3"/>
        <v>275741440</v>
      </c>
      <c r="X11" s="362">
        <f t="shared" si="3"/>
        <v>253105289</v>
      </c>
      <c r="Y11" s="364">
        <f t="shared" si="3"/>
        <v>22636151</v>
      </c>
      <c r="Z11" s="365">
        <f>+IF(X11&lt;&gt;0,+(Y11/X11)*100,0)</f>
        <v>8.943373364276082</v>
      </c>
      <c r="AA11" s="366">
        <f t="shared" si="3"/>
        <v>253105289</v>
      </c>
    </row>
    <row r="12" spans="1:27" ht="13.5">
      <c r="A12" s="291" t="s">
        <v>231</v>
      </c>
      <c r="B12" s="136"/>
      <c r="C12" s="60">
        <v>96120009</v>
      </c>
      <c r="D12" s="340"/>
      <c r="E12" s="60">
        <v>115070000</v>
      </c>
      <c r="F12" s="59">
        <v>253105289</v>
      </c>
      <c r="G12" s="59">
        <v>34755945</v>
      </c>
      <c r="H12" s="60">
        <v>19702558</v>
      </c>
      <c r="I12" s="60">
        <v>17192657</v>
      </c>
      <c r="J12" s="59">
        <v>71651160</v>
      </c>
      <c r="K12" s="59">
        <v>14396628</v>
      </c>
      <c r="L12" s="60">
        <v>13315224</v>
      </c>
      <c r="M12" s="60">
        <v>8018725</v>
      </c>
      <c r="N12" s="59">
        <v>35730577</v>
      </c>
      <c r="O12" s="59">
        <v>6609090</v>
      </c>
      <c r="P12" s="60">
        <v>21579000</v>
      </c>
      <c r="Q12" s="60">
        <v>12504118</v>
      </c>
      <c r="R12" s="59">
        <v>40692208</v>
      </c>
      <c r="S12" s="59">
        <v>18583000</v>
      </c>
      <c r="T12" s="60">
        <v>50419000</v>
      </c>
      <c r="U12" s="60">
        <v>58665495</v>
      </c>
      <c r="V12" s="59">
        <v>127667495</v>
      </c>
      <c r="W12" s="59">
        <v>275741440</v>
      </c>
      <c r="X12" s="60">
        <v>253105289</v>
      </c>
      <c r="Y12" s="59">
        <v>22636151</v>
      </c>
      <c r="Z12" s="61">
        <v>8.94</v>
      </c>
      <c r="AA12" s="62">
        <v>253105289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76714000</v>
      </c>
      <c r="F13" s="342">
        <f t="shared" si="4"/>
        <v>76714000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76714000</v>
      </c>
      <c r="Y13" s="342">
        <f t="shared" si="4"/>
        <v>-76714000</v>
      </c>
      <c r="Z13" s="335">
        <f>+IF(X13&lt;&gt;0,+(Y13/X13)*100,0)</f>
        <v>-100</v>
      </c>
      <c r="AA13" s="273">
        <f t="shared" si="4"/>
        <v>76714000</v>
      </c>
    </row>
    <row r="14" spans="1:27" ht="13.5">
      <c r="A14" s="291" t="s">
        <v>232</v>
      </c>
      <c r="B14" s="136"/>
      <c r="C14" s="60"/>
      <c r="D14" s="340"/>
      <c r="E14" s="60">
        <v>76714000</v>
      </c>
      <c r="F14" s="59">
        <v>76714000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76714000</v>
      </c>
      <c r="Y14" s="59">
        <v>-76714000</v>
      </c>
      <c r="Z14" s="61">
        <v>-100</v>
      </c>
      <c r="AA14" s="62">
        <v>76714000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2468000</v>
      </c>
      <c r="F22" s="345">
        <f t="shared" si="6"/>
        <v>2468000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2468000</v>
      </c>
      <c r="Y22" s="345">
        <f t="shared" si="6"/>
        <v>-2468000</v>
      </c>
      <c r="Z22" s="336">
        <f>+IF(X22&lt;&gt;0,+(Y22/X22)*100,0)</f>
        <v>-100</v>
      </c>
      <c r="AA22" s="350">
        <f>SUM(AA23:AA32)</f>
        <v>2468000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2468000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2468000</v>
      </c>
      <c r="Y24" s="59">
        <v>-2468000</v>
      </c>
      <c r="Z24" s="61">
        <v>-100</v>
      </c>
      <c r="AA24" s="62">
        <v>2468000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2468000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5346293</v>
      </c>
      <c r="D40" s="344">
        <f t="shared" si="9"/>
        <v>0</v>
      </c>
      <c r="E40" s="343">
        <f t="shared" si="9"/>
        <v>1585000</v>
      </c>
      <c r="F40" s="345">
        <f t="shared" si="9"/>
        <v>12473057</v>
      </c>
      <c r="G40" s="345">
        <f t="shared" si="9"/>
        <v>0</v>
      </c>
      <c r="H40" s="343">
        <f t="shared" si="9"/>
        <v>316123</v>
      </c>
      <c r="I40" s="343">
        <f t="shared" si="9"/>
        <v>6200</v>
      </c>
      <c r="J40" s="345">
        <f t="shared" si="9"/>
        <v>322323</v>
      </c>
      <c r="K40" s="345">
        <f t="shared" si="9"/>
        <v>54000</v>
      </c>
      <c r="L40" s="343">
        <f t="shared" si="9"/>
        <v>5450</v>
      </c>
      <c r="M40" s="343">
        <f t="shared" si="9"/>
        <v>17868</v>
      </c>
      <c r="N40" s="345">
        <f t="shared" si="9"/>
        <v>77318</v>
      </c>
      <c r="O40" s="345">
        <f t="shared" si="9"/>
        <v>19817</v>
      </c>
      <c r="P40" s="343">
        <f t="shared" si="9"/>
        <v>7000</v>
      </c>
      <c r="Q40" s="343">
        <f t="shared" si="9"/>
        <v>0</v>
      </c>
      <c r="R40" s="345">
        <f t="shared" si="9"/>
        <v>26817</v>
      </c>
      <c r="S40" s="345">
        <f t="shared" si="9"/>
        <v>3000</v>
      </c>
      <c r="T40" s="343">
        <f t="shared" si="9"/>
        <v>9588366</v>
      </c>
      <c r="U40" s="343">
        <f t="shared" si="9"/>
        <v>809571</v>
      </c>
      <c r="V40" s="345">
        <f t="shared" si="9"/>
        <v>10400937</v>
      </c>
      <c r="W40" s="345">
        <f t="shared" si="9"/>
        <v>10827395</v>
      </c>
      <c r="X40" s="343">
        <f t="shared" si="9"/>
        <v>12473057</v>
      </c>
      <c r="Y40" s="345">
        <f t="shared" si="9"/>
        <v>-1645662</v>
      </c>
      <c r="Z40" s="336">
        <f>+IF(X40&lt;&gt;0,+(Y40/X40)*100,0)</f>
        <v>-13.193734302665336</v>
      </c>
      <c r="AA40" s="350">
        <f>SUM(AA41:AA49)</f>
        <v>12473057</v>
      </c>
    </row>
    <row r="41" spans="1:27" ht="13.5">
      <c r="A41" s="361" t="s">
        <v>247</v>
      </c>
      <c r="B41" s="142"/>
      <c r="C41" s="362">
        <v>792669</v>
      </c>
      <c r="D41" s="363"/>
      <c r="E41" s="362">
        <v>750000</v>
      </c>
      <c r="F41" s="364">
        <v>11275688</v>
      </c>
      <c r="G41" s="364"/>
      <c r="H41" s="362">
        <v>316123</v>
      </c>
      <c r="I41" s="362"/>
      <c r="J41" s="364">
        <v>316123</v>
      </c>
      <c r="K41" s="364"/>
      <c r="L41" s="362">
        <v>5450</v>
      </c>
      <c r="M41" s="362"/>
      <c r="N41" s="364">
        <v>5450</v>
      </c>
      <c r="O41" s="364"/>
      <c r="P41" s="362"/>
      <c r="Q41" s="362"/>
      <c r="R41" s="364"/>
      <c r="S41" s="364">
        <v>3000</v>
      </c>
      <c r="T41" s="362">
        <v>9389751</v>
      </c>
      <c r="U41" s="362"/>
      <c r="V41" s="364">
        <v>9392751</v>
      </c>
      <c r="W41" s="364">
        <v>9714324</v>
      </c>
      <c r="X41" s="362">
        <v>11275688</v>
      </c>
      <c r="Y41" s="364">
        <v>-1561364</v>
      </c>
      <c r="Z41" s="365">
        <v>-13.85</v>
      </c>
      <c r="AA41" s="366">
        <v>11275688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350000</v>
      </c>
      <c r="F43" s="370">
        <v>1050000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>
        <v>186884</v>
      </c>
      <c r="U43" s="305">
        <v>792103</v>
      </c>
      <c r="V43" s="370">
        <v>978987</v>
      </c>
      <c r="W43" s="370">
        <v>978987</v>
      </c>
      <c r="X43" s="305">
        <v>1050000</v>
      </c>
      <c r="Y43" s="370">
        <v>-71013</v>
      </c>
      <c r="Z43" s="371">
        <v>-6.76</v>
      </c>
      <c r="AA43" s="303">
        <v>1050000</v>
      </c>
    </row>
    <row r="44" spans="1:27" ht="13.5">
      <c r="A44" s="361" t="s">
        <v>250</v>
      </c>
      <c r="B44" s="136"/>
      <c r="C44" s="60"/>
      <c r="D44" s="368"/>
      <c r="E44" s="54">
        <v>240000</v>
      </c>
      <c r="F44" s="53">
        <v>147369</v>
      </c>
      <c r="G44" s="53"/>
      <c r="H44" s="54"/>
      <c r="I44" s="54">
        <v>6200</v>
      </c>
      <c r="J44" s="53">
        <v>6200</v>
      </c>
      <c r="K44" s="53">
        <v>54000</v>
      </c>
      <c r="L44" s="54"/>
      <c r="M44" s="54"/>
      <c r="N44" s="53">
        <v>54000</v>
      </c>
      <c r="O44" s="53">
        <v>1949</v>
      </c>
      <c r="P44" s="54">
        <v>1000</v>
      </c>
      <c r="Q44" s="54"/>
      <c r="R44" s="53">
        <v>2949</v>
      </c>
      <c r="S44" s="53"/>
      <c r="T44" s="54">
        <v>11731</v>
      </c>
      <c r="U44" s="54">
        <v>17468</v>
      </c>
      <c r="V44" s="53">
        <v>29199</v>
      </c>
      <c r="W44" s="53">
        <v>92348</v>
      </c>
      <c r="X44" s="54">
        <v>147369</v>
      </c>
      <c r="Y44" s="53">
        <v>-55021</v>
      </c>
      <c r="Z44" s="94">
        <v>-37.34</v>
      </c>
      <c r="AA44" s="95">
        <v>147369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4553624</v>
      </c>
      <c r="D49" s="368"/>
      <c r="E49" s="54">
        <v>245000</v>
      </c>
      <c r="F49" s="53"/>
      <c r="G49" s="53"/>
      <c r="H49" s="54"/>
      <c r="I49" s="54"/>
      <c r="J49" s="53"/>
      <c r="K49" s="53"/>
      <c r="L49" s="54"/>
      <c r="M49" s="54">
        <v>17868</v>
      </c>
      <c r="N49" s="53">
        <v>17868</v>
      </c>
      <c r="O49" s="53">
        <v>17868</v>
      </c>
      <c r="P49" s="54">
        <v>6000</v>
      </c>
      <c r="Q49" s="54"/>
      <c r="R49" s="53">
        <v>23868</v>
      </c>
      <c r="S49" s="53"/>
      <c r="T49" s="54"/>
      <c r="U49" s="54"/>
      <c r="V49" s="53"/>
      <c r="W49" s="53">
        <v>41736</v>
      </c>
      <c r="X49" s="54"/>
      <c r="Y49" s="53">
        <v>41736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101466302</v>
      </c>
      <c r="D60" s="346">
        <f t="shared" si="14"/>
        <v>0</v>
      </c>
      <c r="E60" s="219">
        <f t="shared" si="14"/>
        <v>195837000</v>
      </c>
      <c r="F60" s="264">
        <f t="shared" si="14"/>
        <v>344760346</v>
      </c>
      <c r="G60" s="264">
        <f t="shared" si="14"/>
        <v>34755945</v>
      </c>
      <c r="H60" s="219">
        <f t="shared" si="14"/>
        <v>20018681</v>
      </c>
      <c r="I60" s="219">
        <f t="shared" si="14"/>
        <v>17468067</v>
      </c>
      <c r="J60" s="264">
        <f t="shared" si="14"/>
        <v>72242693</v>
      </c>
      <c r="K60" s="264">
        <f t="shared" si="14"/>
        <v>14802926</v>
      </c>
      <c r="L60" s="219">
        <f t="shared" si="14"/>
        <v>13789229</v>
      </c>
      <c r="M60" s="219">
        <f t="shared" si="14"/>
        <v>8036593</v>
      </c>
      <c r="N60" s="264">
        <f t="shared" si="14"/>
        <v>36628748</v>
      </c>
      <c r="O60" s="264">
        <f t="shared" si="14"/>
        <v>6919735</v>
      </c>
      <c r="P60" s="219">
        <f t="shared" si="14"/>
        <v>21586000</v>
      </c>
      <c r="Q60" s="219">
        <f t="shared" si="14"/>
        <v>12711206</v>
      </c>
      <c r="R60" s="264">
        <f t="shared" si="14"/>
        <v>41216941</v>
      </c>
      <c r="S60" s="264">
        <f t="shared" si="14"/>
        <v>18818000</v>
      </c>
      <c r="T60" s="219">
        <f t="shared" si="14"/>
        <v>60007366</v>
      </c>
      <c r="U60" s="219">
        <f t="shared" si="14"/>
        <v>59739888</v>
      </c>
      <c r="V60" s="264">
        <f t="shared" si="14"/>
        <v>138565254</v>
      </c>
      <c r="W60" s="264">
        <f t="shared" si="14"/>
        <v>288653636</v>
      </c>
      <c r="X60" s="219">
        <f t="shared" si="14"/>
        <v>344760346</v>
      </c>
      <c r="Y60" s="264">
        <f t="shared" si="14"/>
        <v>-56106710</v>
      </c>
      <c r="Z60" s="337">
        <f>+IF(X60&lt;&gt;0,+(Y60/X60)*100,0)</f>
        <v>-16.27411929793109</v>
      </c>
      <c r="AA60" s="232">
        <f>+AA57+AA54+AA51+AA40+AA37+AA34+AA22+AA5</f>
        <v>344760346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200000</v>
      </c>
      <c r="F40" s="345">
        <f t="shared" si="9"/>
        <v>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200000</v>
      </c>
      <c r="Y40" s="345">
        <f t="shared" si="9"/>
        <v>-200000</v>
      </c>
      <c r="Z40" s="336">
        <f>+IF(X40&lt;&gt;0,+(Y40/X40)*100,0)</f>
        <v>-100</v>
      </c>
      <c r="AA40" s="350">
        <f>SUM(AA41:AA49)</f>
        <v>200000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>
        <v>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200000</v>
      </c>
      <c r="Y43" s="370">
        <v>-200000</v>
      </c>
      <c r="Z43" s="371">
        <v>-100</v>
      </c>
      <c r="AA43" s="303">
        <v>200000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200000</v>
      </c>
      <c r="F60" s="264">
        <f t="shared" si="14"/>
        <v>200000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200000</v>
      </c>
      <c r="Y60" s="264">
        <f t="shared" si="14"/>
        <v>-200000</v>
      </c>
      <c r="Z60" s="337">
        <f>+IF(X60&lt;&gt;0,+(Y60/X60)*100,0)</f>
        <v>-100</v>
      </c>
      <c r="AA60" s="232">
        <f>+AA57+AA54+AA51+AA40+AA37+AA34+AA22+AA5</f>
        <v>200000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2014-08-07T09:14:28Z</dcterms:created>
  <dcterms:modified xsi:type="dcterms:W3CDTF">2014-08-07T09:14:32Z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ContentTy">
    <vt:lpwstr>Document</vt:lpwstr>
  </property>
</Properties>
</file>