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<sst xmlns="http://schemas.openxmlformats.org/spreadsheetml/2006/main" count="855" uniqueCount="302">
  <si>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Umzinyathi(DC24)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</si>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</sst>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40838544</v>
      </c>
      <c r="C6" s="19">
        <v>0</v>
      </c>
      <c r="D6" s="59">
        <v>47295000</v>
      </c>
      <c r="E6" s="60">
        <v>47513735</v>
      </c>
      <c r="F6" s="60">
        <v>-279586</v>
      </c>
      <c r="G6" s="60">
        <v>4123838</v>
      </c>
      <c r="H6" s="60">
        <v>4728693</v>
      </c>
      <c r="I6" s="60">
        <v>8572945</v>
      </c>
      <c r="J6" s="60">
        <v>4042870</v>
      </c>
      <c r="K6" s="60">
        <v>3008983</v>
      </c>
      <c r="L6" s="60">
        <v>2364981</v>
      </c>
      <c r="M6" s="60">
        <v>9416834</v>
      </c>
      <c r="N6" s="60">
        <v>2364982</v>
      </c>
      <c r="O6" s="60">
        <v>4285969</v>
      </c>
      <c r="P6" s="60">
        <v>4074354</v>
      </c>
      <c r="Q6" s="60">
        <v>10725305</v>
      </c>
      <c r="R6" s="60">
        <v>3444865</v>
      </c>
      <c r="S6" s="60">
        <v>3512394</v>
      </c>
      <c r="T6" s="60">
        <v>4605477</v>
      </c>
      <c r="U6" s="60">
        <v>11562736</v>
      </c>
      <c r="V6" s="60">
        <v>40277820</v>
      </c>
      <c r="W6" s="60">
        <v>47513735</v>
      </c>
      <c r="X6" s="60">
        <v>-7235915</v>
      </c>
      <c r="Y6" s="61">
        <v>-15.23</v>
      </c>
      <c r="Z6" s="62">
        <v>47513735</v>
      </c>
    </row>
    <row r="7" spans="1:26" ht="13.5">
      <c r="A7" s="58" t="s">
        <v>33</v>
      </c>
      <c r="B7" s="19">
        <v>1839981</v>
      </c>
      <c r="C7" s="19">
        <v>0</v>
      </c>
      <c r="D7" s="59">
        <v>1583000</v>
      </c>
      <c r="E7" s="60">
        <v>6573806</v>
      </c>
      <c r="F7" s="60">
        <v>112000</v>
      </c>
      <c r="G7" s="60">
        <v>436910</v>
      </c>
      <c r="H7" s="60">
        <v>653929</v>
      </c>
      <c r="I7" s="60">
        <v>1202839</v>
      </c>
      <c r="J7" s="60">
        <v>581911</v>
      </c>
      <c r="K7" s="60">
        <v>889797</v>
      </c>
      <c r="L7" s="60">
        <v>1046451</v>
      </c>
      <c r="M7" s="60">
        <v>2518159</v>
      </c>
      <c r="N7" s="60">
        <v>1046451</v>
      </c>
      <c r="O7" s="60">
        <v>867348</v>
      </c>
      <c r="P7" s="60">
        <v>1430369</v>
      </c>
      <c r="Q7" s="60">
        <v>3344168</v>
      </c>
      <c r="R7" s="60">
        <v>745853</v>
      </c>
      <c r="S7" s="60">
        <v>809788</v>
      </c>
      <c r="T7" s="60">
        <v>1582756</v>
      </c>
      <c r="U7" s="60">
        <v>3138397</v>
      </c>
      <c r="V7" s="60">
        <v>10203563</v>
      </c>
      <c r="W7" s="60">
        <v>6573806</v>
      </c>
      <c r="X7" s="60">
        <v>3629757</v>
      </c>
      <c r="Y7" s="61">
        <v>55.22</v>
      </c>
      <c r="Z7" s="62">
        <v>6573806</v>
      </c>
    </row>
    <row r="8" spans="1:26" ht="13.5">
      <c r="A8" s="58" t="s">
        <v>34</v>
      </c>
      <c r="B8" s="19">
        <v>251240998</v>
      </c>
      <c r="C8" s="19">
        <v>0</v>
      </c>
      <c r="D8" s="59">
        <v>196392000</v>
      </c>
      <c r="E8" s="60">
        <v>196892000</v>
      </c>
      <c r="F8" s="60">
        <v>82683562</v>
      </c>
      <c r="G8" s="60">
        <v>1290000</v>
      </c>
      <c r="H8" s="60">
        <v>3432380</v>
      </c>
      <c r="I8" s="60">
        <v>87405942</v>
      </c>
      <c r="J8" s="60">
        <v>5470744</v>
      </c>
      <c r="K8" s="60">
        <v>63317670</v>
      </c>
      <c r="L8" s="60">
        <v>4375641</v>
      </c>
      <c r="M8" s="60">
        <v>73164055</v>
      </c>
      <c r="N8" s="60">
        <v>5999742</v>
      </c>
      <c r="O8" s="60">
        <v>5120419</v>
      </c>
      <c r="P8" s="60">
        <v>53314419</v>
      </c>
      <c r="Q8" s="60">
        <v>64434580</v>
      </c>
      <c r="R8" s="60">
        <v>1881427</v>
      </c>
      <c r="S8" s="60">
        <v>117496</v>
      </c>
      <c r="T8" s="60">
        <v>0</v>
      </c>
      <c r="U8" s="60">
        <v>1998923</v>
      </c>
      <c r="V8" s="60">
        <v>227003500</v>
      </c>
      <c r="W8" s="60">
        <v>196892000</v>
      </c>
      <c r="X8" s="60">
        <v>30111500</v>
      </c>
      <c r="Y8" s="61">
        <v>15.29</v>
      </c>
      <c r="Z8" s="62">
        <v>196892000</v>
      </c>
    </row>
    <row r="9" spans="1:26" ht="13.5">
      <c r="A9" s="58" t="s">
        <v>35</v>
      </c>
      <c r="B9" s="19">
        <v>17485874</v>
      </c>
      <c r="C9" s="19">
        <v>0</v>
      </c>
      <c r="D9" s="59">
        <v>6091000</v>
      </c>
      <c r="E9" s="60">
        <v>7405138</v>
      </c>
      <c r="F9" s="60">
        <v>1212060</v>
      </c>
      <c r="G9" s="60">
        <v>1198378</v>
      </c>
      <c r="H9" s="60">
        <v>1154584</v>
      </c>
      <c r="I9" s="60">
        <v>3565022</v>
      </c>
      <c r="J9" s="60">
        <v>1195767</v>
      </c>
      <c r="K9" s="60">
        <v>998343</v>
      </c>
      <c r="L9" s="60">
        <v>1093929</v>
      </c>
      <c r="M9" s="60">
        <v>3288039</v>
      </c>
      <c r="N9" s="60">
        <v>1093929</v>
      </c>
      <c r="O9" s="60">
        <v>1078357</v>
      </c>
      <c r="P9" s="60">
        <v>1014764</v>
      </c>
      <c r="Q9" s="60">
        <v>3187050</v>
      </c>
      <c r="R9" s="60">
        <v>1071983</v>
      </c>
      <c r="S9" s="60">
        <v>1256248</v>
      </c>
      <c r="T9" s="60">
        <v>1308739</v>
      </c>
      <c r="U9" s="60">
        <v>3636970</v>
      </c>
      <c r="V9" s="60">
        <v>13677081</v>
      </c>
      <c r="W9" s="60">
        <v>7405138</v>
      </c>
      <c r="X9" s="60">
        <v>6271943</v>
      </c>
      <c r="Y9" s="61">
        <v>84.7</v>
      </c>
      <c r="Z9" s="62">
        <v>7405138</v>
      </c>
    </row>
    <row r="10" spans="1:26" ht="25.5">
      <c r="A10" s="63" t="s">
        <v>277</v>
      </c>
      <c r="B10" s="64">
        <f>SUM(B5:B9)</f>
        <v>311405397</v>
      </c>
      <c r="C10" s="64">
        <f>SUM(C5:C9)</f>
        <v>0</v>
      </c>
      <c r="D10" s="65">
        <f aca="true" t="shared" si="0" ref="D10:Z10">SUM(D5:D9)</f>
        <v>251361000</v>
      </c>
      <c r="E10" s="66">
        <f t="shared" si="0"/>
        <v>258384679</v>
      </c>
      <c r="F10" s="66">
        <f t="shared" si="0"/>
        <v>83728036</v>
      </c>
      <c r="G10" s="66">
        <f t="shared" si="0"/>
        <v>7049126</v>
      </c>
      <c r="H10" s="66">
        <f t="shared" si="0"/>
        <v>9969586</v>
      </c>
      <c r="I10" s="66">
        <f t="shared" si="0"/>
        <v>100746748</v>
      </c>
      <c r="J10" s="66">
        <f t="shared" si="0"/>
        <v>11291292</v>
      </c>
      <c r="K10" s="66">
        <f t="shared" si="0"/>
        <v>68214793</v>
      </c>
      <c r="L10" s="66">
        <f t="shared" si="0"/>
        <v>8881002</v>
      </c>
      <c r="M10" s="66">
        <f t="shared" si="0"/>
        <v>88387087</v>
      </c>
      <c r="N10" s="66">
        <f t="shared" si="0"/>
        <v>10505104</v>
      </c>
      <c r="O10" s="66">
        <f t="shared" si="0"/>
        <v>11352093</v>
      </c>
      <c r="P10" s="66">
        <f t="shared" si="0"/>
        <v>59833906</v>
      </c>
      <c r="Q10" s="66">
        <f t="shared" si="0"/>
        <v>81691103</v>
      </c>
      <c r="R10" s="66">
        <f t="shared" si="0"/>
        <v>7144128</v>
      </c>
      <c r="S10" s="66">
        <f t="shared" si="0"/>
        <v>5695926</v>
      </c>
      <c r="T10" s="66">
        <f t="shared" si="0"/>
        <v>7496972</v>
      </c>
      <c r="U10" s="66">
        <f t="shared" si="0"/>
        <v>20337026</v>
      </c>
      <c r="V10" s="66">
        <f t="shared" si="0"/>
        <v>291161964</v>
      </c>
      <c r="W10" s="66">
        <f t="shared" si="0"/>
        <v>258384679</v>
      </c>
      <c r="X10" s="66">
        <f t="shared" si="0"/>
        <v>32777285</v>
      </c>
      <c r="Y10" s="67">
        <f>+IF(W10&lt;&gt;0,(X10/W10)*100,0)</f>
        <v>12.685459961037395</v>
      </c>
      <c r="Z10" s="68">
        <f t="shared" si="0"/>
        <v>258384679</v>
      </c>
    </row>
    <row r="11" spans="1:26" ht="13.5">
      <c r="A11" s="58" t="s">
        <v>37</v>
      </c>
      <c r="B11" s="19">
        <v>42347816</v>
      </c>
      <c r="C11" s="19">
        <v>0</v>
      </c>
      <c r="D11" s="59">
        <v>103612000</v>
      </c>
      <c r="E11" s="60">
        <v>88912063</v>
      </c>
      <c r="F11" s="60">
        <v>5863335</v>
      </c>
      <c r="G11" s="60">
        <v>6343500</v>
      </c>
      <c r="H11" s="60">
        <v>6315917</v>
      </c>
      <c r="I11" s="60">
        <v>18522752</v>
      </c>
      <c r="J11" s="60">
        <v>6401332</v>
      </c>
      <c r="K11" s="60">
        <v>9861274</v>
      </c>
      <c r="L11" s="60">
        <v>6503786</v>
      </c>
      <c r="M11" s="60">
        <v>22766392</v>
      </c>
      <c r="N11" s="60">
        <v>6503786</v>
      </c>
      <c r="O11" s="60">
        <v>6263548</v>
      </c>
      <c r="P11" s="60">
        <v>6675224</v>
      </c>
      <c r="Q11" s="60">
        <v>19442558</v>
      </c>
      <c r="R11" s="60">
        <v>6163983</v>
      </c>
      <c r="S11" s="60">
        <v>6644786</v>
      </c>
      <c r="T11" s="60">
        <v>7175418</v>
      </c>
      <c r="U11" s="60">
        <v>19984187</v>
      </c>
      <c r="V11" s="60">
        <v>80715889</v>
      </c>
      <c r="W11" s="60">
        <v>88912063</v>
      </c>
      <c r="X11" s="60">
        <v>-8196174</v>
      </c>
      <c r="Y11" s="61">
        <v>-9.22</v>
      </c>
      <c r="Z11" s="62">
        <v>88912063</v>
      </c>
    </row>
    <row r="12" spans="1:26" ht="13.5">
      <c r="A12" s="58" t="s">
        <v>38</v>
      </c>
      <c r="B12" s="19">
        <v>3376560</v>
      </c>
      <c r="C12" s="19">
        <v>0</v>
      </c>
      <c r="D12" s="59">
        <v>3306000</v>
      </c>
      <c r="E12" s="60">
        <v>3967971</v>
      </c>
      <c r="F12" s="60">
        <v>279000</v>
      </c>
      <c r="G12" s="60">
        <v>299930</v>
      </c>
      <c r="H12" s="60">
        <v>292070</v>
      </c>
      <c r="I12" s="60">
        <v>871000</v>
      </c>
      <c r="J12" s="60">
        <v>294944</v>
      </c>
      <c r="K12" s="60">
        <v>288900</v>
      </c>
      <c r="L12" s="60">
        <v>290113</v>
      </c>
      <c r="M12" s="60">
        <v>873957</v>
      </c>
      <c r="N12" s="60">
        <v>290113</v>
      </c>
      <c r="O12" s="60">
        <v>297741</v>
      </c>
      <c r="P12" s="60">
        <v>483475</v>
      </c>
      <c r="Q12" s="60">
        <v>1071329</v>
      </c>
      <c r="R12" s="60">
        <v>303991</v>
      </c>
      <c r="S12" s="60">
        <v>314143</v>
      </c>
      <c r="T12" s="60">
        <v>326134</v>
      </c>
      <c r="U12" s="60">
        <v>944268</v>
      </c>
      <c r="V12" s="60">
        <v>3760554</v>
      </c>
      <c r="W12" s="60">
        <v>3967971</v>
      </c>
      <c r="X12" s="60">
        <v>-207417</v>
      </c>
      <c r="Y12" s="61">
        <v>-5.23</v>
      </c>
      <c r="Z12" s="62">
        <v>3967971</v>
      </c>
    </row>
    <row r="13" spans="1:26" ht="13.5">
      <c r="A13" s="58" t="s">
        <v>278</v>
      </c>
      <c r="B13" s="19">
        <v>5087201</v>
      </c>
      <c r="C13" s="19">
        <v>0</v>
      </c>
      <c r="D13" s="59">
        <v>12481000</v>
      </c>
      <c r="E13" s="60">
        <v>12481282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12481282</v>
      </c>
      <c r="X13" s="60">
        <v>-12481282</v>
      </c>
      <c r="Y13" s="61">
        <v>-100</v>
      </c>
      <c r="Z13" s="62">
        <v>12481282</v>
      </c>
    </row>
    <row r="14" spans="1:26" ht="13.5">
      <c r="A14" s="58" t="s">
        <v>40</v>
      </c>
      <c r="B14" s="19">
        <v>0</v>
      </c>
      <c r="C14" s="19">
        <v>0</v>
      </c>
      <c r="D14" s="59">
        <v>8392000</v>
      </c>
      <c r="E14" s="60">
        <v>9715285</v>
      </c>
      <c r="F14" s="60">
        <v>0</v>
      </c>
      <c r="G14" s="60">
        <v>700</v>
      </c>
      <c r="H14" s="60">
        <v>0</v>
      </c>
      <c r="I14" s="60">
        <v>700</v>
      </c>
      <c r="J14" s="60">
        <v>0</v>
      </c>
      <c r="K14" s="60">
        <v>249076</v>
      </c>
      <c r="L14" s="60">
        <v>0</v>
      </c>
      <c r="M14" s="60">
        <v>249076</v>
      </c>
      <c r="N14" s="60">
        <v>0</v>
      </c>
      <c r="O14" s="60">
        <v>0</v>
      </c>
      <c r="P14" s="60">
        <v>0</v>
      </c>
      <c r="Q14" s="60">
        <v>0</v>
      </c>
      <c r="R14" s="60">
        <v>4777185</v>
      </c>
      <c r="S14" s="60">
        <v>0</v>
      </c>
      <c r="T14" s="60">
        <v>3122670</v>
      </c>
      <c r="U14" s="60">
        <v>7899855</v>
      </c>
      <c r="V14" s="60">
        <v>8149631</v>
      </c>
      <c r="W14" s="60">
        <v>9715285</v>
      </c>
      <c r="X14" s="60">
        <v>-1565654</v>
      </c>
      <c r="Y14" s="61">
        <v>-16.12</v>
      </c>
      <c r="Z14" s="62">
        <v>9715285</v>
      </c>
    </row>
    <row r="15" spans="1:26" ht="13.5">
      <c r="A15" s="58" t="s">
        <v>41</v>
      </c>
      <c r="B15" s="19">
        <v>105139782</v>
      </c>
      <c r="C15" s="19">
        <v>0</v>
      </c>
      <c r="D15" s="59">
        <v>14148000</v>
      </c>
      <c r="E15" s="60">
        <v>14599724</v>
      </c>
      <c r="F15" s="60">
        <v>0</v>
      </c>
      <c r="G15" s="60">
        <v>0</v>
      </c>
      <c r="H15" s="60">
        <v>0</v>
      </c>
      <c r="I15" s="60">
        <v>0</v>
      </c>
      <c r="J15" s="60">
        <v>3558806</v>
      </c>
      <c r="K15" s="60">
        <v>1160918</v>
      </c>
      <c r="L15" s="60">
        <v>0</v>
      </c>
      <c r="M15" s="60">
        <v>4719724</v>
      </c>
      <c r="N15" s="60">
        <v>0</v>
      </c>
      <c r="O15" s="60">
        <v>0</v>
      </c>
      <c r="P15" s="60">
        <v>1345182</v>
      </c>
      <c r="Q15" s="60">
        <v>1345182</v>
      </c>
      <c r="R15" s="60">
        <v>0</v>
      </c>
      <c r="S15" s="60">
        <v>2376771</v>
      </c>
      <c r="T15" s="60">
        <v>0</v>
      </c>
      <c r="U15" s="60">
        <v>2376771</v>
      </c>
      <c r="V15" s="60">
        <v>8441677</v>
      </c>
      <c r="W15" s="60">
        <v>14599724</v>
      </c>
      <c r="X15" s="60">
        <v>-6158047</v>
      </c>
      <c r="Y15" s="61">
        <v>-42.18</v>
      </c>
      <c r="Z15" s="62">
        <v>14599724</v>
      </c>
    </row>
    <row r="16" spans="1:26" ht="13.5">
      <c r="A16" s="69" t="s">
        <v>42</v>
      </c>
      <c r="B16" s="19">
        <v>150597729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96374966</v>
      </c>
      <c r="C17" s="19">
        <v>0</v>
      </c>
      <c r="D17" s="59">
        <v>103012000</v>
      </c>
      <c r="E17" s="60">
        <v>210794606</v>
      </c>
      <c r="F17" s="60">
        <v>3248591</v>
      </c>
      <c r="G17" s="60">
        <v>10636293</v>
      </c>
      <c r="H17" s="60">
        <v>11788470</v>
      </c>
      <c r="I17" s="60">
        <v>25673354</v>
      </c>
      <c r="J17" s="60">
        <v>5014329</v>
      </c>
      <c r="K17" s="60">
        <v>22420559</v>
      </c>
      <c r="L17" s="60">
        <v>12844229</v>
      </c>
      <c r="M17" s="60">
        <v>40279117</v>
      </c>
      <c r="N17" s="60">
        <v>14468331</v>
      </c>
      <c r="O17" s="60">
        <v>24366310</v>
      </c>
      <c r="P17" s="60">
        <v>19662800</v>
      </c>
      <c r="Q17" s="60">
        <v>58497441</v>
      </c>
      <c r="R17" s="60">
        <v>11061354</v>
      </c>
      <c r="S17" s="60">
        <v>14202003</v>
      </c>
      <c r="T17" s="60">
        <v>10001716</v>
      </c>
      <c r="U17" s="60">
        <v>35265073</v>
      </c>
      <c r="V17" s="60">
        <v>159714985</v>
      </c>
      <c r="W17" s="60">
        <v>210794606</v>
      </c>
      <c r="X17" s="60">
        <v>-51079621</v>
      </c>
      <c r="Y17" s="61">
        <v>-24.23</v>
      </c>
      <c r="Z17" s="62">
        <v>210794606</v>
      </c>
    </row>
    <row r="18" spans="1:26" ht="13.5">
      <c r="A18" s="70" t="s">
        <v>44</v>
      </c>
      <c r="B18" s="71">
        <f>SUM(B11:B17)</f>
        <v>402924054</v>
      </c>
      <c r="C18" s="71">
        <f>SUM(C11:C17)</f>
        <v>0</v>
      </c>
      <c r="D18" s="72">
        <f aca="true" t="shared" si="1" ref="D18:Z18">SUM(D11:D17)</f>
        <v>244951000</v>
      </c>
      <c r="E18" s="73">
        <f t="shared" si="1"/>
        <v>340470931</v>
      </c>
      <c r="F18" s="73">
        <f t="shared" si="1"/>
        <v>9390926</v>
      </c>
      <c r="G18" s="73">
        <f t="shared" si="1"/>
        <v>17280423</v>
      </c>
      <c r="H18" s="73">
        <f t="shared" si="1"/>
        <v>18396457</v>
      </c>
      <c r="I18" s="73">
        <f t="shared" si="1"/>
        <v>45067806</v>
      </c>
      <c r="J18" s="73">
        <f t="shared" si="1"/>
        <v>15269411</v>
      </c>
      <c r="K18" s="73">
        <f t="shared" si="1"/>
        <v>33980727</v>
      </c>
      <c r="L18" s="73">
        <f t="shared" si="1"/>
        <v>19638128</v>
      </c>
      <c r="M18" s="73">
        <f t="shared" si="1"/>
        <v>68888266</v>
      </c>
      <c r="N18" s="73">
        <f t="shared" si="1"/>
        <v>21262230</v>
      </c>
      <c r="O18" s="73">
        <f t="shared" si="1"/>
        <v>30927599</v>
      </c>
      <c r="P18" s="73">
        <f t="shared" si="1"/>
        <v>28166681</v>
      </c>
      <c r="Q18" s="73">
        <f t="shared" si="1"/>
        <v>80356510</v>
      </c>
      <c r="R18" s="73">
        <f t="shared" si="1"/>
        <v>22306513</v>
      </c>
      <c r="S18" s="73">
        <f t="shared" si="1"/>
        <v>23537703</v>
      </c>
      <c r="T18" s="73">
        <f t="shared" si="1"/>
        <v>20625938</v>
      </c>
      <c r="U18" s="73">
        <f t="shared" si="1"/>
        <v>66470154</v>
      </c>
      <c r="V18" s="73">
        <f t="shared" si="1"/>
        <v>260782736</v>
      </c>
      <c r="W18" s="73">
        <f t="shared" si="1"/>
        <v>340470931</v>
      </c>
      <c r="X18" s="73">
        <f t="shared" si="1"/>
        <v>-79688195</v>
      </c>
      <c r="Y18" s="67">
        <f>+IF(W18&lt;&gt;0,(X18/W18)*100,0)</f>
        <v>-23.405285956703306</v>
      </c>
      <c r="Z18" s="74">
        <f t="shared" si="1"/>
        <v>340470931</v>
      </c>
    </row>
    <row r="19" spans="1:26" ht="13.5">
      <c r="A19" s="70" t="s">
        <v>45</v>
      </c>
      <c r="B19" s="75">
        <f>+B10-B18</f>
        <v>-91518657</v>
      </c>
      <c r="C19" s="75">
        <f>+C10-C18</f>
        <v>0</v>
      </c>
      <c r="D19" s="76">
        <f aca="true" t="shared" si="2" ref="D19:Z19">+D10-D18</f>
        <v>6410000</v>
      </c>
      <c r="E19" s="77">
        <f t="shared" si="2"/>
        <v>-82086252</v>
      </c>
      <c r="F19" s="77">
        <f t="shared" si="2"/>
        <v>74337110</v>
      </c>
      <c r="G19" s="77">
        <f t="shared" si="2"/>
        <v>-10231297</v>
      </c>
      <c r="H19" s="77">
        <f t="shared" si="2"/>
        <v>-8426871</v>
      </c>
      <c r="I19" s="77">
        <f t="shared" si="2"/>
        <v>55678942</v>
      </c>
      <c r="J19" s="77">
        <f t="shared" si="2"/>
        <v>-3978119</v>
      </c>
      <c r="K19" s="77">
        <f t="shared" si="2"/>
        <v>34234066</v>
      </c>
      <c r="L19" s="77">
        <f t="shared" si="2"/>
        <v>-10757126</v>
      </c>
      <c r="M19" s="77">
        <f t="shared" si="2"/>
        <v>19498821</v>
      </c>
      <c r="N19" s="77">
        <f t="shared" si="2"/>
        <v>-10757126</v>
      </c>
      <c r="O19" s="77">
        <f t="shared" si="2"/>
        <v>-19575506</v>
      </c>
      <c r="P19" s="77">
        <f t="shared" si="2"/>
        <v>31667225</v>
      </c>
      <c r="Q19" s="77">
        <f t="shared" si="2"/>
        <v>1334593</v>
      </c>
      <c r="R19" s="77">
        <f t="shared" si="2"/>
        <v>-15162385</v>
      </c>
      <c r="S19" s="77">
        <f t="shared" si="2"/>
        <v>-17841777</v>
      </c>
      <c r="T19" s="77">
        <f t="shared" si="2"/>
        <v>-13128966</v>
      </c>
      <c r="U19" s="77">
        <f t="shared" si="2"/>
        <v>-46133128</v>
      </c>
      <c r="V19" s="77">
        <f t="shared" si="2"/>
        <v>30379228</v>
      </c>
      <c r="W19" s="77">
        <f>IF(E10=E18,0,W10-W18)</f>
        <v>-82086252</v>
      </c>
      <c r="X19" s="77">
        <f t="shared" si="2"/>
        <v>112465480</v>
      </c>
      <c r="Y19" s="78">
        <f>+IF(W19&lt;&gt;0,(X19/W19)*100,0)</f>
        <v>-137.00891106588713</v>
      </c>
      <c r="Z19" s="79">
        <f t="shared" si="2"/>
        <v>-82086252</v>
      </c>
    </row>
    <row r="20" spans="1:26" ht="13.5">
      <c r="A20" s="58" t="s">
        <v>46</v>
      </c>
      <c r="B20" s="19">
        <v>0</v>
      </c>
      <c r="C20" s="19">
        <v>0</v>
      </c>
      <c r="D20" s="59">
        <v>244087000</v>
      </c>
      <c r="E20" s="60">
        <v>244087000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264273745</v>
      </c>
      <c r="T20" s="60">
        <v>29141211</v>
      </c>
      <c r="U20" s="60">
        <v>293414956</v>
      </c>
      <c r="V20" s="60">
        <v>293414956</v>
      </c>
      <c r="W20" s="60">
        <v>244087000</v>
      </c>
      <c r="X20" s="60">
        <v>49327956</v>
      </c>
      <c r="Y20" s="61">
        <v>20.21</v>
      </c>
      <c r="Z20" s="62">
        <v>244087000</v>
      </c>
    </row>
    <row r="21" spans="1:26" ht="13.5">
      <c r="A21" s="58" t="s">
        <v>279</v>
      </c>
      <c r="B21" s="80">
        <v>-135530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75024</v>
      </c>
      <c r="P21" s="82">
        <v>3230</v>
      </c>
      <c r="Q21" s="82">
        <v>78254</v>
      </c>
      <c r="R21" s="82">
        <v>0</v>
      </c>
      <c r="S21" s="82">
        <v>0</v>
      </c>
      <c r="T21" s="82">
        <v>0</v>
      </c>
      <c r="U21" s="82">
        <v>0</v>
      </c>
      <c r="V21" s="82">
        <v>78254</v>
      </c>
      <c r="W21" s="82">
        <v>0</v>
      </c>
      <c r="X21" s="82">
        <v>78254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-91654187</v>
      </c>
      <c r="C22" s="86">
        <f>SUM(C19:C21)</f>
        <v>0</v>
      </c>
      <c r="D22" s="87">
        <f aca="true" t="shared" si="3" ref="D22:Z22">SUM(D19:D21)</f>
        <v>250497000</v>
      </c>
      <c r="E22" s="88">
        <f t="shared" si="3"/>
        <v>162000748</v>
      </c>
      <c r="F22" s="88">
        <f t="shared" si="3"/>
        <v>74337110</v>
      </c>
      <c r="G22" s="88">
        <f t="shared" si="3"/>
        <v>-10231297</v>
      </c>
      <c r="H22" s="88">
        <f t="shared" si="3"/>
        <v>-8426871</v>
      </c>
      <c r="I22" s="88">
        <f t="shared" si="3"/>
        <v>55678942</v>
      </c>
      <c r="J22" s="88">
        <f t="shared" si="3"/>
        <v>-3978119</v>
      </c>
      <c r="K22" s="88">
        <f t="shared" si="3"/>
        <v>34234066</v>
      </c>
      <c r="L22" s="88">
        <f t="shared" si="3"/>
        <v>-10757126</v>
      </c>
      <c r="M22" s="88">
        <f t="shared" si="3"/>
        <v>19498821</v>
      </c>
      <c r="N22" s="88">
        <f t="shared" si="3"/>
        <v>-10757126</v>
      </c>
      <c r="O22" s="88">
        <f t="shared" si="3"/>
        <v>-19500482</v>
      </c>
      <c r="P22" s="88">
        <f t="shared" si="3"/>
        <v>31670455</v>
      </c>
      <c r="Q22" s="88">
        <f t="shared" si="3"/>
        <v>1412847</v>
      </c>
      <c r="R22" s="88">
        <f t="shared" si="3"/>
        <v>-15162385</v>
      </c>
      <c r="S22" s="88">
        <f t="shared" si="3"/>
        <v>246431968</v>
      </c>
      <c r="T22" s="88">
        <f t="shared" si="3"/>
        <v>16012245</v>
      </c>
      <c r="U22" s="88">
        <f t="shared" si="3"/>
        <v>247281828</v>
      </c>
      <c r="V22" s="88">
        <f t="shared" si="3"/>
        <v>323872438</v>
      </c>
      <c r="W22" s="88">
        <f t="shared" si="3"/>
        <v>162000748</v>
      </c>
      <c r="X22" s="88">
        <f t="shared" si="3"/>
        <v>161871690</v>
      </c>
      <c r="Y22" s="89">
        <f>+IF(W22&lt;&gt;0,(X22/W22)*100,0)</f>
        <v>99.92033493573746</v>
      </c>
      <c r="Z22" s="90">
        <f t="shared" si="3"/>
        <v>162000748</v>
      </c>
    </row>
    <row r="23" spans="1:26" ht="13.5">
      <c r="A23" s="91" t="s">
        <v>48</v>
      </c>
      <c r="B23" s="19">
        <v>43867879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-47786308</v>
      </c>
      <c r="C24" s="75">
        <f>SUM(C22:C23)</f>
        <v>0</v>
      </c>
      <c r="D24" s="76">
        <f aca="true" t="shared" si="4" ref="D24:Z24">SUM(D22:D23)</f>
        <v>250497000</v>
      </c>
      <c r="E24" s="77">
        <f t="shared" si="4"/>
        <v>162000748</v>
      </c>
      <c r="F24" s="77">
        <f t="shared" si="4"/>
        <v>74337110</v>
      </c>
      <c r="G24" s="77">
        <f t="shared" si="4"/>
        <v>-10231297</v>
      </c>
      <c r="H24" s="77">
        <f t="shared" si="4"/>
        <v>-8426871</v>
      </c>
      <c r="I24" s="77">
        <f t="shared" si="4"/>
        <v>55678942</v>
      </c>
      <c r="J24" s="77">
        <f t="shared" si="4"/>
        <v>-3978119</v>
      </c>
      <c r="K24" s="77">
        <f t="shared" si="4"/>
        <v>34234066</v>
      </c>
      <c r="L24" s="77">
        <f t="shared" si="4"/>
        <v>-10757126</v>
      </c>
      <c r="M24" s="77">
        <f t="shared" si="4"/>
        <v>19498821</v>
      </c>
      <c r="N24" s="77">
        <f t="shared" si="4"/>
        <v>-10757126</v>
      </c>
      <c r="O24" s="77">
        <f t="shared" si="4"/>
        <v>-19500482</v>
      </c>
      <c r="P24" s="77">
        <f t="shared" si="4"/>
        <v>31670455</v>
      </c>
      <c r="Q24" s="77">
        <f t="shared" si="4"/>
        <v>1412847</v>
      </c>
      <c r="R24" s="77">
        <f t="shared" si="4"/>
        <v>-15162385</v>
      </c>
      <c r="S24" s="77">
        <f t="shared" si="4"/>
        <v>246431968</v>
      </c>
      <c r="T24" s="77">
        <f t="shared" si="4"/>
        <v>16012245</v>
      </c>
      <c r="U24" s="77">
        <f t="shared" si="4"/>
        <v>247281828</v>
      </c>
      <c r="V24" s="77">
        <f t="shared" si="4"/>
        <v>323872438</v>
      </c>
      <c r="W24" s="77">
        <f t="shared" si="4"/>
        <v>162000748</v>
      </c>
      <c r="X24" s="77">
        <f t="shared" si="4"/>
        <v>161871690</v>
      </c>
      <c r="Y24" s="78">
        <f>+IF(W24&lt;&gt;0,(X24/W24)*100,0)</f>
        <v>99.92033493573746</v>
      </c>
      <c r="Z24" s="79">
        <f t="shared" si="4"/>
        <v>162000748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22834215</v>
      </c>
      <c r="C27" s="22">
        <v>0</v>
      </c>
      <c r="D27" s="99">
        <v>250424000</v>
      </c>
      <c r="E27" s="100">
        <v>383772095</v>
      </c>
      <c r="F27" s="100">
        <v>0</v>
      </c>
      <c r="G27" s="100">
        <v>8172356</v>
      </c>
      <c r="H27" s="100">
        <v>15521428</v>
      </c>
      <c r="I27" s="100">
        <v>23693784</v>
      </c>
      <c r="J27" s="100">
        <v>18677654</v>
      </c>
      <c r="K27" s="100">
        <v>26083454</v>
      </c>
      <c r="L27" s="100">
        <v>6840428</v>
      </c>
      <c r="M27" s="100">
        <v>51601536</v>
      </c>
      <c r="N27" s="100">
        <v>6606382</v>
      </c>
      <c r="O27" s="100">
        <v>34776040</v>
      </c>
      <c r="P27" s="100">
        <v>34053753</v>
      </c>
      <c r="Q27" s="100">
        <v>75436175</v>
      </c>
      <c r="R27" s="100">
        <v>53356933</v>
      </c>
      <c r="S27" s="100">
        <v>33978683</v>
      </c>
      <c r="T27" s="100">
        <v>29141211</v>
      </c>
      <c r="U27" s="100">
        <v>116476827</v>
      </c>
      <c r="V27" s="100">
        <v>267208322</v>
      </c>
      <c r="W27" s="100">
        <v>383772095</v>
      </c>
      <c r="X27" s="100">
        <v>-116563773</v>
      </c>
      <c r="Y27" s="101">
        <v>-30.37</v>
      </c>
      <c r="Z27" s="102">
        <v>383772095</v>
      </c>
    </row>
    <row r="28" spans="1:26" ht="13.5">
      <c r="A28" s="103" t="s">
        <v>46</v>
      </c>
      <c r="B28" s="19">
        <v>22834215</v>
      </c>
      <c r="C28" s="19">
        <v>0</v>
      </c>
      <c r="D28" s="59">
        <v>247721000</v>
      </c>
      <c r="E28" s="60">
        <v>244087000</v>
      </c>
      <c r="F28" s="60">
        <v>0</v>
      </c>
      <c r="G28" s="60">
        <v>8172356</v>
      </c>
      <c r="H28" s="60">
        <v>15521428</v>
      </c>
      <c r="I28" s="60">
        <v>23693784</v>
      </c>
      <c r="J28" s="60">
        <v>18677654</v>
      </c>
      <c r="K28" s="60">
        <v>26083454</v>
      </c>
      <c r="L28" s="60">
        <v>6840428</v>
      </c>
      <c r="M28" s="60">
        <v>51601536</v>
      </c>
      <c r="N28" s="60">
        <v>6606382</v>
      </c>
      <c r="O28" s="60">
        <v>34701016</v>
      </c>
      <c r="P28" s="60">
        <v>34050523</v>
      </c>
      <c r="Q28" s="60">
        <v>75357921</v>
      </c>
      <c r="R28" s="60">
        <v>53356933</v>
      </c>
      <c r="S28" s="60">
        <v>33978683</v>
      </c>
      <c r="T28" s="60">
        <v>8103066</v>
      </c>
      <c r="U28" s="60">
        <v>95438682</v>
      </c>
      <c r="V28" s="60">
        <v>246091923</v>
      </c>
      <c r="W28" s="60">
        <v>244087000</v>
      </c>
      <c r="X28" s="60">
        <v>2004923</v>
      </c>
      <c r="Y28" s="61">
        <v>0.82</v>
      </c>
      <c r="Z28" s="62">
        <v>244087000</v>
      </c>
    </row>
    <row r="29" spans="1:26" ht="13.5">
      <c r="A29" s="58" t="s">
        <v>282</v>
      </c>
      <c r="B29" s="19">
        <v>0</v>
      </c>
      <c r="C29" s="19">
        <v>0</v>
      </c>
      <c r="D29" s="59">
        <v>603000</v>
      </c>
      <c r="E29" s="60">
        <v>6225000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75024</v>
      </c>
      <c r="P29" s="60">
        <v>3230</v>
      </c>
      <c r="Q29" s="60">
        <v>78254</v>
      </c>
      <c r="R29" s="60">
        <v>0</v>
      </c>
      <c r="S29" s="60">
        <v>0</v>
      </c>
      <c r="T29" s="60">
        <v>0</v>
      </c>
      <c r="U29" s="60">
        <v>0</v>
      </c>
      <c r="V29" s="60">
        <v>78254</v>
      </c>
      <c r="W29" s="60">
        <v>6225000</v>
      </c>
      <c r="X29" s="60">
        <v>-6146746</v>
      </c>
      <c r="Y29" s="61">
        <v>-98.74</v>
      </c>
      <c r="Z29" s="62">
        <v>6225000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133460095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21038145</v>
      </c>
      <c r="U30" s="60">
        <v>21038145</v>
      </c>
      <c r="V30" s="60">
        <v>21038145</v>
      </c>
      <c r="W30" s="60">
        <v>133460095</v>
      </c>
      <c r="X30" s="60">
        <v>-112421950</v>
      </c>
      <c r="Y30" s="61">
        <v>-84.24</v>
      </c>
      <c r="Z30" s="62">
        <v>133460095</v>
      </c>
    </row>
    <row r="31" spans="1:26" ht="13.5">
      <c r="A31" s="58" t="s">
        <v>53</v>
      </c>
      <c r="B31" s="19">
        <v>0</v>
      </c>
      <c r="C31" s="19">
        <v>0</v>
      </c>
      <c r="D31" s="59">
        <v>2100000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22834215</v>
      </c>
      <c r="C32" s="22">
        <f>SUM(C28:C31)</f>
        <v>0</v>
      </c>
      <c r="D32" s="99">
        <f aca="true" t="shared" si="5" ref="D32:Z32">SUM(D28:D31)</f>
        <v>250424000</v>
      </c>
      <c r="E32" s="100">
        <f t="shared" si="5"/>
        <v>383772095</v>
      </c>
      <c r="F32" s="100">
        <f t="shared" si="5"/>
        <v>0</v>
      </c>
      <c r="G32" s="100">
        <f t="shared" si="5"/>
        <v>8172356</v>
      </c>
      <c r="H32" s="100">
        <f t="shared" si="5"/>
        <v>15521428</v>
      </c>
      <c r="I32" s="100">
        <f t="shared" si="5"/>
        <v>23693784</v>
      </c>
      <c r="J32" s="100">
        <f t="shared" si="5"/>
        <v>18677654</v>
      </c>
      <c r="K32" s="100">
        <f t="shared" si="5"/>
        <v>26083454</v>
      </c>
      <c r="L32" s="100">
        <f t="shared" si="5"/>
        <v>6840428</v>
      </c>
      <c r="M32" s="100">
        <f t="shared" si="5"/>
        <v>51601536</v>
      </c>
      <c r="N32" s="100">
        <f t="shared" si="5"/>
        <v>6606382</v>
      </c>
      <c r="O32" s="100">
        <f t="shared" si="5"/>
        <v>34776040</v>
      </c>
      <c r="P32" s="100">
        <f t="shared" si="5"/>
        <v>34053753</v>
      </c>
      <c r="Q32" s="100">
        <f t="shared" si="5"/>
        <v>75436175</v>
      </c>
      <c r="R32" s="100">
        <f t="shared" si="5"/>
        <v>53356933</v>
      </c>
      <c r="S32" s="100">
        <f t="shared" si="5"/>
        <v>33978683</v>
      </c>
      <c r="T32" s="100">
        <f t="shared" si="5"/>
        <v>29141211</v>
      </c>
      <c r="U32" s="100">
        <f t="shared" si="5"/>
        <v>116476827</v>
      </c>
      <c r="V32" s="100">
        <f t="shared" si="5"/>
        <v>267208322</v>
      </c>
      <c r="W32" s="100">
        <f t="shared" si="5"/>
        <v>383772095</v>
      </c>
      <c r="X32" s="100">
        <f t="shared" si="5"/>
        <v>-116563773</v>
      </c>
      <c r="Y32" s="101">
        <f>+IF(W32&lt;&gt;0,(X32/W32)*100,0)</f>
        <v>-30.37317577767086</v>
      </c>
      <c r="Z32" s="102">
        <f t="shared" si="5"/>
        <v>383772095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121745501</v>
      </c>
      <c r="C35" s="19">
        <v>0</v>
      </c>
      <c r="D35" s="59">
        <v>109233000</v>
      </c>
      <c r="E35" s="60">
        <v>473500071</v>
      </c>
      <c r="F35" s="60">
        <v>230203612</v>
      </c>
      <c r="G35" s="60">
        <v>230203612</v>
      </c>
      <c r="H35" s="60">
        <v>189939482</v>
      </c>
      <c r="I35" s="60">
        <v>189939482</v>
      </c>
      <c r="J35" s="60">
        <v>230203612</v>
      </c>
      <c r="K35" s="60">
        <v>284247832</v>
      </c>
      <c r="L35" s="60">
        <v>370945871</v>
      </c>
      <c r="M35" s="60">
        <v>370945871</v>
      </c>
      <c r="N35" s="60">
        <v>370945870</v>
      </c>
      <c r="O35" s="60">
        <v>325821887</v>
      </c>
      <c r="P35" s="60">
        <v>376947574</v>
      </c>
      <c r="Q35" s="60">
        <v>376947574</v>
      </c>
      <c r="R35" s="60">
        <v>355012368</v>
      </c>
      <c r="S35" s="60">
        <v>266819361</v>
      </c>
      <c r="T35" s="60">
        <v>225919524</v>
      </c>
      <c r="U35" s="60">
        <v>225919524</v>
      </c>
      <c r="V35" s="60">
        <v>225919524</v>
      </c>
      <c r="W35" s="60">
        <v>473500071</v>
      </c>
      <c r="X35" s="60">
        <v>-247580547</v>
      </c>
      <c r="Y35" s="61">
        <v>-52.29</v>
      </c>
      <c r="Z35" s="62">
        <v>473500071</v>
      </c>
    </row>
    <row r="36" spans="1:26" ht="13.5">
      <c r="A36" s="58" t="s">
        <v>57</v>
      </c>
      <c r="B36" s="19">
        <v>1132109836</v>
      </c>
      <c r="C36" s="19">
        <v>0</v>
      </c>
      <c r="D36" s="59">
        <v>1314811000</v>
      </c>
      <c r="E36" s="60">
        <v>1568054292</v>
      </c>
      <c r="F36" s="60">
        <v>1208342621</v>
      </c>
      <c r="G36" s="60">
        <v>1208342621</v>
      </c>
      <c r="H36" s="60">
        <v>1121672465</v>
      </c>
      <c r="I36" s="60">
        <v>1121672465</v>
      </c>
      <c r="J36" s="60">
        <v>1208342621</v>
      </c>
      <c r="K36" s="60">
        <v>1132155490</v>
      </c>
      <c r="L36" s="60">
        <v>1132569045</v>
      </c>
      <c r="M36" s="60">
        <v>1132569045</v>
      </c>
      <c r="N36" s="60">
        <v>1132569045</v>
      </c>
      <c r="O36" s="60">
        <v>1124543998</v>
      </c>
      <c r="P36" s="60">
        <v>1124248191</v>
      </c>
      <c r="Q36" s="60">
        <v>1124248191</v>
      </c>
      <c r="R36" s="60">
        <v>1124248191</v>
      </c>
      <c r="S36" s="60">
        <v>1124252191</v>
      </c>
      <c r="T36" s="60">
        <v>1124252191</v>
      </c>
      <c r="U36" s="60">
        <v>1124252191</v>
      </c>
      <c r="V36" s="60">
        <v>1124252191</v>
      </c>
      <c r="W36" s="60">
        <v>1568054292</v>
      </c>
      <c r="X36" s="60">
        <v>-443802101</v>
      </c>
      <c r="Y36" s="61">
        <v>-28.3</v>
      </c>
      <c r="Z36" s="62">
        <v>1568054292</v>
      </c>
    </row>
    <row r="37" spans="1:26" ht="13.5">
      <c r="A37" s="58" t="s">
        <v>58</v>
      </c>
      <c r="B37" s="19">
        <v>92577691</v>
      </c>
      <c r="C37" s="19">
        <v>0</v>
      </c>
      <c r="D37" s="59">
        <v>18956000</v>
      </c>
      <c r="E37" s="60">
        <v>349983272</v>
      </c>
      <c r="F37" s="60">
        <v>157414976</v>
      </c>
      <c r="G37" s="60">
        <v>157414976</v>
      </c>
      <c r="H37" s="60">
        <v>108828503</v>
      </c>
      <c r="I37" s="60">
        <v>108828503</v>
      </c>
      <c r="J37" s="60">
        <v>157414976</v>
      </c>
      <c r="K37" s="60">
        <v>71629936</v>
      </c>
      <c r="L37" s="60">
        <v>119279715</v>
      </c>
      <c r="M37" s="60">
        <v>119279715</v>
      </c>
      <c r="N37" s="60">
        <v>347673475</v>
      </c>
      <c r="O37" s="60">
        <v>179704143</v>
      </c>
      <c r="P37" s="60">
        <v>332497670</v>
      </c>
      <c r="Q37" s="60">
        <v>332497670</v>
      </c>
      <c r="R37" s="60">
        <v>324892669</v>
      </c>
      <c r="S37" s="60">
        <v>243472747</v>
      </c>
      <c r="T37" s="60">
        <v>212131985</v>
      </c>
      <c r="U37" s="60">
        <v>212131985</v>
      </c>
      <c r="V37" s="60">
        <v>212131985</v>
      </c>
      <c r="W37" s="60">
        <v>349983272</v>
      </c>
      <c r="X37" s="60">
        <v>-137851287</v>
      </c>
      <c r="Y37" s="61">
        <v>-39.39</v>
      </c>
      <c r="Z37" s="62">
        <v>349983272</v>
      </c>
    </row>
    <row r="38" spans="1:26" ht="13.5">
      <c r="A38" s="58" t="s">
        <v>59</v>
      </c>
      <c r="B38" s="19">
        <v>70074603</v>
      </c>
      <c r="C38" s="19">
        <v>0</v>
      </c>
      <c r="D38" s="59">
        <v>8184000</v>
      </c>
      <c r="E38" s="60">
        <v>8891542</v>
      </c>
      <c r="F38" s="60">
        <v>70073082</v>
      </c>
      <c r="G38" s="60">
        <v>70073082</v>
      </c>
      <c r="H38" s="60">
        <v>70037410</v>
      </c>
      <c r="I38" s="60">
        <v>70037410</v>
      </c>
      <c r="J38" s="60">
        <v>70073082</v>
      </c>
      <c r="K38" s="60">
        <v>171165869</v>
      </c>
      <c r="L38" s="60">
        <v>237285303</v>
      </c>
      <c r="M38" s="60">
        <v>237285303</v>
      </c>
      <c r="N38" s="60">
        <v>8891542</v>
      </c>
      <c r="O38" s="60">
        <v>143212488</v>
      </c>
      <c r="P38" s="60">
        <v>9835980</v>
      </c>
      <c r="Q38" s="60">
        <v>9835980</v>
      </c>
      <c r="R38" s="60">
        <v>9814691</v>
      </c>
      <c r="S38" s="60">
        <v>9794918</v>
      </c>
      <c r="T38" s="60">
        <v>9772800</v>
      </c>
      <c r="U38" s="60">
        <v>9772800</v>
      </c>
      <c r="V38" s="60">
        <v>9772800</v>
      </c>
      <c r="W38" s="60">
        <v>8891542</v>
      </c>
      <c r="X38" s="60">
        <v>881258</v>
      </c>
      <c r="Y38" s="61">
        <v>9.91</v>
      </c>
      <c r="Z38" s="62">
        <v>8891542</v>
      </c>
    </row>
    <row r="39" spans="1:26" ht="13.5">
      <c r="A39" s="58" t="s">
        <v>60</v>
      </c>
      <c r="B39" s="19">
        <v>1091203043</v>
      </c>
      <c r="C39" s="19">
        <v>0</v>
      </c>
      <c r="D39" s="59">
        <v>1396904000</v>
      </c>
      <c r="E39" s="60">
        <v>1682679549</v>
      </c>
      <c r="F39" s="60">
        <v>1211058175</v>
      </c>
      <c r="G39" s="60">
        <v>1211058175</v>
      </c>
      <c r="H39" s="60">
        <v>1132746034</v>
      </c>
      <c r="I39" s="60">
        <v>1132746034</v>
      </c>
      <c r="J39" s="60">
        <v>1211058175</v>
      </c>
      <c r="K39" s="60">
        <v>1173607517</v>
      </c>
      <c r="L39" s="60">
        <v>1146949898</v>
      </c>
      <c r="M39" s="60">
        <v>1146949898</v>
      </c>
      <c r="N39" s="60">
        <v>1146949898</v>
      </c>
      <c r="O39" s="60">
        <v>1127449254</v>
      </c>
      <c r="P39" s="60">
        <v>1158862115</v>
      </c>
      <c r="Q39" s="60">
        <v>1158862115</v>
      </c>
      <c r="R39" s="60">
        <v>1144553199</v>
      </c>
      <c r="S39" s="60">
        <v>1137803887</v>
      </c>
      <c r="T39" s="60">
        <v>1128266930</v>
      </c>
      <c r="U39" s="60">
        <v>1128266930</v>
      </c>
      <c r="V39" s="60">
        <v>1128266930</v>
      </c>
      <c r="W39" s="60">
        <v>1682679549</v>
      </c>
      <c r="X39" s="60">
        <v>-554412619</v>
      </c>
      <c r="Y39" s="61">
        <v>-32.95</v>
      </c>
      <c r="Z39" s="62">
        <v>1682679549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-41134358</v>
      </c>
      <c r="C42" s="19">
        <v>0</v>
      </c>
      <c r="D42" s="59">
        <v>254364000</v>
      </c>
      <c r="E42" s="60">
        <v>130746995</v>
      </c>
      <c r="F42" s="60">
        <v>158648659</v>
      </c>
      <c r="G42" s="60">
        <v>-5667509</v>
      </c>
      <c r="H42" s="60">
        <v>-8456672</v>
      </c>
      <c r="I42" s="60">
        <v>144524478</v>
      </c>
      <c r="J42" s="60">
        <v>-3173168</v>
      </c>
      <c r="K42" s="60">
        <v>36127499</v>
      </c>
      <c r="L42" s="60">
        <v>63286415</v>
      </c>
      <c r="M42" s="60">
        <v>96240746</v>
      </c>
      <c r="N42" s="60">
        <v>-10846154</v>
      </c>
      <c r="O42" s="60">
        <v>-20475676</v>
      </c>
      <c r="P42" s="60">
        <v>74832389</v>
      </c>
      <c r="Q42" s="60">
        <v>43510559</v>
      </c>
      <c r="R42" s="60">
        <v>37927196</v>
      </c>
      <c r="S42" s="60">
        <v>15093976</v>
      </c>
      <c r="T42" s="60">
        <v>15250426</v>
      </c>
      <c r="U42" s="60">
        <v>68271598</v>
      </c>
      <c r="V42" s="60">
        <v>352547381</v>
      </c>
      <c r="W42" s="60">
        <v>130746995</v>
      </c>
      <c r="X42" s="60">
        <v>221800386</v>
      </c>
      <c r="Y42" s="61">
        <v>169.64</v>
      </c>
      <c r="Z42" s="62">
        <v>130746995</v>
      </c>
    </row>
    <row r="43" spans="1:26" ht="13.5">
      <c r="A43" s="58" t="s">
        <v>63</v>
      </c>
      <c r="B43" s="19">
        <v>-23125598</v>
      </c>
      <c r="C43" s="19">
        <v>0</v>
      </c>
      <c r="D43" s="59">
        <v>-250357000</v>
      </c>
      <c r="E43" s="60">
        <v>-383772000</v>
      </c>
      <c r="F43" s="60">
        <v>-91993385</v>
      </c>
      <c r="G43" s="60">
        <v>-81053217</v>
      </c>
      <c r="H43" s="60">
        <v>10369733</v>
      </c>
      <c r="I43" s="60">
        <v>-162676869</v>
      </c>
      <c r="J43" s="60">
        <v>-101428018</v>
      </c>
      <c r="K43" s="60">
        <v>22919560</v>
      </c>
      <c r="L43" s="60">
        <v>-83174937</v>
      </c>
      <c r="M43" s="60">
        <v>-161683395</v>
      </c>
      <c r="N43" s="60">
        <v>38402413</v>
      </c>
      <c r="O43" s="60">
        <v>1484207</v>
      </c>
      <c r="P43" s="60">
        <v>13164296</v>
      </c>
      <c r="Q43" s="60">
        <v>53050916</v>
      </c>
      <c r="R43" s="60">
        <v>-86603729</v>
      </c>
      <c r="S43" s="60">
        <v>-56740773</v>
      </c>
      <c r="T43" s="60">
        <v>-24845298</v>
      </c>
      <c r="U43" s="60">
        <v>-168189800</v>
      </c>
      <c r="V43" s="60">
        <v>-439499148</v>
      </c>
      <c r="W43" s="60">
        <v>-383772000</v>
      </c>
      <c r="X43" s="60">
        <v>-55727148</v>
      </c>
      <c r="Y43" s="61">
        <v>14.52</v>
      </c>
      <c r="Z43" s="62">
        <v>-383772000</v>
      </c>
    </row>
    <row r="44" spans="1:26" ht="13.5">
      <c r="A44" s="58" t="s">
        <v>64</v>
      </c>
      <c r="B44" s="19">
        <v>79558713</v>
      </c>
      <c r="C44" s="19">
        <v>0</v>
      </c>
      <c r="D44" s="59">
        <v>0</v>
      </c>
      <c r="E44" s="60">
        <v>165333332</v>
      </c>
      <c r="F44" s="60">
        <v>0</v>
      </c>
      <c r="G44" s="60">
        <v>0</v>
      </c>
      <c r="H44" s="60">
        <v>101166666</v>
      </c>
      <c r="I44" s="60">
        <v>101166666</v>
      </c>
      <c r="J44" s="60">
        <v>0</v>
      </c>
      <c r="K44" s="60">
        <v>-35010000</v>
      </c>
      <c r="L44" s="60">
        <v>0</v>
      </c>
      <c r="M44" s="60">
        <v>-35010000</v>
      </c>
      <c r="N44" s="60">
        <v>-634066</v>
      </c>
      <c r="O44" s="60">
        <v>0</v>
      </c>
      <c r="P44" s="60">
        <v>-2191000</v>
      </c>
      <c r="Q44" s="60">
        <v>-2825066</v>
      </c>
      <c r="R44" s="60">
        <v>0</v>
      </c>
      <c r="S44" s="60">
        <v>0</v>
      </c>
      <c r="T44" s="60">
        <v>0</v>
      </c>
      <c r="U44" s="60">
        <v>0</v>
      </c>
      <c r="V44" s="60">
        <v>63331600</v>
      </c>
      <c r="W44" s="60">
        <v>165333332</v>
      </c>
      <c r="X44" s="60">
        <v>-102001732</v>
      </c>
      <c r="Y44" s="61">
        <v>-61.69</v>
      </c>
      <c r="Z44" s="62">
        <v>165333332</v>
      </c>
    </row>
    <row r="45" spans="1:26" ht="13.5">
      <c r="A45" s="70" t="s">
        <v>65</v>
      </c>
      <c r="B45" s="22">
        <v>24826694</v>
      </c>
      <c r="C45" s="22">
        <v>0</v>
      </c>
      <c r="D45" s="99">
        <v>51649000</v>
      </c>
      <c r="E45" s="100">
        <v>-52430673</v>
      </c>
      <c r="F45" s="100">
        <v>92093253</v>
      </c>
      <c r="G45" s="100">
        <v>5372527</v>
      </c>
      <c r="H45" s="100">
        <v>108452254</v>
      </c>
      <c r="I45" s="100">
        <v>108452254</v>
      </c>
      <c r="J45" s="100">
        <v>3851068</v>
      </c>
      <c r="K45" s="100">
        <v>27888127</v>
      </c>
      <c r="L45" s="100">
        <v>7999605</v>
      </c>
      <c r="M45" s="100">
        <v>7999605</v>
      </c>
      <c r="N45" s="100">
        <v>34921798</v>
      </c>
      <c r="O45" s="100">
        <v>15930329</v>
      </c>
      <c r="P45" s="100">
        <v>101736014</v>
      </c>
      <c r="Q45" s="100">
        <v>34921798</v>
      </c>
      <c r="R45" s="100">
        <v>53059481</v>
      </c>
      <c r="S45" s="100">
        <v>11412684</v>
      </c>
      <c r="T45" s="100">
        <v>1817812</v>
      </c>
      <c r="U45" s="100">
        <v>1817812</v>
      </c>
      <c r="V45" s="100">
        <v>1817812</v>
      </c>
      <c r="W45" s="100">
        <v>-52430673</v>
      </c>
      <c r="X45" s="100">
        <v>54248485</v>
      </c>
      <c r="Y45" s="101">
        <v>-103.47</v>
      </c>
      <c r="Z45" s="102">
        <v>-52430673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-507379</v>
      </c>
      <c r="C49" s="52">
        <v>0</v>
      </c>
      <c r="D49" s="129">
        <v>5500003</v>
      </c>
      <c r="E49" s="54">
        <v>3991180</v>
      </c>
      <c r="F49" s="54">
        <v>0</v>
      </c>
      <c r="G49" s="54">
        <v>0</v>
      </c>
      <c r="H49" s="54">
        <v>0</v>
      </c>
      <c r="I49" s="54">
        <v>4299102</v>
      </c>
      <c r="J49" s="54">
        <v>0</v>
      </c>
      <c r="K49" s="54">
        <v>0</v>
      </c>
      <c r="L49" s="54">
        <v>0</v>
      </c>
      <c r="M49" s="54">
        <v>4203448</v>
      </c>
      <c r="N49" s="54">
        <v>0</v>
      </c>
      <c r="O49" s="54">
        <v>0</v>
      </c>
      <c r="P49" s="54">
        <v>0</v>
      </c>
      <c r="Q49" s="54">
        <v>20997624</v>
      </c>
      <c r="R49" s="54">
        <v>0</v>
      </c>
      <c r="S49" s="54">
        <v>0</v>
      </c>
      <c r="T49" s="54">
        <v>0</v>
      </c>
      <c r="U49" s="54">
        <v>3863414</v>
      </c>
      <c r="V49" s="54">
        <v>155077169</v>
      </c>
      <c r="W49" s="54">
        <v>197424561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1154310</v>
      </c>
      <c r="C51" s="52">
        <v>0</v>
      </c>
      <c r="D51" s="129">
        <v>2594051</v>
      </c>
      <c r="E51" s="54">
        <v>-273123</v>
      </c>
      <c r="F51" s="54">
        <v>0</v>
      </c>
      <c r="G51" s="54">
        <v>0</v>
      </c>
      <c r="H51" s="54">
        <v>0</v>
      </c>
      <c r="I51" s="54">
        <v>-683112</v>
      </c>
      <c r="J51" s="54">
        <v>0</v>
      </c>
      <c r="K51" s="54">
        <v>0</v>
      </c>
      <c r="L51" s="54">
        <v>0</v>
      </c>
      <c r="M51" s="54">
        <v>3579999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65516394</v>
      </c>
      <c r="W51" s="54">
        <v>71888519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182.6187048827339</v>
      </c>
      <c r="C58" s="5">
        <f>IF(C67=0,0,+(C76/C67)*100)</f>
        <v>0</v>
      </c>
      <c r="D58" s="6">
        <f aca="true" t="shared" si="6" ref="D58:Z58">IF(D67=0,0,+(D76/D67)*100)</f>
        <v>35.84430343782555</v>
      </c>
      <c r="E58" s="7">
        <f t="shared" si="6"/>
        <v>34.897242061223196</v>
      </c>
      <c r="F58" s="7">
        <f t="shared" si="6"/>
        <v>466.8487990885628</v>
      </c>
      <c r="G58" s="7">
        <f t="shared" si="6"/>
        <v>45.60977735722228</v>
      </c>
      <c r="H58" s="7">
        <f t="shared" si="6"/>
        <v>56.57858020463603</v>
      </c>
      <c r="I58" s="7">
        <f t="shared" si="6"/>
        <v>79.84813020466726</v>
      </c>
      <c r="J58" s="7">
        <f t="shared" si="6"/>
        <v>54.774455396084896</v>
      </c>
      <c r="K58" s="7">
        <f t="shared" si="6"/>
        <v>89.25558698538072</v>
      </c>
      <c r="L58" s="7">
        <f t="shared" si="6"/>
        <v>111.00885930369955</v>
      </c>
      <c r="M58" s="7">
        <f t="shared" si="6"/>
        <v>80.89863465375517</v>
      </c>
      <c r="N58" s="7">
        <f t="shared" si="6"/>
        <v>97.40063322849598</v>
      </c>
      <c r="O58" s="7">
        <f t="shared" si="6"/>
        <v>83.05702361724838</v>
      </c>
      <c r="P58" s="7">
        <f t="shared" si="6"/>
        <v>75.4151761327991</v>
      </c>
      <c r="Q58" s="7">
        <f t="shared" si="6"/>
        <v>83.8329461106435</v>
      </c>
      <c r="R58" s="7">
        <f t="shared" si="6"/>
        <v>94.0094708186255</v>
      </c>
      <c r="S58" s="7">
        <f t="shared" si="6"/>
        <v>77.95819595908361</v>
      </c>
      <c r="T58" s="7">
        <f t="shared" si="6"/>
        <v>64.1901711232187</v>
      </c>
      <c r="U58" s="7">
        <f t="shared" si="6"/>
        <v>77.34704643800754</v>
      </c>
      <c r="V58" s="7">
        <f t="shared" si="6"/>
        <v>80.41825134237635</v>
      </c>
      <c r="W58" s="7">
        <f t="shared" si="6"/>
        <v>34.897242061223196</v>
      </c>
      <c r="X58" s="7">
        <f t="shared" si="6"/>
        <v>0</v>
      </c>
      <c r="Y58" s="7">
        <f t="shared" si="6"/>
        <v>0</v>
      </c>
      <c r="Z58" s="8">
        <f t="shared" si="6"/>
        <v>34.897242061223196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206.75669289287103</v>
      </c>
      <c r="C60" s="12">
        <f t="shared" si="7"/>
        <v>0</v>
      </c>
      <c r="D60" s="3">
        <f t="shared" si="7"/>
        <v>40.01268633047891</v>
      </c>
      <c r="E60" s="13">
        <f t="shared" si="7"/>
        <v>39.82848327962431</v>
      </c>
      <c r="F60" s="13">
        <f t="shared" si="7"/>
        <v>-972.2217850679218</v>
      </c>
      <c r="G60" s="13">
        <f t="shared" si="7"/>
        <v>30.698199104814496</v>
      </c>
      <c r="H60" s="13">
        <f t="shared" si="7"/>
        <v>46.18809045120925</v>
      </c>
      <c r="I60" s="13">
        <f t="shared" si="7"/>
        <v>71.94998918108071</v>
      </c>
      <c r="J60" s="13">
        <f t="shared" si="7"/>
        <v>41.642595482911894</v>
      </c>
      <c r="K60" s="13">
        <f t="shared" si="7"/>
        <v>85.8326550864528</v>
      </c>
      <c r="L60" s="13">
        <f t="shared" si="7"/>
        <v>110.2096803314699</v>
      </c>
      <c r="M60" s="13">
        <f t="shared" si="7"/>
        <v>72.98295796655225</v>
      </c>
      <c r="N60" s="13">
        <f t="shared" si="7"/>
        <v>96.23557388597462</v>
      </c>
      <c r="O60" s="13">
        <f t="shared" si="7"/>
        <v>78.9972815948972</v>
      </c>
      <c r="P60" s="13">
        <f t="shared" si="7"/>
        <v>69.64493021470398</v>
      </c>
      <c r="Q60" s="13">
        <f t="shared" si="7"/>
        <v>79.24561585894294</v>
      </c>
      <c r="R60" s="13">
        <f t="shared" si="7"/>
        <v>92.23937657934346</v>
      </c>
      <c r="S60" s="13">
        <f t="shared" si="7"/>
        <v>70.30714663559954</v>
      </c>
      <c r="T60" s="13">
        <f t="shared" si="7"/>
        <v>54.345315371241675</v>
      </c>
      <c r="U60" s="13">
        <f t="shared" si="7"/>
        <v>70.48372461327492</v>
      </c>
      <c r="V60" s="13">
        <f t="shared" si="7"/>
        <v>73.71326948677958</v>
      </c>
      <c r="W60" s="13">
        <f t="shared" si="7"/>
        <v>39.82848327962431</v>
      </c>
      <c r="X60" s="13">
        <f t="shared" si="7"/>
        <v>0</v>
      </c>
      <c r="Y60" s="13">
        <f t="shared" si="7"/>
        <v>0</v>
      </c>
      <c r="Z60" s="14">
        <f t="shared" si="7"/>
        <v>39.82848327962431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74.82610300700242</v>
      </c>
      <c r="C62" s="12">
        <f t="shared" si="7"/>
        <v>0</v>
      </c>
      <c r="D62" s="3">
        <f t="shared" si="7"/>
        <v>40.00647878198899</v>
      </c>
      <c r="E62" s="13">
        <f t="shared" si="7"/>
        <v>0</v>
      </c>
      <c r="F62" s="13">
        <f t="shared" si="7"/>
        <v>-875.8558439466107</v>
      </c>
      <c r="G62" s="13">
        <f t="shared" si="7"/>
        <v>30.648981084240347</v>
      </c>
      <c r="H62" s="13">
        <f t="shared" si="7"/>
        <v>45.78698108121256</v>
      </c>
      <c r="I62" s="13">
        <f t="shared" si="7"/>
        <v>71.80521104773162</v>
      </c>
      <c r="J62" s="13">
        <f t="shared" si="7"/>
        <v>41.25346154873185</v>
      </c>
      <c r="K62" s="13">
        <f t="shared" si="7"/>
        <v>82.95198168754435</v>
      </c>
      <c r="L62" s="13">
        <f t="shared" si="7"/>
        <v>85.96356588065612</v>
      </c>
      <c r="M62" s="13">
        <f t="shared" si="7"/>
        <v>67.2046016154346</v>
      </c>
      <c r="N62" s="13">
        <f t="shared" si="7"/>
        <v>74.26467340305302</v>
      </c>
      <c r="O62" s="13">
        <f t="shared" si="7"/>
        <v>42.57272976076122</v>
      </c>
      <c r="P62" s="13">
        <f t="shared" si="7"/>
        <v>48.300515860919305</v>
      </c>
      <c r="Q62" s="13">
        <f t="shared" si="7"/>
        <v>50.61538896723006</v>
      </c>
      <c r="R62" s="13">
        <f t="shared" si="7"/>
        <v>95.23016762769129</v>
      </c>
      <c r="S62" s="13">
        <f t="shared" si="7"/>
        <v>72.15218702357274</v>
      </c>
      <c r="T62" s="13">
        <f t="shared" si="7"/>
        <v>54.16920092165489</v>
      </c>
      <c r="U62" s="13">
        <f t="shared" si="7"/>
        <v>71.64641707321135</v>
      </c>
      <c r="V62" s="13">
        <f t="shared" si="7"/>
        <v>64.26842681142084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40.03511852502195</v>
      </c>
      <c r="E63" s="13">
        <f t="shared" si="7"/>
        <v>144.56913179798053</v>
      </c>
      <c r="F63" s="13">
        <f t="shared" si="7"/>
        <v>-1594.0370518459283</v>
      </c>
      <c r="G63" s="13">
        <f t="shared" si="7"/>
        <v>30.873980134799574</v>
      </c>
      <c r="H63" s="13">
        <f t="shared" si="7"/>
        <v>47.6686507936508</v>
      </c>
      <c r="I63" s="13">
        <f t="shared" si="7"/>
        <v>72.46803181732008</v>
      </c>
      <c r="J63" s="13">
        <f t="shared" si="7"/>
        <v>43.08345498641945</v>
      </c>
      <c r="K63" s="13">
        <f t="shared" si="7"/>
        <v>97.8844802161</v>
      </c>
      <c r="L63" s="13">
        <f t="shared" si="7"/>
        <v>0</v>
      </c>
      <c r="M63" s="13">
        <f t="shared" si="7"/>
        <v>104.9878589625992</v>
      </c>
      <c r="N63" s="13">
        <f t="shared" si="7"/>
        <v>176.42981855932803</v>
      </c>
      <c r="O63" s="13">
        <f t="shared" si="7"/>
        <v>0</v>
      </c>
      <c r="P63" s="13">
        <f t="shared" si="7"/>
        <v>0</v>
      </c>
      <c r="Q63" s="13">
        <f t="shared" si="7"/>
        <v>654.3714460986716</v>
      </c>
      <c r="R63" s="13">
        <f t="shared" si="7"/>
        <v>82.83700313351416</v>
      </c>
      <c r="S63" s="13">
        <f t="shared" si="7"/>
        <v>64.46278049891787</v>
      </c>
      <c r="T63" s="13">
        <f t="shared" si="7"/>
        <v>54.97905693816929</v>
      </c>
      <c r="U63" s="13">
        <f t="shared" si="7"/>
        <v>66.62186748311808</v>
      </c>
      <c r="V63" s="13">
        <f t="shared" si="7"/>
        <v>122.82158953677119</v>
      </c>
      <c r="W63" s="13">
        <f t="shared" si="7"/>
        <v>144.56913179798053</v>
      </c>
      <c r="X63" s="13">
        <f t="shared" si="7"/>
        <v>0</v>
      </c>
      <c r="Y63" s="13">
        <f t="shared" si="7"/>
        <v>0</v>
      </c>
      <c r="Z63" s="14">
        <f t="shared" si="7"/>
        <v>144.56913179798053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100.03688346241071</v>
      </c>
      <c r="I66" s="16">
        <f t="shared" si="7"/>
        <v>100.01241835379086</v>
      </c>
      <c r="J66" s="16">
        <f t="shared" si="7"/>
        <v>100</v>
      </c>
      <c r="K66" s="16">
        <f t="shared" si="7"/>
        <v>100.00010432032181</v>
      </c>
      <c r="L66" s="16">
        <f t="shared" si="7"/>
        <v>112.79190872504495</v>
      </c>
      <c r="M66" s="16">
        <f t="shared" si="7"/>
        <v>104.24733633098877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101.03851071029786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52769986</v>
      </c>
      <c r="C67" s="24"/>
      <c r="D67" s="25">
        <v>52795000</v>
      </c>
      <c r="E67" s="26">
        <v>54227781</v>
      </c>
      <c r="F67" s="26">
        <v>817171</v>
      </c>
      <c r="G67" s="26">
        <v>5254426</v>
      </c>
      <c r="H67" s="26">
        <v>5859281</v>
      </c>
      <c r="I67" s="26">
        <v>11930878</v>
      </c>
      <c r="J67" s="26">
        <v>5216773</v>
      </c>
      <c r="K67" s="26">
        <v>3967569</v>
      </c>
      <c r="L67" s="26">
        <v>3424987</v>
      </c>
      <c r="M67" s="26">
        <v>12609329</v>
      </c>
      <c r="N67" s="26">
        <v>3424988</v>
      </c>
      <c r="O67" s="26">
        <v>5312939</v>
      </c>
      <c r="P67" s="26">
        <v>5030636</v>
      </c>
      <c r="Q67" s="26">
        <v>13768563</v>
      </c>
      <c r="R67" s="26">
        <v>4462761</v>
      </c>
      <c r="S67" s="26">
        <v>4731600</v>
      </c>
      <c r="T67" s="26">
        <v>5871617</v>
      </c>
      <c r="U67" s="26">
        <v>15065978</v>
      </c>
      <c r="V67" s="26">
        <v>53374748</v>
      </c>
      <c r="W67" s="26">
        <v>54227781</v>
      </c>
      <c r="X67" s="26"/>
      <c r="Y67" s="25"/>
      <c r="Z67" s="27">
        <v>54227781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40838544</v>
      </c>
      <c r="C69" s="19"/>
      <c r="D69" s="20">
        <v>47295000</v>
      </c>
      <c r="E69" s="21">
        <v>47513735</v>
      </c>
      <c r="F69" s="21">
        <v>-279586</v>
      </c>
      <c r="G69" s="21">
        <v>4123838</v>
      </c>
      <c r="H69" s="21">
        <v>4728693</v>
      </c>
      <c r="I69" s="21">
        <v>8572945</v>
      </c>
      <c r="J69" s="21">
        <v>4042870</v>
      </c>
      <c r="K69" s="21">
        <v>3008983</v>
      </c>
      <c r="L69" s="21">
        <v>2364981</v>
      </c>
      <c r="M69" s="21">
        <v>9416834</v>
      </c>
      <c r="N69" s="21">
        <v>2364982</v>
      </c>
      <c r="O69" s="21">
        <v>4285969</v>
      </c>
      <c r="P69" s="21">
        <v>4074354</v>
      </c>
      <c r="Q69" s="21">
        <v>10725305</v>
      </c>
      <c r="R69" s="21">
        <v>3444865</v>
      </c>
      <c r="S69" s="21">
        <v>3512394</v>
      </c>
      <c r="T69" s="21">
        <v>4605477</v>
      </c>
      <c r="U69" s="21">
        <v>11562736</v>
      </c>
      <c r="V69" s="21">
        <v>40277820</v>
      </c>
      <c r="W69" s="21">
        <v>47513735</v>
      </c>
      <c r="X69" s="21"/>
      <c r="Y69" s="20"/>
      <c r="Z69" s="23">
        <v>47513735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40838544</v>
      </c>
      <c r="C71" s="19"/>
      <c r="D71" s="20">
        <v>37044000</v>
      </c>
      <c r="E71" s="21">
        <v>37262584</v>
      </c>
      <c r="F71" s="21">
        <v>-242071</v>
      </c>
      <c r="G71" s="21">
        <v>3221758</v>
      </c>
      <c r="H71" s="21">
        <v>3720693</v>
      </c>
      <c r="I71" s="21">
        <v>6700380</v>
      </c>
      <c r="J71" s="21">
        <v>3183185</v>
      </c>
      <c r="K71" s="21">
        <v>2428511</v>
      </c>
      <c r="L71" s="21">
        <v>2364981</v>
      </c>
      <c r="M71" s="21">
        <v>7976677</v>
      </c>
      <c r="N71" s="21">
        <v>1856386</v>
      </c>
      <c r="O71" s="21">
        <v>4285969</v>
      </c>
      <c r="P71" s="21">
        <v>4074354</v>
      </c>
      <c r="Q71" s="21">
        <v>10216709</v>
      </c>
      <c r="R71" s="21">
        <v>2613530</v>
      </c>
      <c r="S71" s="21">
        <v>2669610</v>
      </c>
      <c r="T71" s="21">
        <v>3603952</v>
      </c>
      <c r="U71" s="21">
        <v>8887092</v>
      </c>
      <c r="V71" s="21">
        <v>33780858</v>
      </c>
      <c r="W71" s="21">
        <v>37262584</v>
      </c>
      <c r="X71" s="21"/>
      <c r="Y71" s="20"/>
      <c r="Z71" s="23">
        <v>37262584</v>
      </c>
    </row>
    <row r="72" spans="1:26" ht="13.5" hidden="1">
      <c r="A72" s="39" t="s">
        <v>105</v>
      </c>
      <c r="B72" s="19"/>
      <c r="C72" s="19"/>
      <c r="D72" s="20">
        <v>10251000</v>
      </c>
      <c r="E72" s="21">
        <v>10251151</v>
      </c>
      <c r="F72" s="21">
        <v>-37515</v>
      </c>
      <c r="G72" s="21">
        <v>902080</v>
      </c>
      <c r="H72" s="21">
        <v>1008000</v>
      </c>
      <c r="I72" s="21">
        <v>1872565</v>
      </c>
      <c r="J72" s="21">
        <v>859685</v>
      </c>
      <c r="K72" s="21">
        <v>580472</v>
      </c>
      <c r="L72" s="21"/>
      <c r="M72" s="21">
        <v>1440157</v>
      </c>
      <c r="N72" s="21">
        <v>508596</v>
      </c>
      <c r="O72" s="21"/>
      <c r="P72" s="21"/>
      <c r="Q72" s="21">
        <v>508596</v>
      </c>
      <c r="R72" s="21">
        <v>831335</v>
      </c>
      <c r="S72" s="21">
        <v>842784</v>
      </c>
      <c r="T72" s="21">
        <v>1001525</v>
      </c>
      <c r="U72" s="21">
        <v>2675644</v>
      </c>
      <c r="V72" s="21">
        <v>6496962</v>
      </c>
      <c r="W72" s="21">
        <v>10251151</v>
      </c>
      <c r="X72" s="21"/>
      <c r="Y72" s="20"/>
      <c r="Z72" s="23">
        <v>10251151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11931442</v>
      </c>
      <c r="C75" s="28"/>
      <c r="D75" s="29">
        <v>5500000</v>
      </c>
      <c r="E75" s="30">
        <v>6714046</v>
      </c>
      <c r="F75" s="30">
        <v>1096757</v>
      </c>
      <c r="G75" s="30">
        <v>1130588</v>
      </c>
      <c r="H75" s="30">
        <v>1130588</v>
      </c>
      <c r="I75" s="30">
        <v>3357933</v>
      </c>
      <c r="J75" s="30">
        <v>1173903</v>
      </c>
      <c r="K75" s="30">
        <v>958586</v>
      </c>
      <c r="L75" s="30">
        <v>1060006</v>
      </c>
      <c r="M75" s="30">
        <v>3192495</v>
      </c>
      <c r="N75" s="30">
        <v>1060006</v>
      </c>
      <c r="O75" s="30">
        <v>1026970</v>
      </c>
      <c r="P75" s="30">
        <v>956282</v>
      </c>
      <c r="Q75" s="30">
        <v>3043258</v>
      </c>
      <c r="R75" s="30">
        <v>1017896</v>
      </c>
      <c r="S75" s="30">
        <v>1219206</v>
      </c>
      <c r="T75" s="30">
        <v>1266140</v>
      </c>
      <c r="U75" s="30">
        <v>3503242</v>
      </c>
      <c r="V75" s="30">
        <v>13096928</v>
      </c>
      <c r="W75" s="30">
        <v>6714046</v>
      </c>
      <c r="X75" s="30"/>
      <c r="Y75" s="29"/>
      <c r="Z75" s="31">
        <v>6714046</v>
      </c>
    </row>
    <row r="76" spans="1:26" ht="13.5" hidden="1">
      <c r="A76" s="42" t="s">
        <v>286</v>
      </c>
      <c r="B76" s="32">
        <v>96367865</v>
      </c>
      <c r="C76" s="32"/>
      <c r="D76" s="33">
        <v>18924000</v>
      </c>
      <c r="E76" s="34">
        <v>18924000</v>
      </c>
      <c r="F76" s="34">
        <v>3814953</v>
      </c>
      <c r="G76" s="34">
        <v>2396532</v>
      </c>
      <c r="H76" s="34">
        <v>3315098</v>
      </c>
      <c r="I76" s="34">
        <v>9526583</v>
      </c>
      <c r="J76" s="34">
        <v>2857459</v>
      </c>
      <c r="K76" s="34">
        <v>3541277</v>
      </c>
      <c r="L76" s="34">
        <v>3802039</v>
      </c>
      <c r="M76" s="34">
        <v>10200775</v>
      </c>
      <c r="N76" s="34">
        <v>3335960</v>
      </c>
      <c r="O76" s="34">
        <v>4412769</v>
      </c>
      <c r="P76" s="34">
        <v>3793863</v>
      </c>
      <c r="Q76" s="34">
        <v>11542592</v>
      </c>
      <c r="R76" s="34">
        <v>4195418</v>
      </c>
      <c r="S76" s="34">
        <v>3688670</v>
      </c>
      <c r="T76" s="34">
        <v>3769001</v>
      </c>
      <c r="U76" s="34">
        <v>11653089</v>
      </c>
      <c r="V76" s="34">
        <v>42923039</v>
      </c>
      <c r="W76" s="34">
        <v>18924000</v>
      </c>
      <c r="X76" s="34"/>
      <c r="Y76" s="33"/>
      <c r="Z76" s="35">
        <v>18924000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84436423</v>
      </c>
      <c r="C78" s="19"/>
      <c r="D78" s="20">
        <v>18924000</v>
      </c>
      <c r="E78" s="21">
        <v>18924000</v>
      </c>
      <c r="F78" s="21">
        <v>2718196</v>
      </c>
      <c r="G78" s="21">
        <v>1265944</v>
      </c>
      <c r="H78" s="21">
        <v>2184093</v>
      </c>
      <c r="I78" s="21">
        <v>6168233</v>
      </c>
      <c r="J78" s="21">
        <v>1683556</v>
      </c>
      <c r="K78" s="21">
        <v>2582690</v>
      </c>
      <c r="L78" s="21">
        <v>2606438</v>
      </c>
      <c r="M78" s="21">
        <v>6872684</v>
      </c>
      <c r="N78" s="21">
        <v>2275954</v>
      </c>
      <c r="O78" s="21">
        <v>3385799</v>
      </c>
      <c r="P78" s="21">
        <v>2837581</v>
      </c>
      <c r="Q78" s="21">
        <v>8499334</v>
      </c>
      <c r="R78" s="21">
        <v>3177522</v>
      </c>
      <c r="S78" s="21">
        <v>2469464</v>
      </c>
      <c r="T78" s="21">
        <v>2502861</v>
      </c>
      <c r="U78" s="21">
        <v>8149847</v>
      </c>
      <c r="V78" s="21">
        <v>29690098</v>
      </c>
      <c r="W78" s="21">
        <v>18924000</v>
      </c>
      <c r="X78" s="21"/>
      <c r="Y78" s="20"/>
      <c r="Z78" s="23">
        <v>18924000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30557891</v>
      </c>
      <c r="C80" s="19"/>
      <c r="D80" s="20">
        <v>14820000</v>
      </c>
      <c r="E80" s="21"/>
      <c r="F80" s="21">
        <v>2120193</v>
      </c>
      <c r="G80" s="21">
        <v>987436</v>
      </c>
      <c r="H80" s="21">
        <v>1703593</v>
      </c>
      <c r="I80" s="21">
        <v>4811222</v>
      </c>
      <c r="J80" s="21">
        <v>1313174</v>
      </c>
      <c r="K80" s="21">
        <v>2014498</v>
      </c>
      <c r="L80" s="21">
        <v>2033022</v>
      </c>
      <c r="M80" s="21">
        <v>5360694</v>
      </c>
      <c r="N80" s="21">
        <v>1378639</v>
      </c>
      <c r="O80" s="21">
        <v>1824654</v>
      </c>
      <c r="P80" s="21">
        <v>1967934</v>
      </c>
      <c r="Q80" s="21">
        <v>5171227</v>
      </c>
      <c r="R80" s="21">
        <v>2488869</v>
      </c>
      <c r="S80" s="21">
        <v>1926182</v>
      </c>
      <c r="T80" s="21">
        <v>1952232</v>
      </c>
      <c r="U80" s="21">
        <v>6367283</v>
      </c>
      <c r="V80" s="21">
        <v>21710426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10280653</v>
      </c>
      <c r="C81" s="19"/>
      <c r="D81" s="20">
        <v>4104000</v>
      </c>
      <c r="E81" s="21">
        <v>14820000</v>
      </c>
      <c r="F81" s="21">
        <v>598003</v>
      </c>
      <c r="G81" s="21">
        <v>278508</v>
      </c>
      <c r="H81" s="21">
        <v>480500</v>
      </c>
      <c r="I81" s="21">
        <v>1357011</v>
      </c>
      <c r="J81" s="21">
        <v>370382</v>
      </c>
      <c r="K81" s="21">
        <v>568192</v>
      </c>
      <c r="L81" s="21">
        <v>573416</v>
      </c>
      <c r="M81" s="21">
        <v>1511990</v>
      </c>
      <c r="N81" s="21">
        <v>897315</v>
      </c>
      <c r="O81" s="21">
        <v>1561145</v>
      </c>
      <c r="P81" s="21">
        <v>869647</v>
      </c>
      <c r="Q81" s="21">
        <v>3328107</v>
      </c>
      <c r="R81" s="21">
        <v>688653</v>
      </c>
      <c r="S81" s="21">
        <v>543282</v>
      </c>
      <c r="T81" s="21">
        <v>550629</v>
      </c>
      <c r="U81" s="21">
        <v>1782564</v>
      </c>
      <c r="V81" s="21">
        <v>7979672</v>
      </c>
      <c r="W81" s="21">
        <v>14820000</v>
      </c>
      <c r="X81" s="21"/>
      <c r="Y81" s="20"/>
      <c r="Z81" s="23">
        <v>14820000</v>
      </c>
    </row>
    <row r="82" spans="1:26" ht="13.5" hidden="1">
      <c r="A82" s="39" t="s">
        <v>106</v>
      </c>
      <c r="B82" s="19"/>
      <c r="C82" s="19"/>
      <c r="D82" s="20"/>
      <c r="E82" s="21">
        <v>4104000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4104000</v>
      </c>
      <c r="X82" s="21"/>
      <c r="Y82" s="20"/>
      <c r="Z82" s="23">
        <v>4104000</v>
      </c>
    </row>
    <row r="83" spans="1:26" ht="13.5" hidden="1">
      <c r="A83" s="39" t="s">
        <v>107</v>
      </c>
      <c r="B83" s="19">
        <v>43597879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11931442</v>
      </c>
      <c r="C84" s="28"/>
      <c r="D84" s="29"/>
      <c r="E84" s="30"/>
      <c r="F84" s="30">
        <v>1096757</v>
      </c>
      <c r="G84" s="30">
        <v>1130588</v>
      </c>
      <c r="H84" s="30">
        <v>1131005</v>
      </c>
      <c r="I84" s="30">
        <v>3358350</v>
      </c>
      <c r="J84" s="30">
        <v>1173903</v>
      </c>
      <c r="K84" s="30">
        <v>958587</v>
      </c>
      <c r="L84" s="30">
        <v>1195601</v>
      </c>
      <c r="M84" s="30">
        <v>3328091</v>
      </c>
      <c r="N84" s="30">
        <v>1060006</v>
      </c>
      <c r="O84" s="30">
        <v>1026970</v>
      </c>
      <c r="P84" s="30">
        <v>956282</v>
      </c>
      <c r="Q84" s="30">
        <v>3043258</v>
      </c>
      <c r="R84" s="30">
        <v>1017896</v>
      </c>
      <c r="S84" s="30">
        <v>1219206</v>
      </c>
      <c r="T84" s="30">
        <v>1266140</v>
      </c>
      <c r="U84" s="30">
        <v>3503242</v>
      </c>
      <c r="V84" s="30">
        <v>13232941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10159000</v>
      </c>
      <c r="G5" s="358">
        <f t="shared" si="0"/>
        <v>0</v>
      </c>
      <c r="H5" s="356">
        <f t="shared" si="0"/>
        <v>602495</v>
      </c>
      <c r="I5" s="356">
        <f t="shared" si="0"/>
        <v>77057</v>
      </c>
      <c r="J5" s="358">
        <f t="shared" si="0"/>
        <v>679552</v>
      </c>
      <c r="K5" s="358">
        <f t="shared" si="0"/>
        <v>478095</v>
      </c>
      <c r="L5" s="356">
        <f t="shared" si="0"/>
        <v>0</v>
      </c>
      <c r="M5" s="356">
        <f t="shared" si="0"/>
        <v>0</v>
      </c>
      <c r="N5" s="358">
        <f t="shared" si="0"/>
        <v>478095</v>
      </c>
      <c r="O5" s="358">
        <f t="shared" si="0"/>
        <v>0</v>
      </c>
      <c r="P5" s="356">
        <f t="shared" si="0"/>
        <v>523064</v>
      </c>
      <c r="Q5" s="356">
        <f t="shared" si="0"/>
        <v>0</v>
      </c>
      <c r="R5" s="358">
        <f t="shared" si="0"/>
        <v>523064</v>
      </c>
      <c r="S5" s="358">
        <f t="shared" si="0"/>
        <v>640060</v>
      </c>
      <c r="T5" s="356">
        <f t="shared" si="0"/>
        <v>20837</v>
      </c>
      <c r="U5" s="356">
        <f t="shared" si="0"/>
        <v>20837</v>
      </c>
      <c r="V5" s="358">
        <f t="shared" si="0"/>
        <v>681734</v>
      </c>
      <c r="W5" s="358">
        <f t="shared" si="0"/>
        <v>2362445</v>
      </c>
      <c r="X5" s="356">
        <f t="shared" si="0"/>
        <v>10159000</v>
      </c>
      <c r="Y5" s="358">
        <f t="shared" si="0"/>
        <v>-7796555</v>
      </c>
      <c r="Z5" s="359">
        <f>+IF(X5&lt;&gt;0,+(Y5/X5)*100,0)</f>
        <v>-76.74529973422581</v>
      </c>
      <c r="AA5" s="360">
        <f>+AA6+AA8+AA11+AA13+AA15</f>
        <v>10159000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4007000</v>
      </c>
      <c r="G11" s="364">
        <f t="shared" si="3"/>
        <v>0</v>
      </c>
      <c r="H11" s="362">
        <f t="shared" si="3"/>
        <v>602495</v>
      </c>
      <c r="I11" s="362">
        <f t="shared" si="3"/>
        <v>77057</v>
      </c>
      <c r="J11" s="364">
        <f t="shared" si="3"/>
        <v>679552</v>
      </c>
      <c r="K11" s="364">
        <f t="shared" si="3"/>
        <v>96426</v>
      </c>
      <c r="L11" s="362">
        <f t="shared" si="3"/>
        <v>0</v>
      </c>
      <c r="M11" s="362">
        <f t="shared" si="3"/>
        <v>0</v>
      </c>
      <c r="N11" s="364">
        <f t="shared" si="3"/>
        <v>96426</v>
      </c>
      <c r="O11" s="364">
        <f t="shared" si="3"/>
        <v>0</v>
      </c>
      <c r="P11" s="362">
        <f t="shared" si="3"/>
        <v>134960</v>
      </c>
      <c r="Q11" s="362">
        <f t="shared" si="3"/>
        <v>0</v>
      </c>
      <c r="R11" s="364">
        <f t="shared" si="3"/>
        <v>134960</v>
      </c>
      <c r="S11" s="364">
        <f t="shared" si="3"/>
        <v>0</v>
      </c>
      <c r="T11" s="362">
        <f t="shared" si="3"/>
        <v>20837</v>
      </c>
      <c r="U11" s="362">
        <f t="shared" si="3"/>
        <v>20837</v>
      </c>
      <c r="V11" s="364">
        <f t="shared" si="3"/>
        <v>41674</v>
      </c>
      <c r="W11" s="364">
        <f t="shared" si="3"/>
        <v>952612</v>
      </c>
      <c r="X11" s="362">
        <f t="shared" si="3"/>
        <v>4007000</v>
      </c>
      <c r="Y11" s="364">
        <f t="shared" si="3"/>
        <v>-3054388</v>
      </c>
      <c r="Z11" s="365">
        <f>+IF(X11&lt;&gt;0,+(Y11/X11)*100,0)</f>
        <v>-76.2263039680559</v>
      </c>
      <c r="AA11" s="366">
        <f t="shared" si="3"/>
        <v>4007000</v>
      </c>
    </row>
    <row r="12" spans="1:27" ht="13.5">
      <c r="A12" s="291" t="s">
        <v>231</v>
      </c>
      <c r="B12" s="136"/>
      <c r="C12" s="60"/>
      <c r="D12" s="340"/>
      <c r="E12" s="60"/>
      <c r="F12" s="59">
        <v>4007000</v>
      </c>
      <c r="G12" s="59"/>
      <c r="H12" s="60">
        <v>602495</v>
      </c>
      <c r="I12" s="60">
        <v>77057</v>
      </c>
      <c r="J12" s="59">
        <v>679552</v>
      </c>
      <c r="K12" s="59">
        <v>96426</v>
      </c>
      <c r="L12" s="60"/>
      <c r="M12" s="60"/>
      <c r="N12" s="59">
        <v>96426</v>
      </c>
      <c r="O12" s="59"/>
      <c r="P12" s="60">
        <v>134960</v>
      </c>
      <c r="Q12" s="60"/>
      <c r="R12" s="59">
        <v>134960</v>
      </c>
      <c r="S12" s="59"/>
      <c r="T12" s="60">
        <v>20837</v>
      </c>
      <c r="U12" s="60">
        <v>20837</v>
      </c>
      <c r="V12" s="59">
        <v>41674</v>
      </c>
      <c r="W12" s="59">
        <v>952612</v>
      </c>
      <c r="X12" s="60">
        <v>4007000</v>
      </c>
      <c r="Y12" s="59">
        <v>-3054388</v>
      </c>
      <c r="Z12" s="61">
        <v>-76.23</v>
      </c>
      <c r="AA12" s="62">
        <v>4007000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6152000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381669</v>
      </c>
      <c r="L13" s="275">
        <f t="shared" si="4"/>
        <v>0</v>
      </c>
      <c r="M13" s="275">
        <f t="shared" si="4"/>
        <v>0</v>
      </c>
      <c r="N13" s="342">
        <f t="shared" si="4"/>
        <v>381669</v>
      </c>
      <c r="O13" s="342">
        <f t="shared" si="4"/>
        <v>0</v>
      </c>
      <c r="P13" s="275">
        <f t="shared" si="4"/>
        <v>388104</v>
      </c>
      <c r="Q13" s="275">
        <f t="shared" si="4"/>
        <v>0</v>
      </c>
      <c r="R13" s="342">
        <f t="shared" si="4"/>
        <v>388104</v>
      </c>
      <c r="S13" s="342">
        <f t="shared" si="4"/>
        <v>640060</v>
      </c>
      <c r="T13" s="275">
        <f t="shared" si="4"/>
        <v>0</v>
      </c>
      <c r="U13" s="275">
        <f t="shared" si="4"/>
        <v>0</v>
      </c>
      <c r="V13" s="342">
        <f t="shared" si="4"/>
        <v>640060</v>
      </c>
      <c r="W13" s="342">
        <f t="shared" si="4"/>
        <v>1409833</v>
      </c>
      <c r="X13" s="275">
        <f t="shared" si="4"/>
        <v>6152000</v>
      </c>
      <c r="Y13" s="342">
        <f t="shared" si="4"/>
        <v>-4742167</v>
      </c>
      <c r="Z13" s="335">
        <f>+IF(X13&lt;&gt;0,+(Y13/X13)*100,0)</f>
        <v>-77.08333875162549</v>
      </c>
      <c r="AA13" s="273">
        <f t="shared" si="4"/>
        <v>6152000</v>
      </c>
    </row>
    <row r="14" spans="1:27" ht="13.5">
      <c r="A14" s="291" t="s">
        <v>232</v>
      </c>
      <c r="B14" s="136"/>
      <c r="C14" s="60"/>
      <c r="D14" s="340"/>
      <c r="E14" s="60"/>
      <c r="F14" s="59">
        <v>6152000</v>
      </c>
      <c r="G14" s="59"/>
      <c r="H14" s="60"/>
      <c r="I14" s="60"/>
      <c r="J14" s="59"/>
      <c r="K14" s="59">
        <v>381669</v>
      </c>
      <c r="L14" s="60"/>
      <c r="M14" s="60"/>
      <c r="N14" s="59">
        <v>381669</v>
      </c>
      <c r="O14" s="59"/>
      <c r="P14" s="60">
        <v>388104</v>
      </c>
      <c r="Q14" s="60"/>
      <c r="R14" s="59">
        <v>388104</v>
      </c>
      <c r="S14" s="59">
        <v>640060</v>
      </c>
      <c r="T14" s="60"/>
      <c r="U14" s="60"/>
      <c r="V14" s="59">
        <v>640060</v>
      </c>
      <c r="W14" s="59">
        <v>1409833</v>
      </c>
      <c r="X14" s="60">
        <v>6152000</v>
      </c>
      <c r="Y14" s="59">
        <v>-4742167</v>
      </c>
      <c r="Z14" s="61">
        <v>-77.08</v>
      </c>
      <c r="AA14" s="62">
        <v>6152000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172964</v>
      </c>
      <c r="T22" s="343">
        <f t="shared" si="6"/>
        <v>0</v>
      </c>
      <c r="U22" s="343">
        <f t="shared" si="6"/>
        <v>0</v>
      </c>
      <c r="V22" s="345">
        <f t="shared" si="6"/>
        <v>172964</v>
      </c>
      <c r="W22" s="345">
        <f t="shared" si="6"/>
        <v>172964</v>
      </c>
      <c r="X22" s="343">
        <f t="shared" si="6"/>
        <v>0</v>
      </c>
      <c r="Y22" s="345">
        <f t="shared" si="6"/>
        <v>172964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172964</v>
      </c>
      <c r="T32" s="60"/>
      <c r="U32" s="60"/>
      <c r="V32" s="59">
        <v>172964</v>
      </c>
      <c r="W32" s="59">
        <v>172964</v>
      </c>
      <c r="X32" s="60"/>
      <c r="Y32" s="59">
        <v>172964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2700000</v>
      </c>
      <c r="G40" s="345">
        <f t="shared" si="9"/>
        <v>0</v>
      </c>
      <c r="H40" s="343">
        <f t="shared" si="9"/>
        <v>123050</v>
      </c>
      <c r="I40" s="343">
        <f t="shared" si="9"/>
        <v>124583</v>
      </c>
      <c r="J40" s="345">
        <f t="shared" si="9"/>
        <v>247633</v>
      </c>
      <c r="K40" s="345">
        <f t="shared" si="9"/>
        <v>133590</v>
      </c>
      <c r="L40" s="343">
        <f t="shared" si="9"/>
        <v>0</v>
      </c>
      <c r="M40" s="343">
        <f t="shared" si="9"/>
        <v>0</v>
      </c>
      <c r="N40" s="345">
        <f t="shared" si="9"/>
        <v>133590</v>
      </c>
      <c r="O40" s="345">
        <f t="shared" si="9"/>
        <v>3318309</v>
      </c>
      <c r="P40" s="343">
        <f t="shared" si="9"/>
        <v>86461</v>
      </c>
      <c r="Q40" s="343">
        <f t="shared" si="9"/>
        <v>10497735</v>
      </c>
      <c r="R40" s="345">
        <f t="shared" si="9"/>
        <v>13902505</v>
      </c>
      <c r="S40" s="345">
        <f t="shared" si="9"/>
        <v>331789</v>
      </c>
      <c r="T40" s="343">
        <f t="shared" si="9"/>
        <v>67692</v>
      </c>
      <c r="U40" s="343">
        <f t="shared" si="9"/>
        <v>67692</v>
      </c>
      <c r="V40" s="345">
        <f t="shared" si="9"/>
        <v>467173</v>
      </c>
      <c r="W40" s="345">
        <f t="shared" si="9"/>
        <v>14750901</v>
      </c>
      <c r="X40" s="343">
        <f t="shared" si="9"/>
        <v>2700000</v>
      </c>
      <c r="Y40" s="345">
        <f t="shared" si="9"/>
        <v>12050901</v>
      </c>
      <c r="Z40" s="336">
        <f>+IF(X40&lt;&gt;0,+(Y40/X40)*100,0)</f>
        <v>446.32966666666664</v>
      </c>
      <c r="AA40" s="350">
        <f>SUM(AA41:AA49)</f>
        <v>2700000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117983</v>
      </c>
      <c r="I41" s="362">
        <v>116123</v>
      </c>
      <c r="J41" s="364">
        <v>234106</v>
      </c>
      <c r="K41" s="364">
        <v>121125</v>
      </c>
      <c r="L41" s="362"/>
      <c r="M41" s="362"/>
      <c r="N41" s="364">
        <v>121125</v>
      </c>
      <c r="O41" s="364">
        <v>4805</v>
      </c>
      <c r="P41" s="362">
        <v>32547</v>
      </c>
      <c r="Q41" s="362">
        <v>237307</v>
      </c>
      <c r="R41" s="364">
        <v>274659</v>
      </c>
      <c r="S41" s="364">
        <v>292808</v>
      </c>
      <c r="T41" s="362">
        <v>5321</v>
      </c>
      <c r="U41" s="362">
        <v>5321</v>
      </c>
      <c r="V41" s="364">
        <v>303450</v>
      </c>
      <c r="W41" s="364">
        <v>933340</v>
      </c>
      <c r="X41" s="362"/>
      <c r="Y41" s="364">
        <v>933340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529</v>
      </c>
      <c r="L43" s="305"/>
      <c r="M43" s="305"/>
      <c r="N43" s="370">
        <v>529</v>
      </c>
      <c r="O43" s="370">
        <v>3297041</v>
      </c>
      <c r="P43" s="305"/>
      <c r="Q43" s="305"/>
      <c r="R43" s="370">
        <v>3297041</v>
      </c>
      <c r="S43" s="370"/>
      <c r="T43" s="305"/>
      <c r="U43" s="305"/>
      <c r="V43" s="370"/>
      <c r="W43" s="370">
        <v>3297570</v>
      </c>
      <c r="X43" s="305"/>
      <c r="Y43" s="370">
        <v>3297570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5067</v>
      </c>
      <c r="I44" s="54">
        <v>8460</v>
      </c>
      <c r="J44" s="53">
        <v>13527</v>
      </c>
      <c r="K44" s="53">
        <v>11936</v>
      </c>
      <c r="L44" s="54"/>
      <c r="M44" s="54"/>
      <c r="N44" s="53">
        <v>11936</v>
      </c>
      <c r="O44" s="53">
        <v>16463</v>
      </c>
      <c r="P44" s="54">
        <v>35826</v>
      </c>
      <c r="Q44" s="54">
        <v>1259050</v>
      </c>
      <c r="R44" s="53">
        <v>1311339</v>
      </c>
      <c r="S44" s="53">
        <v>395</v>
      </c>
      <c r="T44" s="54">
        <v>1154</v>
      </c>
      <c r="U44" s="54">
        <v>1154</v>
      </c>
      <c r="V44" s="53">
        <v>2703</v>
      </c>
      <c r="W44" s="53">
        <v>1339505</v>
      </c>
      <c r="X44" s="54"/>
      <c r="Y44" s="53">
        <v>1339505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>
        <v>705</v>
      </c>
      <c r="U47" s="54">
        <v>705</v>
      </c>
      <c r="V47" s="53">
        <v>1410</v>
      </c>
      <c r="W47" s="53">
        <v>1410</v>
      </c>
      <c r="X47" s="54"/>
      <c r="Y47" s="53">
        <v>1410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2760</v>
      </c>
      <c r="T48" s="54">
        <v>7566</v>
      </c>
      <c r="U48" s="54">
        <v>7566</v>
      </c>
      <c r="V48" s="53">
        <v>17892</v>
      </c>
      <c r="W48" s="53">
        <v>17892</v>
      </c>
      <c r="X48" s="54"/>
      <c r="Y48" s="53">
        <v>17892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2700000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18088</v>
      </c>
      <c r="Q49" s="54">
        <v>9001378</v>
      </c>
      <c r="R49" s="53">
        <v>9019466</v>
      </c>
      <c r="S49" s="53">
        <v>35826</v>
      </c>
      <c r="T49" s="54">
        <v>52946</v>
      </c>
      <c r="U49" s="54">
        <v>52946</v>
      </c>
      <c r="V49" s="53">
        <v>141718</v>
      </c>
      <c r="W49" s="53">
        <v>9161184</v>
      </c>
      <c r="X49" s="54">
        <v>2700000</v>
      </c>
      <c r="Y49" s="53">
        <v>6461184</v>
      </c>
      <c r="Z49" s="94">
        <v>239.3</v>
      </c>
      <c r="AA49" s="95">
        <v>2700000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12859000</v>
      </c>
      <c r="G60" s="264">
        <f t="shared" si="14"/>
        <v>0</v>
      </c>
      <c r="H60" s="219">
        <f t="shared" si="14"/>
        <v>725545</v>
      </c>
      <c r="I60" s="219">
        <f t="shared" si="14"/>
        <v>201640</v>
      </c>
      <c r="J60" s="264">
        <f t="shared" si="14"/>
        <v>927185</v>
      </c>
      <c r="K60" s="264">
        <f t="shared" si="14"/>
        <v>611685</v>
      </c>
      <c r="L60" s="219">
        <f t="shared" si="14"/>
        <v>0</v>
      </c>
      <c r="M60" s="219">
        <f t="shared" si="14"/>
        <v>0</v>
      </c>
      <c r="N60" s="264">
        <f t="shared" si="14"/>
        <v>611685</v>
      </c>
      <c r="O60" s="264">
        <f t="shared" si="14"/>
        <v>3318309</v>
      </c>
      <c r="P60" s="219">
        <f t="shared" si="14"/>
        <v>609525</v>
      </c>
      <c r="Q60" s="219">
        <f t="shared" si="14"/>
        <v>10497735</v>
      </c>
      <c r="R60" s="264">
        <f t="shared" si="14"/>
        <v>14425569</v>
      </c>
      <c r="S60" s="264">
        <f t="shared" si="14"/>
        <v>1144813</v>
      </c>
      <c r="T60" s="219">
        <f t="shared" si="14"/>
        <v>88529</v>
      </c>
      <c r="U60" s="219">
        <f t="shared" si="14"/>
        <v>88529</v>
      </c>
      <c r="V60" s="264">
        <f t="shared" si="14"/>
        <v>1321871</v>
      </c>
      <c r="W60" s="264">
        <f t="shared" si="14"/>
        <v>17286310</v>
      </c>
      <c r="X60" s="219">
        <f t="shared" si="14"/>
        <v>12859000</v>
      </c>
      <c r="Y60" s="264">
        <f t="shared" si="14"/>
        <v>4427310</v>
      </c>
      <c r="Z60" s="337">
        <f>+IF(X60&lt;&gt;0,+(Y60/X60)*100,0)</f>
        <v>34.429660160199084</v>
      </c>
      <c r="AA60" s="232">
        <f>+AA57+AA54+AA51+AA40+AA37+AA34+AA22+AA5</f>
        <v>12859000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102973887</v>
      </c>
      <c r="D5" s="153">
        <f>SUM(D6:D8)</f>
        <v>0</v>
      </c>
      <c r="E5" s="154">
        <f t="shared" si="0"/>
        <v>347730000</v>
      </c>
      <c r="F5" s="100">
        <f t="shared" si="0"/>
        <v>101765254</v>
      </c>
      <c r="G5" s="100">
        <f t="shared" si="0"/>
        <v>44320865</v>
      </c>
      <c r="H5" s="100">
        <f t="shared" si="0"/>
        <v>1794700</v>
      </c>
      <c r="I5" s="100">
        <f t="shared" si="0"/>
        <v>4109743</v>
      </c>
      <c r="J5" s="100">
        <f t="shared" si="0"/>
        <v>50225308</v>
      </c>
      <c r="K5" s="100">
        <f t="shared" si="0"/>
        <v>6071887</v>
      </c>
      <c r="L5" s="100">
        <f t="shared" si="0"/>
        <v>33838889</v>
      </c>
      <c r="M5" s="100">
        <f t="shared" si="0"/>
        <v>5444927</v>
      </c>
      <c r="N5" s="100">
        <f t="shared" si="0"/>
        <v>45355703</v>
      </c>
      <c r="O5" s="100">
        <f t="shared" si="0"/>
        <v>6069028</v>
      </c>
      <c r="P5" s="100">
        <f t="shared" si="0"/>
        <v>5879518</v>
      </c>
      <c r="Q5" s="100">
        <f t="shared" si="0"/>
        <v>30540519</v>
      </c>
      <c r="R5" s="100">
        <f t="shared" si="0"/>
        <v>42489065</v>
      </c>
      <c r="S5" s="100">
        <f t="shared" si="0"/>
        <v>1849375</v>
      </c>
      <c r="T5" s="100">
        <f t="shared" si="0"/>
        <v>964326</v>
      </c>
      <c r="U5" s="100">
        <f t="shared" si="0"/>
        <v>1625355</v>
      </c>
      <c r="V5" s="100">
        <f t="shared" si="0"/>
        <v>4439056</v>
      </c>
      <c r="W5" s="100">
        <f t="shared" si="0"/>
        <v>142509132</v>
      </c>
      <c r="X5" s="100">
        <f t="shared" si="0"/>
        <v>101765254</v>
      </c>
      <c r="Y5" s="100">
        <f t="shared" si="0"/>
        <v>40743878</v>
      </c>
      <c r="Z5" s="137">
        <f>+IF(X5&lt;&gt;0,+(Y5/X5)*100,0)</f>
        <v>40.037121117980014</v>
      </c>
      <c r="AA5" s="153">
        <f>SUM(AA6:AA8)</f>
        <v>101765254</v>
      </c>
    </row>
    <row r="6" spans="1:27" ht="13.5">
      <c r="A6" s="138" t="s">
        <v>75</v>
      </c>
      <c r="B6" s="136"/>
      <c r="C6" s="155">
        <v>69175470</v>
      </c>
      <c r="D6" s="155"/>
      <c r="E6" s="156">
        <v>321800000</v>
      </c>
      <c r="F6" s="60">
        <v>66663090</v>
      </c>
      <c r="G6" s="60"/>
      <c r="H6" s="60"/>
      <c r="I6" s="60"/>
      <c r="J6" s="60"/>
      <c r="K6" s="60"/>
      <c r="L6" s="60">
        <v>24693630</v>
      </c>
      <c r="M6" s="60">
        <v>1000000</v>
      </c>
      <c r="N6" s="60">
        <v>25693630</v>
      </c>
      <c r="O6" s="60">
        <v>1000000</v>
      </c>
      <c r="P6" s="60">
        <v>12750</v>
      </c>
      <c r="Q6" s="60">
        <v>18812820</v>
      </c>
      <c r="R6" s="60">
        <v>19825570</v>
      </c>
      <c r="S6" s="60"/>
      <c r="T6" s="60"/>
      <c r="U6" s="60"/>
      <c r="V6" s="60"/>
      <c r="W6" s="60">
        <v>45519200</v>
      </c>
      <c r="X6" s="60">
        <v>66663090</v>
      </c>
      <c r="Y6" s="60">
        <v>-21143890</v>
      </c>
      <c r="Z6" s="140">
        <v>-31.72</v>
      </c>
      <c r="AA6" s="155">
        <v>66663090</v>
      </c>
    </row>
    <row r="7" spans="1:27" ht="13.5">
      <c r="A7" s="138" t="s">
        <v>76</v>
      </c>
      <c r="B7" s="136"/>
      <c r="C7" s="157">
        <v>33413367</v>
      </c>
      <c r="D7" s="157"/>
      <c r="E7" s="158">
        <v>25455000</v>
      </c>
      <c r="F7" s="159">
        <v>34862835</v>
      </c>
      <c r="G7" s="159">
        <v>44306000</v>
      </c>
      <c r="H7" s="159">
        <v>1773910</v>
      </c>
      <c r="I7" s="159">
        <v>4094743</v>
      </c>
      <c r="J7" s="159">
        <v>50174653</v>
      </c>
      <c r="K7" s="159">
        <v>5989591</v>
      </c>
      <c r="L7" s="159">
        <v>9129073</v>
      </c>
      <c r="M7" s="159">
        <v>4432743</v>
      </c>
      <c r="N7" s="159">
        <v>19551407</v>
      </c>
      <c r="O7" s="159">
        <v>5056844</v>
      </c>
      <c r="P7" s="159">
        <v>5792310</v>
      </c>
      <c r="Q7" s="159">
        <v>11709045</v>
      </c>
      <c r="R7" s="159">
        <v>22558199</v>
      </c>
      <c r="S7" s="159">
        <v>1834175</v>
      </c>
      <c r="T7" s="159">
        <v>826630</v>
      </c>
      <c r="U7" s="159">
        <v>1593756</v>
      </c>
      <c r="V7" s="159">
        <v>4254561</v>
      </c>
      <c r="W7" s="159">
        <v>96538820</v>
      </c>
      <c r="X7" s="159">
        <v>34862835</v>
      </c>
      <c r="Y7" s="159">
        <v>61675985</v>
      </c>
      <c r="Z7" s="141">
        <v>176.91</v>
      </c>
      <c r="AA7" s="157">
        <v>34862835</v>
      </c>
    </row>
    <row r="8" spans="1:27" ht="13.5">
      <c r="A8" s="138" t="s">
        <v>77</v>
      </c>
      <c r="B8" s="136"/>
      <c r="C8" s="155">
        <v>385050</v>
      </c>
      <c r="D8" s="155"/>
      <c r="E8" s="156">
        <v>475000</v>
      </c>
      <c r="F8" s="60">
        <v>239329</v>
      </c>
      <c r="G8" s="60">
        <v>14865</v>
      </c>
      <c r="H8" s="60">
        <v>20790</v>
      </c>
      <c r="I8" s="60">
        <v>15000</v>
      </c>
      <c r="J8" s="60">
        <v>50655</v>
      </c>
      <c r="K8" s="60">
        <v>82296</v>
      </c>
      <c r="L8" s="60">
        <v>16186</v>
      </c>
      <c r="M8" s="60">
        <v>12184</v>
      </c>
      <c r="N8" s="60">
        <v>110666</v>
      </c>
      <c r="O8" s="60">
        <v>12184</v>
      </c>
      <c r="P8" s="60">
        <v>74458</v>
      </c>
      <c r="Q8" s="60">
        <v>18654</v>
      </c>
      <c r="R8" s="60">
        <v>105296</v>
      </c>
      <c r="S8" s="60">
        <v>15200</v>
      </c>
      <c r="T8" s="60">
        <v>137696</v>
      </c>
      <c r="U8" s="60">
        <v>31599</v>
      </c>
      <c r="V8" s="60">
        <v>184495</v>
      </c>
      <c r="W8" s="60">
        <v>451112</v>
      </c>
      <c r="X8" s="60">
        <v>239329</v>
      </c>
      <c r="Y8" s="60">
        <v>211783</v>
      </c>
      <c r="Z8" s="140">
        <v>88.49</v>
      </c>
      <c r="AA8" s="155">
        <v>239329</v>
      </c>
    </row>
    <row r="9" spans="1:27" ht="13.5">
      <c r="A9" s="135" t="s">
        <v>78</v>
      </c>
      <c r="B9" s="136"/>
      <c r="C9" s="153">
        <f aca="true" t="shared" si="1" ref="C9:Y9">SUM(C10:C14)</f>
        <v>10244728</v>
      </c>
      <c r="D9" s="153">
        <f>SUM(D10:D14)</f>
        <v>0</v>
      </c>
      <c r="E9" s="154">
        <f t="shared" si="1"/>
        <v>0</v>
      </c>
      <c r="F9" s="100">
        <f t="shared" si="1"/>
        <v>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478580</v>
      </c>
      <c r="T9" s="100">
        <f t="shared" si="1"/>
        <v>0</v>
      </c>
      <c r="U9" s="100">
        <f t="shared" si="1"/>
        <v>0</v>
      </c>
      <c r="V9" s="100">
        <f t="shared" si="1"/>
        <v>478580</v>
      </c>
      <c r="W9" s="100">
        <f t="shared" si="1"/>
        <v>478580</v>
      </c>
      <c r="X9" s="100">
        <f t="shared" si="1"/>
        <v>500000</v>
      </c>
      <c r="Y9" s="100">
        <f t="shared" si="1"/>
        <v>-21420</v>
      </c>
      <c r="Z9" s="137">
        <f>+IF(X9&lt;&gt;0,+(Y9/X9)*100,0)</f>
        <v>-4.284000000000001</v>
      </c>
      <c r="AA9" s="153">
        <f>SUM(AA10:AA14)</f>
        <v>500000</v>
      </c>
    </row>
    <row r="10" spans="1:27" ht="13.5">
      <c r="A10" s="138" t="s">
        <v>79</v>
      </c>
      <c r="B10" s="136"/>
      <c r="C10" s="155">
        <v>10244728</v>
      </c>
      <c r="D10" s="155"/>
      <c r="E10" s="156"/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478580</v>
      </c>
      <c r="T10" s="60"/>
      <c r="U10" s="60"/>
      <c r="V10" s="60">
        <v>478580</v>
      </c>
      <c r="W10" s="60">
        <v>478580</v>
      </c>
      <c r="X10" s="60">
        <v>500000</v>
      </c>
      <c r="Y10" s="60">
        <v>-21420</v>
      </c>
      <c r="Z10" s="140">
        <v>-4.28</v>
      </c>
      <c r="AA10" s="155">
        <v>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2350000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211817</v>
      </c>
      <c r="Q15" s="100">
        <f t="shared" si="2"/>
        <v>1076866</v>
      </c>
      <c r="R15" s="100">
        <f t="shared" si="2"/>
        <v>1288683</v>
      </c>
      <c r="S15" s="100">
        <f t="shared" si="2"/>
        <v>323537</v>
      </c>
      <c r="T15" s="100">
        <f t="shared" si="2"/>
        <v>0</v>
      </c>
      <c r="U15" s="100">
        <f t="shared" si="2"/>
        <v>0</v>
      </c>
      <c r="V15" s="100">
        <f t="shared" si="2"/>
        <v>323537</v>
      </c>
      <c r="W15" s="100">
        <f t="shared" si="2"/>
        <v>1612220</v>
      </c>
      <c r="X15" s="100">
        <f t="shared" si="2"/>
        <v>890000</v>
      </c>
      <c r="Y15" s="100">
        <f t="shared" si="2"/>
        <v>722220</v>
      </c>
      <c r="Z15" s="137">
        <f>+IF(X15&lt;&gt;0,+(Y15/X15)*100,0)</f>
        <v>81.14831460674158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2350000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211817</v>
      </c>
      <c r="Q16" s="60">
        <v>1076866</v>
      </c>
      <c r="R16" s="60">
        <v>1288683</v>
      </c>
      <c r="S16" s="60">
        <v>323537</v>
      </c>
      <c r="T16" s="60"/>
      <c r="U16" s="60"/>
      <c r="V16" s="60">
        <v>323537</v>
      </c>
      <c r="W16" s="60">
        <v>1612220</v>
      </c>
      <c r="X16" s="60">
        <v>890000</v>
      </c>
      <c r="Y16" s="60">
        <v>722220</v>
      </c>
      <c r="Z16" s="140">
        <v>81.15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195701252</v>
      </c>
      <c r="D19" s="153">
        <f>SUM(D20:D23)</f>
        <v>0</v>
      </c>
      <c r="E19" s="154">
        <f t="shared" si="3"/>
        <v>146828000</v>
      </c>
      <c r="F19" s="100">
        <f t="shared" si="3"/>
        <v>399316425</v>
      </c>
      <c r="G19" s="100">
        <f t="shared" si="3"/>
        <v>39407171</v>
      </c>
      <c r="H19" s="100">
        <f t="shared" si="3"/>
        <v>5254426</v>
      </c>
      <c r="I19" s="100">
        <f t="shared" si="3"/>
        <v>5859843</v>
      </c>
      <c r="J19" s="100">
        <f t="shared" si="3"/>
        <v>50521440</v>
      </c>
      <c r="K19" s="100">
        <f t="shared" si="3"/>
        <v>5219405</v>
      </c>
      <c r="L19" s="100">
        <f t="shared" si="3"/>
        <v>34375904</v>
      </c>
      <c r="M19" s="100">
        <f t="shared" si="3"/>
        <v>3436075</v>
      </c>
      <c r="N19" s="100">
        <f t="shared" si="3"/>
        <v>43031384</v>
      </c>
      <c r="O19" s="100">
        <f t="shared" si="3"/>
        <v>4436076</v>
      </c>
      <c r="P19" s="100">
        <f t="shared" si="3"/>
        <v>5335782</v>
      </c>
      <c r="Q19" s="100">
        <f t="shared" si="3"/>
        <v>28219751</v>
      </c>
      <c r="R19" s="100">
        <f t="shared" si="3"/>
        <v>37991609</v>
      </c>
      <c r="S19" s="100">
        <f t="shared" si="3"/>
        <v>4492636</v>
      </c>
      <c r="T19" s="100">
        <f t="shared" si="3"/>
        <v>269005345</v>
      </c>
      <c r="U19" s="100">
        <f t="shared" si="3"/>
        <v>35012828</v>
      </c>
      <c r="V19" s="100">
        <f t="shared" si="3"/>
        <v>308510809</v>
      </c>
      <c r="W19" s="100">
        <f t="shared" si="3"/>
        <v>440055242</v>
      </c>
      <c r="X19" s="100">
        <f t="shared" si="3"/>
        <v>399316425</v>
      </c>
      <c r="Y19" s="100">
        <f t="shared" si="3"/>
        <v>40738817</v>
      </c>
      <c r="Z19" s="137">
        <f>+IF(X19&lt;&gt;0,+(Y19/X19)*100,0)</f>
        <v>10.202139068033578</v>
      </c>
      <c r="AA19" s="153">
        <f>SUM(AA20:AA23)</f>
        <v>399316425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195701252</v>
      </c>
      <c r="D21" s="155"/>
      <c r="E21" s="156">
        <v>136577000</v>
      </c>
      <c r="F21" s="60">
        <v>387742018</v>
      </c>
      <c r="G21" s="60">
        <v>39444686</v>
      </c>
      <c r="H21" s="60">
        <v>4352346</v>
      </c>
      <c r="I21" s="60">
        <v>4851843</v>
      </c>
      <c r="J21" s="60">
        <v>48648875</v>
      </c>
      <c r="K21" s="60">
        <v>4359720</v>
      </c>
      <c r="L21" s="60">
        <v>33795432</v>
      </c>
      <c r="M21" s="60">
        <v>3436075</v>
      </c>
      <c r="N21" s="60">
        <v>41591227</v>
      </c>
      <c r="O21" s="60">
        <v>3927480</v>
      </c>
      <c r="P21" s="60">
        <v>5335782</v>
      </c>
      <c r="Q21" s="60">
        <v>28219751</v>
      </c>
      <c r="R21" s="60">
        <v>37483013</v>
      </c>
      <c r="S21" s="60">
        <v>3661301</v>
      </c>
      <c r="T21" s="60">
        <v>268162561</v>
      </c>
      <c r="U21" s="60">
        <v>34011303</v>
      </c>
      <c r="V21" s="60">
        <v>305835165</v>
      </c>
      <c r="W21" s="60">
        <v>433558280</v>
      </c>
      <c r="X21" s="60">
        <v>387742018</v>
      </c>
      <c r="Y21" s="60">
        <v>45816262</v>
      </c>
      <c r="Z21" s="140">
        <v>11.82</v>
      </c>
      <c r="AA21" s="155">
        <v>387742018</v>
      </c>
    </row>
    <row r="22" spans="1:27" ht="13.5">
      <c r="A22" s="138" t="s">
        <v>91</v>
      </c>
      <c r="B22" s="136"/>
      <c r="C22" s="157"/>
      <c r="D22" s="157"/>
      <c r="E22" s="158">
        <v>10251000</v>
      </c>
      <c r="F22" s="159">
        <v>11574407</v>
      </c>
      <c r="G22" s="159">
        <v>-37515</v>
      </c>
      <c r="H22" s="159">
        <v>902080</v>
      </c>
      <c r="I22" s="159">
        <v>1008000</v>
      </c>
      <c r="J22" s="159">
        <v>1872565</v>
      </c>
      <c r="K22" s="159">
        <v>859685</v>
      </c>
      <c r="L22" s="159">
        <v>580472</v>
      </c>
      <c r="M22" s="159"/>
      <c r="N22" s="159">
        <v>1440157</v>
      </c>
      <c r="O22" s="159">
        <v>508596</v>
      </c>
      <c r="P22" s="159"/>
      <c r="Q22" s="159"/>
      <c r="R22" s="159">
        <v>508596</v>
      </c>
      <c r="S22" s="159">
        <v>831335</v>
      </c>
      <c r="T22" s="159">
        <v>842784</v>
      </c>
      <c r="U22" s="159">
        <v>1001525</v>
      </c>
      <c r="V22" s="159">
        <v>2675644</v>
      </c>
      <c r="W22" s="159">
        <v>6496962</v>
      </c>
      <c r="X22" s="159">
        <v>11574407</v>
      </c>
      <c r="Y22" s="159">
        <v>-5077445</v>
      </c>
      <c r="Z22" s="141">
        <v>-43.87</v>
      </c>
      <c r="AA22" s="157">
        <v>11574407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311269867</v>
      </c>
      <c r="D25" s="168">
        <f>+D5+D9+D15+D19+D24</f>
        <v>0</v>
      </c>
      <c r="E25" s="169">
        <f t="shared" si="4"/>
        <v>495448000</v>
      </c>
      <c r="F25" s="73">
        <f t="shared" si="4"/>
        <v>502471679</v>
      </c>
      <c r="G25" s="73">
        <f t="shared" si="4"/>
        <v>83728036</v>
      </c>
      <c r="H25" s="73">
        <f t="shared" si="4"/>
        <v>7049126</v>
      </c>
      <c r="I25" s="73">
        <f t="shared" si="4"/>
        <v>9969586</v>
      </c>
      <c r="J25" s="73">
        <f t="shared" si="4"/>
        <v>100746748</v>
      </c>
      <c r="K25" s="73">
        <f t="shared" si="4"/>
        <v>11291292</v>
      </c>
      <c r="L25" s="73">
        <f t="shared" si="4"/>
        <v>68214793</v>
      </c>
      <c r="M25" s="73">
        <f t="shared" si="4"/>
        <v>8881002</v>
      </c>
      <c r="N25" s="73">
        <f t="shared" si="4"/>
        <v>88387087</v>
      </c>
      <c r="O25" s="73">
        <f t="shared" si="4"/>
        <v>10505104</v>
      </c>
      <c r="P25" s="73">
        <f t="shared" si="4"/>
        <v>11427117</v>
      </c>
      <c r="Q25" s="73">
        <f t="shared" si="4"/>
        <v>59837136</v>
      </c>
      <c r="R25" s="73">
        <f t="shared" si="4"/>
        <v>81769357</v>
      </c>
      <c r="S25" s="73">
        <f t="shared" si="4"/>
        <v>7144128</v>
      </c>
      <c r="T25" s="73">
        <f t="shared" si="4"/>
        <v>269969671</v>
      </c>
      <c r="U25" s="73">
        <f t="shared" si="4"/>
        <v>36638183</v>
      </c>
      <c r="V25" s="73">
        <f t="shared" si="4"/>
        <v>313751982</v>
      </c>
      <c r="W25" s="73">
        <f t="shared" si="4"/>
        <v>584655174</v>
      </c>
      <c r="X25" s="73">
        <f t="shared" si="4"/>
        <v>502471679</v>
      </c>
      <c r="Y25" s="73">
        <f t="shared" si="4"/>
        <v>82183495</v>
      </c>
      <c r="Z25" s="170">
        <f>+IF(X25&lt;&gt;0,+(Y25/X25)*100,0)</f>
        <v>16.355846196856003</v>
      </c>
      <c r="AA25" s="168">
        <f>+AA5+AA9+AA15+AA19+AA24</f>
        <v>502471679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133079406</v>
      </c>
      <c r="D28" s="153">
        <f>SUM(D29:D31)</f>
        <v>0</v>
      </c>
      <c r="E28" s="154">
        <f t="shared" si="5"/>
        <v>95705000</v>
      </c>
      <c r="F28" s="100">
        <f t="shared" si="5"/>
        <v>86244628</v>
      </c>
      <c r="G28" s="100">
        <f t="shared" si="5"/>
        <v>3931315</v>
      </c>
      <c r="H28" s="100">
        <f t="shared" si="5"/>
        <v>9189265</v>
      </c>
      <c r="I28" s="100">
        <f t="shared" si="5"/>
        <v>11741414</v>
      </c>
      <c r="J28" s="100">
        <f t="shared" si="5"/>
        <v>24861994</v>
      </c>
      <c r="K28" s="100">
        <f t="shared" si="5"/>
        <v>5242413</v>
      </c>
      <c r="L28" s="100">
        <f t="shared" si="5"/>
        <v>7532578</v>
      </c>
      <c r="M28" s="100">
        <f t="shared" si="5"/>
        <v>4547299</v>
      </c>
      <c r="N28" s="100">
        <f t="shared" si="5"/>
        <v>17322290</v>
      </c>
      <c r="O28" s="100">
        <f t="shared" si="5"/>
        <v>5171400</v>
      </c>
      <c r="P28" s="100">
        <f t="shared" si="5"/>
        <v>14071688</v>
      </c>
      <c r="Q28" s="100">
        <f t="shared" si="5"/>
        <v>6345973</v>
      </c>
      <c r="R28" s="100">
        <f t="shared" si="5"/>
        <v>25589061</v>
      </c>
      <c r="S28" s="100">
        <f t="shared" si="5"/>
        <v>9693290</v>
      </c>
      <c r="T28" s="100">
        <f t="shared" si="5"/>
        <v>4727979</v>
      </c>
      <c r="U28" s="100">
        <f t="shared" si="5"/>
        <v>8209553</v>
      </c>
      <c r="V28" s="100">
        <f t="shared" si="5"/>
        <v>22630822</v>
      </c>
      <c r="W28" s="100">
        <f t="shared" si="5"/>
        <v>90404167</v>
      </c>
      <c r="X28" s="100">
        <f t="shared" si="5"/>
        <v>86244628</v>
      </c>
      <c r="Y28" s="100">
        <f t="shared" si="5"/>
        <v>4159539</v>
      </c>
      <c r="Z28" s="137">
        <f>+IF(X28&lt;&gt;0,+(Y28/X28)*100,0)</f>
        <v>4.822954306209078</v>
      </c>
      <c r="AA28" s="153">
        <f>SUM(AA29:AA31)</f>
        <v>86244628</v>
      </c>
    </row>
    <row r="29" spans="1:27" ht="13.5">
      <c r="A29" s="138" t="s">
        <v>75</v>
      </c>
      <c r="B29" s="136"/>
      <c r="C29" s="155">
        <v>9009148</v>
      </c>
      <c r="D29" s="155"/>
      <c r="E29" s="156">
        <v>16817000</v>
      </c>
      <c r="F29" s="60">
        <v>20403935</v>
      </c>
      <c r="G29" s="60">
        <v>625000</v>
      </c>
      <c r="H29" s="60">
        <v>667588</v>
      </c>
      <c r="I29" s="60">
        <v>646044</v>
      </c>
      <c r="J29" s="60">
        <v>1938632</v>
      </c>
      <c r="K29" s="60">
        <v>921385</v>
      </c>
      <c r="L29" s="60">
        <v>1854436</v>
      </c>
      <c r="M29" s="60">
        <v>2163564</v>
      </c>
      <c r="N29" s="60">
        <v>4939385</v>
      </c>
      <c r="O29" s="60">
        <v>2163564</v>
      </c>
      <c r="P29" s="60">
        <v>1510273</v>
      </c>
      <c r="Q29" s="60">
        <v>1495972</v>
      </c>
      <c r="R29" s="60">
        <v>5169809</v>
      </c>
      <c r="S29" s="60">
        <v>1849465</v>
      </c>
      <c r="T29" s="60">
        <v>1143053</v>
      </c>
      <c r="U29" s="60">
        <v>1295030</v>
      </c>
      <c r="V29" s="60">
        <v>4287548</v>
      </c>
      <c r="W29" s="60">
        <v>16335374</v>
      </c>
      <c r="X29" s="60">
        <v>20403935</v>
      </c>
      <c r="Y29" s="60">
        <v>-4068561</v>
      </c>
      <c r="Z29" s="140">
        <v>-19.94</v>
      </c>
      <c r="AA29" s="155">
        <v>20403935</v>
      </c>
    </row>
    <row r="30" spans="1:27" ht="13.5">
      <c r="A30" s="138" t="s">
        <v>76</v>
      </c>
      <c r="B30" s="136"/>
      <c r="C30" s="157">
        <v>100941979</v>
      </c>
      <c r="D30" s="157"/>
      <c r="E30" s="158">
        <v>50739000</v>
      </c>
      <c r="F30" s="159">
        <v>36532341</v>
      </c>
      <c r="G30" s="159">
        <v>1939110</v>
      </c>
      <c r="H30" s="159">
        <v>7411491</v>
      </c>
      <c r="I30" s="159">
        <v>9964620</v>
      </c>
      <c r="J30" s="159">
        <v>19315221</v>
      </c>
      <c r="K30" s="159">
        <v>1636183</v>
      </c>
      <c r="L30" s="159">
        <v>3094815</v>
      </c>
      <c r="M30" s="159">
        <v>700639</v>
      </c>
      <c r="N30" s="159">
        <v>5431637</v>
      </c>
      <c r="O30" s="159">
        <v>1324740</v>
      </c>
      <c r="P30" s="159">
        <v>10863289</v>
      </c>
      <c r="Q30" s="159">
        <v>1273940</v>
      </c>
      <c r="R30" s="159">
        <v>13461969</v>
      </c>
      <c r="S30" s="159">
        <v>5586186</v>
      </c>
      <c r="T30" s="159">
        <v>1539656</v>
      </c>
      <c r="U30" s="159">
        <v>4324616</v>
      </c>
      <c r="V30" s="159">
        <v>11450458</v>
      </c>
      <c r="W30" s="159">
        <v>49659285</v>
      </c>
      <c r="X30" s="159">
        <v>36532341</v>
      </c>
      <c r="Y30" s="159">
        <v>13126944</v>
      </c>
      <c r="Z30" s="141">
        <v>35.93</v>
      </c>
      <c r="AA30" s="157">
        <v>36532341</v>
      </c>
    </row>
    <row r="31" spans="1:27" ht="13.5">
      <c r="A31" s="138" t="s">
        <v>77</v>
      </c>
      <c r="B31" s="136"/>
      <c r="C31" s="155">
        <v>23128279</v>
      </c>
      <c r="D31" s="155"/>
      <c r="E31" s="156">
        <v>28149000</v>
      </c>
      <c r="F31" s="60">
        <v>29308352</v>
      </c>
      <c r="G31" s="60">
        <v>1367205</v>
      </c>
      <c r="H31" s="60">
        <v>1110186</v>
      </c>
      <c r="I31" s="60">
        <v>1130750</v>
      </c>
      <c r="J31" s="60">
        <v>3608141</v>
      </c>
      <c r="K31" s="60">
        <v>2684845</v>
      </c>
      <c r="L31" s="60">
        <v>2583327</v>
      </c>
      <c r="M31" s="60">
        <v>1683096</v>
      </c>
      <c r="N31" s="60">
        <v>6951268</v>
      </c>
      <c r="O31" s="60">
        <v>1683096</v>
      </c>
      <c r="P31" s="60">
        <v>1698126</v>
      </c>
      <c r="Q31" s="60">
        <v>3576061</v>
      </c>
      <c r="R31" s="60">
        <v>6957283</v>
      </c>
      <c r="S31" s="60">
        <v>2257639</v>
      </c>
      <c r="T31" s="60">
        <v>2045270</v>
      </c>
      <c r="U31" s="60">
        <v>2589907</v>
      </c>
      <c r="V31" s="60">
        <v>6892816</v>
      </c>
      <c r="W31" s="60">
        <v>24409508</v>
      </c>
      <c r="X31" s="60">
        <v>29308352</v>
      </c>
      <c r="Y31" s="60">
        <v>-4898844</v>
      </c>
      <c r="Z31" s="140">
        <v>-16.71</v>
      </c>
      <c r="AA31" s="155">
        <v>29308352</v>
      </c>
    </row>
    <row r="32" spans="1:27" ht="13.5">
      <c r="A32" s="135" t="s">
        <v>78</v>
      </c>
      <c r="B32" s="136"/>
      <c r="C32" s="153">
        <f aca="true" t="shared" si="6" ref="C32:Y32">SUM(C33:C37)</f>
        <v>17063697</v>
      </c>
      <c r="D32" s="153">
        <f>SUM(D33:D37)</f>
        <v>0</v>
      </c>
      <c r="E32" s="154">
        <f t="shared" si="6"/>
        <v>23483000</v>
      </c>
      <c r="F32" s="100">
        <f t="shared" si="6"/>
        <v>24776726</v>
      </c>
      <c r="G32" s="100">
        <f t="shared" si="6"/>
        <v>645000</v>
      </c>
      <c r="H32" s="100">
        <f t="shared" si="6"/>
        <v>644061</v>
      </c>
      <c r="I32" s="100">
        <f t="shared" si="6"/>
        <v>695575</v>
      </c>
      <c r="J32" s="100">
        <f t="shared" si="6"/>
        <v>1984636</v>
      </c>
      <c r="K32" s="100">
        <f t="shared" si="6"/>
        <v>1493746</v>
      </c>
      <c r="L32" s="100">
        <f t="shared" si="6"/>
        <v>4397240</v>
      </c>
      <c r="M32" s="100">
        <f t="shared" si="6"/>
        <v>3300986</v>
      </c>
      <c r="N32" s="100">
        <f t="shared" si="6"/>
        <v>9191972</v>
      </c>
      <c r="O32" s="100">
        <f t="shared" si="6"/>
        <v>3300986</v>
      </c>
      <c r="P32" s="100">
        <f t="shared" si="6"/>
        <v>1566791</v>
      </c>
      <c r="Q32" s="100">
        <f t="shared" si="6"/>
        <v>433008</v>
      </c>
      <c r="R32" s="100">
        <f t="shared" si="6"/>
        <v>5300785</v>
      </c>
      <c r="S32" s="100">
        <f t="shared" si="6"/>
        <v>1236051</v>
      </c>
      <c r="T32" s="100">
        <f t="shared" si="6"/>
        <v>1444086</v>
      </c>
      <c r="U32" s="100">
        <f t="shared" si="6"/>
        <v>1041842</v>
      </c>
      <c r="V32" s="100">
        <f t="shared" si="6"/>
        <v>3721979</v>
      </c>
      <c r="W32" s="100">
        <f t="shared" si="6"/>
        <v>20199372</v>
      </c>
      <c r="X32" s="100">
        <f t="shared" si="6"/>
        <v>24776726</v>
      </c>
      <c r="Y32" s="100">
        <f t="shared" si="6"/>
        <v>-4577354</v>
      </c>
      <c r="Z32" s="137">
        <f>+IF(X32&lt;&gt;0,+(Y32/X32)*100,0)</f>
        <v>-18.474410218686682</v>
      </c>
      <c r="AA32" s="153">
        <f>SUM(AA33:AA37)</f>
        <v>24776726</v>
      </c>
    </row>
    <row r="33" spans="1:27" ht="13.5">
      <c r="A33" s="138" t="s">
        <v>79</v>
      </c>
      <c r="B33" s="136"/>
      <c r="C33" s="155">
        <v>17063697</v>
      </c>
      <c r="D33" s="155"/>
      <c r="E33" s="156">
        <v>23483000</v>
      </c>
      <c r="F33" s="60">
        <v>24776726</v>
      </c>
      <c r="G33" s="60">
        <v>645000</v>
      </c>
      <c r="H33" s="60">
        <v>644061</v>
      </c>
      <c r="I33" s="60">
        <v>695575</v>
      </c>
      <c r="J33" s="60">
        <v>1984636</v>
      </c>
      <c r="K33" s="60">
        <v>1493746</v>
      </c>
      <c r="L33" s="60">
        <v>4397240</v>
      </c>
      <c r="M33" s="60">
        <v>3300986</v>
      </c>
      <c r="N33" s="60">
        <v>9191972</v>
      </c>
      <c r="O33" s="60">
        <v>3300986</v>
      </c>
      <c r="P33" s="60">
        <v>1566791</v>
      </c>
      <c r="Q33" s="60">
        <v>433008</v>
      </c>
      <c r="R33" s="60">
        <v>5300785</v>
      </c>
      <c r="S33" s="60">
        <v>1236051</v>
      </c>
      <c r="T33" s="60">
        <v>1444086</v>
      </c>
      <c r="U33" s="60">
        <v>1041842</v>
      </c>
      <c r="V33" s="60">
        <v>3721979</v>
      </c>
      <c r="W33" s="60">
        <v>20199372</v>
      </c>
      <c r="X33" s="60">
        <v>24776726</v>
      </c>
      <c r="Y33" s="60">
        <v>-4577354</v>
      </c>
      <c r="Z33" s="140">
        <v>-18.47</v>
      </c>
      <c r="AA33" s="155">
        <v>24776726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4586329</v>
      </c>
      <c r="D38" s="153">
        <f>SUM(D39:D41)</f>
        <v>0</v>
      </c>
      <c r="E38" s="154">
        <f t="shared" si="7"/>
        <v>25265500</v>
      </c>
      <c r="F38" s="100">
        <f t="shared" si="7"/>
        <v>15425503</v>
      </c>
      <c r="G38" s="100">
        <f t="shared" si="7"/>
        <v>335000</v>
      </c>
      <c r="H38" s="100">
        <f t="shared" si="7"/>
        <v>339880</v>
      </c>
      <c r="I38" s="100">
        <f t="shared" si="7"/>
        <v>341700</v>
      </c>
      <c r="J38" s="100">
        <f t="shared" si="7"/>
        <v>1016580</v>
      </c>
      <c r="K38" s="100">
        <f t="shared" si="7"/>
        <v>503717</v>
      </c>
      <c r="L38" s="100">
        <f t="shared" si="7"/>
        <v>1398734</v>
      </c>
      <c r="M38" s="100">
        <f t="shared" si="7"/>
        <v>722061</v>
      </c>
      <c r="N38" s="100">
        <f t="shared" si="7"/>
        <v>2624512</v>
      </c>
      <c r="O38" s="100">
        <f t="shared" si="7"/>
        <v>722061</v>
      </c>
      <c r="P38" s="100">
        <f t="shared" si="7"/>
        <v>690581</v>
      </c>
      <c r="Q38" s="100">
        <f t="shared" si="7"/>
        <v>1622770</v>
      </c>
      <c r="R38" s="100">
        <f t="shared" si="7"/>
        <v>3035412</v>
      </c>
      <c r="S38" s="100">
        <f t="shared" si="7"/>
        <v>1406308</v>
      </c>
      <c r="T38" s="100">
        <f t="shared" si="7"/>
        <v>648127</v>
      </c>
      <c r="U38" s="100">
        <f t="shared" si="7"/>
        <v>760143</v>
      </c>
      <c r="V38" s="100">
        <f t="shared" si="7"/>
        <v>2814578</v>
      </c>
      <c r="W38" s="100">
        <f t="shared" si="7"/>
        <v>9491082</v>
      </c>
      <c r="X38" s="100">
        <f t="shared" si="7"/>
        <v>15425503</v>
      </c>
      <c r="Y38" s="100">
        <f t="shared" si="7"/>
        <v>-5934421</v>
      </c>
      <c r="Z38" s="137">
        <f>+IF(X38&lt;&gt;0,+(Y38/X38)*100,0)</f>
        <v>-38.47149101069832</v>
      </c>
      <c r="AA38" s="153">
        <f>SUM(AA39:AA41)</f>
        <v>15425503</v>
      </c>
    </row>
    <row r="39" spans="1:27" ht="13.5">
      <c r="A39" s="138" t="s">
        <v>85</v>
      </c>
      <c r="B39" s="136"/>
      <c r="C39" s="155">
        <v>4586329</v>
      </c>
      <c r="D39" s="155"/>
      <c r="E39" s="156">
        <v>25265500</v>
      </c>
      <c r="F39" s="60">
        <v>15425503</v>
      </c>
      <c r="G39" s="60">
        <v>335000</v>
      </c>
      <c r="H39" s="60">
        <v>339880</v>
      </c>
      <c r="I39" s="60">
        <v>341700</v>
      </c>
      <c r="J39" s="60">
        <v>1016580</v>
      </c>
      <c r="K39" s="60">
        <v>503717</v>
      </c>
      <c r="L39" s="60">
        <v>1398734</v>
      </c>
      <c r="M39" s="60">
        <v>722061</v>
      </c>
      <c r="N39" s="60">
        <v>2624512</v>
      </c>
      <c r="O39" s="60">
        <v>722061</v>
      </c>
      <c r="P39" s="60">
        <v>690581</v>
      </c>
      <c r="Q39" s="60">
        <v>1622770</v>
      </c>
      <c r="R39" s="60">
        <v>3035412</v>
      </c>
      <c r="S39" s="60">
        <v>1406308</v>
      </c>
      <c r="T39" s="60">
        <v>648127</v>
      </c>
      <c r="U39" s="60">
        <v>760143</v>
      </c>
      <c r="V39" s="60">
        <v>2814578</v>
      </c>
      <c r="W39" s="60">
        <v>9491082</v>
      </c>
      <c r="X39" s="60">
        <v>15425503</v>
      </c>
      <c r="Y39" s="60">
        <v>-5934421</v>
      </c>
      <c r="Z39" s="140">
        <v>-38.47</v>
      </c>
      <c r="AA39" s="155">
        <v>15425503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248194622</v>
      </c>
      <c r="D42" s="153">
        <f>SUM(D43:D46)</f>
        <v>0</v>
      </c>
      <c r="E42" s="154">
        <f t="shared" si="8"/>
        <v>100497500</v>
      </c>
      <c r="F42" s="100">
        <f t="shared" si="8"/>
        <v>214024074</v>
      </c>
      <c r="G42" s="100">
        <f t="shared" si="8"/>
        <v>4479611</v>
      </c>
      <c r="H42" s="100">
        <f t="shared" si="8"/>
        <v>7107217</v>
      </c>
      <c r="I42" s="100">
        <f t="shared" si="8"/>
        <v>5617768</v>
      </c>
      <c r="J42" s="100">
        <f t="shared" si="8"/>
        <v>17204596</v>
      </c>
      <c r="K42" s="100">
        <f t="shared" si="8"/>
        <v>8029535</v>
      </c>
      <c r="L42" s="100">
        <f t="shared" si="8"/>
        <v>20652175</v>
      </c>
      <c r="M42" s="100">
        <f t="shared" si="8"/>
        <v>11067782</v>
      </c>
      <c r="N42" s="100">
        <f t="shared" si="8"/>
        <v>39749492</v>
      </c>
      <c r="O42" s="100">
        <f t="shared" si="8"/>
        <v>12067783</v>
      </c>
      <c r="P42" s="100">
        <f t="shared" si="8"/>
        <v>14598539</v>
      </c>
      <c r="Q42" s="100">
        <f t="shared" si="8"/>
        <v>19764930</v>
      </c>
      <c r="R42" s="100">
        <f t="shared" si="8"/>
        <v>46431252</v>
      </c>
      <c r="S42" s="100">
        <f t="shared" si="8"/>
        <v>9970864</v>
      </c>
      <c r="T42" s="100">
        <f t="shared" si="8"/>
        <v>16717511</v>
      </c>
      <c r="U42" s="100">
        <f t="shared" si="8"/>
        <v>10614400</v>
      </c>
      <c r="V42" s="100">
        <f t="shared" si="8"/>
        <v>37302775</v>
      </c>
      <c r="W42" s="100">
        <f t="shared" si="8"/>
        <v>140688115</v>
      </c>
      <c r="X42" s="100">
        <f t="shared" si="8"/>
        <v>214024074</v>
      </c>
      <c r="Y42" s="100">
        <f t="shared" si="8"/>
        <v>-73335959</v>
      </c>
      <c r="Z42" s="137">
        <f>+IF(X42&lt;&gt;0,+(Y42/X42)*100,0)</f>
        <v>-34.26528503517787</v>
      </c>
      <c r="AA42" s="153">
        <f>SUM(AA43:AA46)</f>
        <v>214024074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248194622</v>
      </c>
      <c r="D44" s="155"/>
      <c r="E44" s="156">
        <v>100497500</v>
      </c>
      <c r="F44" s="60">
        <v>184739973</v>
      </c>
      <c r="G44" s="60">
        <v>4479611</v>
      </c>
      <c r="H44" s="60">
        <v>7107217</v>
      </c>
      <c r="I44" s="60">
        <v>5617768</v>
      </c>
      <c r="J44" s="60">
        <v>17204596</v>
      </c>
      <c r="K44" s="60">
        <v>8029535</v>
      </c>
      <c r="L44" s="60">
        <v>20652175</v>
      </c>
      <c r="M44" s="60">
        <v>11067782</v>
      </c>
      <c r="N44" s="60">
        <v>39749492</v>
      </c>
      <c r="O44" s="60">
        <v>12067783</v>
      </c>
      <c r="P44" s="60">
        <v>14598539</v>
      </c>
      <c r="Q44" s="60">
        <v>19764930</v>
      </c>
      <c r="R44" s="60">
        <v>46431252</v>
      </c>
      <c r="S44" s="60">
        <v>6216586</v>
      </c>
      <c r="T44" s="60">
        <v>16042522</v>
      </c>
      <c r="U44" s="60">
        <v>8085292</v>
      </c>
      <c r="V44" s="60">
        <v>30344400</v>
      </c>
      <c r="W44" s="60">
        <v>133729740</v>
      </c>
      <c r="X44" s="60">
        <v>184739973</v>
      </c>
      <c r="Y44" s="60">
        <v>-51010233</v>
      </c>
      <c r="Z44" s="140">
        <v>-27.61</v>
      </c>
      <c r="AA44" s="155">
        <v>184739973</v>
      </c>
    </row>
    <row r="45" spans="1:27" ht="13.5">
      <c r="A45" s="138" t="s">
        <v>91</v>
      </c>
      <c r="B45" s="136"/>
      <c r="C45" s="157"/>
      <c r="D45" s="157"/>
      <c r="E45" s="158"/>
      <c r="F45" s="159">
        <v>29284101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>
        <v>3754278</v>
      </c>
      <c r="T45" s="159">
        <v>674989</v>
      </c>
      <c r="U45" s="159">
        <v>2529108</v>
      </c>
      <c r="V45" s="159">
        <v>6958375</v>
      </c>
      <c r="W45" s="159">
        <v>6958375</v>
      </c>
      <c r="X45" s="159">
        <v>29284101</v>
      </c>
      <c r="Y45" s="159">
        <v>-22325726</v>
      </c>
      <c r="Z45" s="141">
        <v>-76.24</v>
      </c>
      <c r="AA45" s="157">
        <v>29284101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402924054</v>
      </c>
      <c r="D48" s="168">
        <f>+D28+D32+D38+D42+D47</f>
        <v>0</v>
      </c>
      <c r="E48" s="169">
        <f t="shared" si="9"/>
        <v>244951000</v>
      </c>
      <c r="F48" s="73">
        <f t="shared" si="9"/>
        <v>340470931</v>
      </c>
      <c r="G48" s="73">
        <f t="shared" si="9"/>
        <v>9390926</v>
      </c>
      <c r="H48" s="73">
        <f t="shared" si="9"/>
        <v>17280423</v>
      </c>
      <c r="I48" s="73">
        <f t="shared" si="9"/>
        <v>18396457</v>
      </c>
      <c r="J48" s="73">
        <f t="shared" si="9"/>
        <v>45067806</v>
      </c>
      <c r="K48" s="73">
        <f t="shared" si="9"/>
        <v>15269411</v>
      </c>
      <c r="L48" s="73">
        <f t="shared" si="9"/>
        <v>33980727</v>
      </c>
      <c r="M48" s="73">
        <f t="shared" si="9"/>
        <v>19638128</v>
      </c>
      <c r="N48" s="73">
        <f t="shared" si="9"/>
        <v>68888266</v>
      </c>
      <c r="O48" s="73">
        <f t="shared" si="9"/>
        <v>21262230</v>
      </c>
      <c r="P48" s="73">
        <f t="shared" si="9"/>
        <v>30927599</v>
      </c>
      <c r="Q48" s="73">
        <f t="shared" si="9"/>
        <v>28166681</v>
      </c>
      <c r="R48" s="73">
        <f t="shared" si="9"/>
        <v>80356510</v>
      </c>
      <c r="S48" s="73">
        <f t="shared" si="9"/>
        <v>22306513</v>
      </c>
      <c r="T48" s="73">
        <f t="shared" si="9"/>
        <v>23537703</v>
      </c>
      <c r="U48" s="73">
        <f t="shared" si="9"/>
        <v>20625938</v>
      </c>
      <c r="V48" s="73">
        <f t="shared" si="9"/>
        <v>66470154</v>
      </c>
      <c r="W48" s="73">
        <f t="shared" si="9"/>
        <v>260782736</v>
      </c>
      <c r="X48" s="73">
        <f t="shared" si="9"/>
        <v>340470931</v>
      </c>
      <c r="Y48" s="73">
        <f t="shared" si="9"/>
        <v>-79688195</v>
      </c>
      <c r="Z48" s="170">
        <f>+IF(X48&lt;&gt;0,+(Y48/X48)*100,0)</f>
        <v>-23.405285956703306</v>
      </c>
      <c r="AA48" s="168">
        <f>+AA28+AA32+AA38+AA42+AA47</f>
        <v>340470931</v>
      </c>
    </row>
    <row r="49" spans="1:27" ht="13.5">
      <c r="A49" s="148" t="s">
        <v>49</v>
      </c>
      <c r="B49" s="149"/>
      <c r="C49" s="171">
        <f aca="true" t="shared" si="10" ref="C49:Y49">+C25-C48</f>
        <v>-91654187</v>
      </c>
      <c r="D49" s="171">
        <f>+D25-D48</f>
        <v>0</v>
      </c>
      <c r="E49" s="172">
        <f t="shared" si="10"/>
        <v>250497000</v>
      </c>
      <c r="F49" s="173">
        <f t="shared" si="10"/>
        <v>162000748</v>
      </c>
      <c r="G49" s="173">
        <f t="shared" si="10"/>
        <v>74337110</v>
      </c>
      <c r="H49" s="173">
        <f t="shared" si="10"/>
        <v>-10231297</v>
      </c>
      <c r="I49" s="173">
        <f t="shared" si="10"/>
        <v>-8426871</v>
      </c>
      <c r="J49" s="173">
        <f t="shared" si="10"/>
        <v>55678942</v>
      </c>
      <c r="K49" s="173">
        <f t="shared" si="10"/>
        <v>-3978119</v>
      </c>
      <c r="L49" s="173">
        <f t="shared" si="10"/>
        <v>34234066</v>
      </c>
      <c r="M49" s="173">
        <f t="shared" si="10"/>
        <v>-10757126</v>
      </c>
      <c r="N49" s="173">
        <f t="shared" si="10"/>
        <v>19498821</v>
      </c>
      <c r="O49" s="173">
        <f t="shared" si="10"/>
        <v>-10757126</v>
      </c>
      <c r="P49" s="173">
        <f t="shared" si="10"/>
        <v>-19500482</v>
      </c>
      <c r="Q49" s="173">
        <f t="shared" si="10"/>
        <v>31670455</v>
      </c>
      <c r="R49" s="173">
        <f t="shared" si="10"/>
        <v>1412847</v>
      </c>
      <c r="S49" s="173">
        <f t="shared" si="10"/>
        <v>-15162385</v>
      </c>
      <c r="T49" s="173">
        <f t="shared" si="10"/>
        <v>246431968</v>
      </c>
      <c r="U49" s="173">
        <f t="shared" si="10"/>
        <v>16012245</v>
      </c>
      <c r="V49" s="173">
        <f t="shared" si="10"/>
        <v>247281828</v>
      </c>
      <c r="W49" s="173">
        <f t="shared" si="10"/>
        <v>323872438</v>
      </c>
      <c r="X49" s="173">
        <f>IF(F25=F48,0,X25-X48)</f>
        <v>162000748</v>
      </c>
      <c r="Y49" s="173">
        <f t="shared" si="10"/>
        <v>161871690</v>
      </c>
      <c r="Z49" s="174">
        <f>+IF(X49&lt;&gt;0,+(Y49/X49)*100,0)</f>
        <v>99.92033493573746</v>
      </c>
      <c r="AA49" s="171">
        <f>+AA25-AA48</f>
        <v>162000748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40838544</v>
      </c>
      <c r="D8" s="155">
        <v>0</v>
      </c>
      <c r="E8" s="156">
        <v>37044000</v>
      </c>
      <c r="F8" s="60">
        <v>37262584</v>
      </c>
      <c r="G8" s="60">
        <v>-242071</v>
      </c>
      <c r="H8" s="60">
        <v>3221758</v>
      </c>
      <c r="I8" s="60">
        <v>3720693</v>
      </c>
      <c r="J8" s="60">
        <v>6700380</v>
      </c>
      <c r="K8" s="60">
        <v>3183185</v>
      </c>
      <c r="L8" s="60">
        <v>2428511</v>
      </c>
      <c r="M8" s="60">
        <v>2364981</v>
      </c>
      <c r="N8" s="60">
        <v>7976677</v>
      </c>
      <c r="O8" s="60">
        <v>1856386</v>
      </c>
      <c r="P8" s="60">
        <v>4285969</v>
      </c>
      <c r="Q8" s="60">
        <v>4074354</v>
      </c>
      <c r="R8" s="60">
        <v>10216709</v>
      </c>
      <c r="S8" s="60">
        <v>2613530</v>
      </c>
      <c r="T8" s="60">
        <v>2669610</v>
      </c>
      <c r="U8" s="60">
        <v>3603952</v>
      </c>
      <c r="V8" s="60">
        <v>8887092</v>
      </c>
      <c r="W8" s="60">
        <v>33780858</v>
      </c>
      <c r="X8" s="60">
        <v>37262584</v>
      </c>
      <c r="Y8" s="60">
        <v>-3481726</v>
      </c>
      <c r="Z8" s="140">
        <v>-9.34</v>
      </c>
      <c r="AA8" s="155">
        <v>37262584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10251000</v>
      </c>
      <c r="F9" s="60">
        <v>10251151</v>
      </c>
      <c r="G9" s="60">
        <v>-37515</v>
      </c>
      <c r="H9" s="60">
        <v>902080</v>
      </c>
      <c r="I9" s="60">
        <v>1008000</v>
      </c>
      <c r="J9" s="60">
        <v>1872565</v>
      </c>
      <c r="K9" s="60">
        <v>859685</v>
      </c>
      <c r="L9" s="60">
        <v>580472</v>
      </c>
      <c r="M9" s="60">
        <v>0</v>
      </c>
      <c r="N9" s="60">
        <v>1440157</v>
      </c>
      <c r="O9" s="60">
        <v>508596</v>
      </c>
      <c r="P9" s="60">
        <v>0</v>
      </c>
      <c r="Q9" s="60">
        <v>0</v>
      </c>
      <c r="R9" s="60">
        <v>508596</v>
      </c>
      <c r="S9" s="60">
        <v>831335</v>
      </c>
      <c r="T9" s="60">
        <v>842784</v>
      </c>
      <c r="U9" s="60">
        <v>1001525</v>
      </c>
      <c r="V9" s="60">
        <v>2675644</v>
      </c>
      <c r="W9" s="60">
        <v>6496962</v>
      </c>
      <c r="X9" s="60">
        <v>10251151</v>
      </c>
      <c r="Y9" s="60">
        <v>-3754189</v>
      </c>
      <c r="Z9" s="140">
        <v>-36.62</v>
      </c>
      <c r="AA9" s="155">
        <v>10251151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321358</v>
      </c>
      <c r="D12" s="155">
        <v>0</v>
      </c>
      <c r="E12" s="156">
        <v>454000</v>
      </c>
      <c r="F12" s="60">
        <v>223618</v>
      </c>
      <c r="G12" s="60">
        <v>14865</v>
      </c>
      <c r="H12" s="60">
        <v>20790</v>
      </c>
      <c r="I12" s="60">
        <v>15000</v>
      </c>
      <c r="J12" s="60">
        <v>50655</v>
      </c>
      <c r="K12" s="60">
        <v>12184</v>
      </c>
      <c r="L12" s="60">
        <v>15692</v>
      </c>
      <c r="M12" s="60">
        <v>12184</v>
      </c>
      <c r="N12" s="60">
        <v>40060</v>
      </c>
      <c r="O12" s="60">
        <v>12184</v>
      </c>
      <c r="P12" s="60">
        <v>12184</v>
      </c>
      <c r="Q12" s="60">
        <v>15424</v>
      </c>
      <c r="R12" s="60">
        <v>39792</v>
      </c>
      <c r="S12" s="60">
        <v>15200</v>
      </c>
      <c r="T12" s="60">
        <v>20200</v>
      </c>
      <c r="U12" s="60">
        <v>31599</v>
      </c>
      <c r="V12" s="60">
        <v>66999</v>
      </c>
      <c r="W12" s="60">
        <v>197506</v>
      </c>
      <c r="X12" s="60">
        <v>223618</v>
      </c>
      <c r="Y12" s="60">
        <v>-26112</v>
      </c>
      <c r="Z12" s="140">
        <v>-11.68</v>
      </c>
      <c r="AA12" s="155">
        <v>223618</v>
      </c>
    </row>
    <row r="13" spans="1:27" ht="13.5">
      <c r="A13" s="181" t="s">
        <v>109</v>
      </c>
      <c r="B13" s="185"/>
      <c r="C13" s="155">
        <v>1839981</v>
      </c>
      <c r="D13" s="155">
        <v>0</v>
      </c>
      <c r="E13" s="156">
        <v>1583000</v>
      </c>
      <c r="F13" s="60">
        <v>6573806</v>
      </c>
      <c r="G13" s="60">
        <v>112000</v>
      </c>
      <c r="H13" s="60">
        <v>436910</v>
      </c>
      <c r="I13" s="60">
        <v>653929</v>
      </c>
      <c r="J13" s="60">
        <v>1202839</v>
      </c>
      <c r="K13" s="60">
        <v>581911</v>
      </c>
      <c r="L13" s="60">
        <v>889797</v>
      </c>
      <c r="M13" s="60">
        <v>1046451</v>
      </c>
      <c r="N13" s="60">
        <v>2518159</v>
      </c>
      <c r="O13" s="60">
        <v>1046451</v>
      </c>
      <c r="P13" s="60">
        <v>867348</v>
      </c>
      <c r="Q13" s="60">
        <v>1430369</v>
      </c>
      <c r="R13" s="60">
        <v>3344168</v>
      </c>
      <c r="S13" s="60">
        <v>745853</v>
      </c>
      <c r="T13" s="60">
        <v>809788</v>
      </c>
      <c r="U13" s="60">
        <v>1582756</v>
      </c>
      <c r="V13" s="60">
        <v>3138397</v>
      </c>
      <c r="W13" s="60">
        <v>10203563</v>
      </c>
      <c r="X13" s="60">
        <v>6573806</v>
      </c>
      <c r="Y13" s="60">
        <v>3629757</v>
      </c>
      <c r="Z13" s="140">
        <v>55.22</v>
      </c>
      <c r="AA13" s="155">
        <v>6573806</v>
      </c>
    </row>
    <row r="14" spans="1:27" ht="13.5">
      <c r="A14" s="181" t="s">
        <v>110</v>
      </c>
      <c r="B14" s="185"/>
      <c r="C14" s="155">
        <v>11931442</v>
      </c>
      <c r="D14" s="155">
        <v>0</v>
      </c>
      <c r="E14" s="156">
        <v>5500000</v>
      </c>
      <c r="F14" s="60">
        <v>6714046</v>
      </c>
      <c r="G14" s="60">
        <v>1096757</v>
      </c>
      <c r="H14" s="60">
        <v>1130588</v>
      </c>
      <c r="I14" s="60">
        <v>1130588</v>
      </c>
      <c r="J14" s="60">
        <v>3357933</v>
      </c>
      <c r="K14" s="60">
        <v>1173903</v>
      </c>
      <c r="L14" s="60">
        <v>958586</v>
      </c>
      <c r="M14" s="60">
        <v>1060006</v>
      </c>
      <c r="N14" s="60">
        <v>3192495</v>
      </c>
      <c r="O14" s="60">
        <v>1060006</v>
      </c>
      <c r="P14" s="60">
        <v>1026970</v>
      </c>
      <c r="Q14" s="60">
        <v>956282</v>
      </c>
      <c r="R14" s="60">
        <v>3043258</v>
      </c>
      <c r="S14" s="60">
        <v>1017896</v>
      </c>
      <c r="T14" s="60">
        <v>1219206</v>
      </c>
      <c r="U14" s="60">
        <v>1266140</v>
      </c>
      <c r="V14" s="60">
        <v>3503242</v>
      </c>
      <c r="W14" s="60">
        <v>13096928</v>
      </c>
      <c r="X14" s="60">
        <v>6714046</v>
      </c>
      <c r="Y14" s="60">
        <v>6382882</v>
      </c>
      <c r="Z14" s="140">
        <v>95.07</v>
      </c>
      <c r="AA14" s="155">
        <v>6714046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251240998</v>
      </c>
      <c r="D19" s="155">
        <v>0</v>
      </c>
      <c r="E19" s="156">
        <v>196392000</v>
      </c>
      <c r="F19" s="60">
        <v>196892000</v>
      </c>
      <c r="G19" s="60">
        <v>82683562</v>
      </c>
      <c r="H19" s="60">
        <v>1290000</v>
      </c>
      <c r="I19" s="60">
        <v>3432380</v>
      </c>
      <c r="J19" s="60">
        <v>87405942</v>
      </c>
      <c r="K19" s="60">
        <v>5470744</v>
      </c>
      <c r="L19" s="60">
        <v>63317670</v>
      </c>
      <c r="M19" s="60">
        <v>4375641</v>
      </c>
      <c r="N19" s="60">
        <v>73164055</v>
      </c>
      <c r="O19" s="60">
        <v>5999742</v>
      </c>
      <c r="P19" s="60">
        <v>5120419</v>
      </c>
      <c r="Q19" s="60">
        <v>53314419</v>
      </c>
      <c r="R19" s="60">
        <v>64434580</v>
      </c>
      <c r="S19" s="60">
        <v>1881427</v>
      </c>
      <c r="T19" s="60">
        <v>117496</v>
      </c>
      <c r="U19" s="60">
        <v>0</v>
      </c>
      <c r="V19" s="60">
        <v>1998923</v>
      </c>
      <c r="W19" s="60">
        <v>227003500</v>
      </c>
      <c r="X19" s="60">
        <v>196892000</v>
      </c>
      <c r="Y19" s="60">
        <v>30111500</v>
      </c>
      <c r="Z19" s="140">
        <v>15.29</v>
      </c>
      <c r="AA19" s="155">
        <v>196892000</v>
      </c>
    </row>
    <row r="20" spans="1:27" ht="13.5">
      <c r="A20" s="181" t="s">
        <v>35</v>
      </c>
      <c r="B20" s="185"/>
      <c r="C20" s="155">
        <v>5233074</v>
      </c>
      <c r="D20" s="155">
        <v>0</v>
      </c>
      <c r="E20" s="156">
        <v>137000</v>
      </c>
      <c r="F20" s="54">
        <v>467474</v>
      </c>
      <c r="G20" s="54">
        <v>100438</v>
      </c>
      <c r="H20" s="54">
        <v>47000</v>
      </c>
      <c r="I20" s="54">
        <v>8996</v>
      </c>
      <c r="J20" s="54">
        <v>156434</v>
      </c>
      <c r="K20" s="54">
        <v>9680</v>
      </c>
      <c r="L20" s="54">
        <v>24065</v>
      </c>
      <c r="M20" s="54">
        <v>21739</v>
      </c>
      <c r="N20" s="54">
        <v>55484</v>
      </c>
      <c r="O20" s="54">
        <v>21739</v>
      </c>
      <c r="P20" s="54">
        <v>39203</v>
      </c>
      <c r="Q20" s="54">
        <v>43058</v>
      </c>
      <c r="R20" s="54">
        <v>104000</v>
      </c>
      <c r="S20" s="54">
        <v>38887</v>
      </c>
      <c r="T20" s="54">
        <v>16842</v>
      </c>
      <c r="U20" s="54">
        <v>11000</v>
      </c>
      <c r="V20" s="54">
        <v>66729</v>
      </c>
      <c r="W20" s="54">
        <v>382647</v>
      </c>
      <c r="X20" s="54">
        <v>467474</v>
      </c>
      <c r="Y20" s="54">
        <v>-84827</v>
      </c>
      <c r="Z20" s="184">
        <v>-18.15</v>
      </c>
      <c r="AA20" s="130">
        <v>467474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311405397</v>
      </c>
      <c r="D22" s="188">
        <f>SUM(D5:D21)</f>
        <v>0</v>
      </c>
      <c r="E22" s="189">
        <f t="shared" si="0"/>
        <v>251361000</v>
      </c>
      <c r="F22" s="190">
        <f t="shared" si="0"/>
        <v>258384679</v>
      </c>
      <c r="G22" s="190">
        <f t="shared" si="0"/>
        <v>83728036</v>
      </c>
      <c r="H22" s="190">
        <f t="shared" si="0"/>
        <v>7049126</v>
      </c>
      <c r="I22" s="190">
        <f t="shared" si="0"/>
        <v>9969586</v>
      </c>
      <c r="J22" s="190">
        <f t="shared" si="0"/>
        <v>100746748</v>
      </c>
      <c r="K22" s="190">
        <f t="shared" si="0"/>
        <v>11291292</v>
      </c>
      <c r="L22" s="190">
        <f t="shared" si="0"/>
        <v>68214793</v>
      </c>
      <c r="M22" s="190">
        <f t="shared" si="0"/>
        <v>8881002</v>
      </c>
      <c r="N22" s="190">
        <f t="shared" si="0"/>
        <v>88387087</v>
      </c>
      <c r="O22" s="190">
        <f t="shared" si="0"/>
        <v>10505104</v>
      </c>
      <c r="P22" s="190">
        <f t="shared" si="0"/>
        <v>11352093</v>
      </c>
      <c r="Q22" s="190">
        <f t="shared" si="0"/>
        <v>59833906</v>
      </c>
      <c r="R22" s="190">
        <f t="shared" si="0"/>
        <v>81691103</v>
      </c>
      <c r="S22" s="190">
        <f t="shared" si="0"/>
        <v>7144128</v>
      </c>
      <c r="T22" s="190">
        <f t="shared" si="0"/>
        <v>5695926</v>
      </c>
      <c r="U22" s="190">
        <f t="shared" si="0"/>
        <v>7496972</v>
      </c>
      <c r="V22" s="190">
        <f t="shared" si="0"/>
        <v>20337026</v>
      </c>
      <c r="W22" s="190">
        <f t="shared" si="0"/>
        <v>291161964</v>
      </c>
      <c r="X22" s="190">
        <f t="shared" si="0"/>
        <v>258384679</v>
      </c>
      <c r="Y22" s="190">
        <f t="shared" si="0"/>
        <v>32777285</v>
      </c>
      <c r="Z22" s="191">
        <f>+IF(X22&lt;&gt;0,+(Y22/X22)*100,0)</f>
        <v>12.685459961037395</v>
      </c>
      <c r="AA22" s="188">
        <f>SUM(AA5:AA21)</f>
        <v>258384679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42347816</v>
      </c>
      <c r="D25" s="155">
        <v>0</v>
      </c>
      <c r="E25" s="156">
        <v>103612000</v>
      </c>
      <c r="F25" s="60">
        <v>88912063</v>
      </c>
      <c r="G25" s="60">
        <v>5863335</v>
      </c>
      <c r="H25" s="60">
        <v>6343500</v>
      </c>
      <c r="I25" s="60">
        <v>6315917</v>
      </c>
      <c r="J25" s="60">
        <v>18522752</v>
      </c>
      <c r="K25" s="60">
        <v>6401332</v>
      </c>
      <c r="L25" s="60">
        <v>9861274</v>
      </c>
      <c r="M25" s="60">
        <v>6503786</v>
      </c>
      <c r="N25" s="60">
        <v>22766392</v>
      </c>
      <c r="O25" s="60">
        <v>6503786</v>
      </c>
      <c r="P25" s="60">
        <v>6263548</v>
      </c>
      <c r="Q25" s="60">
        <v>6675224</v>
      </c>
      <c r="R25" s="60">
        <v>19442558</v>
      </c>
      <c r="S25" s="60">
        <v>6163983</v>
      </c>
      <c r="T25" s="60">
        <v>6644786</v>
      </c>
      <c r="U25" s="60">
        <v>7175418</v>
      </c>
      <c r="V25" s="60">
        <v>19984187</v>
      </c>
      <c r="W25" s="60">
        <v>80715889</v>
      </c>
      <c r="X25" s="60">
        <v>88912063</v>
      </c>
      <c r="Y25" s="60">
        <v>-8196174</v>
      </c>
      <c r="Z25" s="140">
        <v>-9.22</v>
      </c>
      <c r="AA25" s="155">
        <v>88912063</v>
      </c>
    </row>
    <row r="26" spans="1:27" ht="13.5">
      <c r="A26" s="183" t="s">
        <v>38</v>
      </c>
      <c r="B26" s="182"/>
      <c r="C26" s="155">
        <v>3376560</v>
      </c>
      <c r="D26" s="155">
        <v>0</v>
      </c>
      <c r="E26" s="156">
        <v>3306000</v>
      </c>
      <c r="F26" s="60">
        <v>3967971</v>
      </c>
      <c r="G26" s="60">
        <v>279000</v>
      </c>
      <c r="H26" s="60">
        <v>299930</v>
      </c>
      <c r="I26" s="60">
        <v>292070</v>
      </c>
      <c r="J26" s="60">
        <v>871000</v>
      </c>
      <c r="K26" s="60">
        <v>294944</v>
      </c>
      <c r="L26" s="60">
        <v>288900</v>
      </c>
      <c r="M26" s="60">
        <v>290113</v>
      </c>
      <c r="N26" s="60">
        <v>873957</v>
      </c>
      <c r="O26" s="60">
        <v>290113</v>
      </c>
      <c r="P26" s="60">
        <v>297741</v>
      </c>
      <c r="Q26" s="60">
        <v>483475</v>
      </c>
      <c r="R26" s="60">
        <v>1071329</v>
      </c>
      <c r="S26" s="60">
        <v>303991</v>
      </c>
      <c r="T26" s="60">
        <v>314143</v>
      </c>
      <c r="U26" s="60">
        <v>326134</v>
      </c>
      <c r="V26" s="60">
        <v>944268</v>
      </c>
      <c r="W26" s="60">
        <v>3760554</v>
      </c>
      <c r="X26" s="60">
        <v>3967971</v>
      </c>
      <c r="Y26" s="60">
        <v>-207417</v>
      </c>
      <c r="Z26" s="140">
        <v>-5.23</v>
      </c>
      <c r="AA26" s="155">
        <v>3967971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15957000</v>
      </c>
      <c r="F27" s="60">
        <v>29933531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29933531</v>
      </c>
      <c r="Y27" s="60">
        <v>-29933531</v>
      </c>
      <c r="Z27" s="140">
        <v>-100</v>
      </c>
      <c r="AA27" s="155">
        <v>29933531</v>
      </c>
    </row>
    <row r="28" spans="1:27" ht="13.5">
      <c r="A28" s="183" t="s">
        <v>39</v>
      </c>
      <c r="B28" s="182"/>
      <c r="C28" s="155">
        <v>5087201</v>
      </c>
      <c r="D28" s="155">
        <v>0</v>
      </c>
      <c r="E28" s="156">
        <v>12481000</v>
      </c>
      <c r="F28" s="60">
        <v>12481282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12481282</v>
      </c>
      <c r="Y28" s="60">
        <v>-12481282</v>
      </c>
      <c r="Z28" s="140">
        <v>-100</v>
      </c>
      <c r="AA28" s="155">
        <v>12481282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8392000</v>
      </c>
      <c r="F29" s="60">
        <v>9715285</v>
      </c>
      <c r="G29" s="60">
        <v>0</v>
      </c>
      <c r="H29" s="60">
        <v>700</v>
      </c>
      <c r="I29" s="60">
        <v>0</v>
      </c>
      <c r="J29" s="60">
        <v>700</v>
      </c>
      <c r="K29" s="60">
        <v>0</v>
      </c>
      <c r="L29" s="60">
        <v>249076</v>
      </c>
      <c r="M29" s="60">
        <v>0</v>
      </c>
      <c r="N29" s="60">
        <v>249076</v>
      </c>
      <c r="O29" s="60">
        <v>0</v>
      </c>
      <c r="P29" s="60">
        <v>0</v>
      </c>
      <c r="Q29" s="60">
        <v>0</v>
      </c>
      <c r="R29" s="60">
        <v>0</v>
      </c>
      <c r="S29" s="60">
        <v>4777185</v>
      </c>
      <c r="T29" s="60">
        <v>0</v>
      </c>
      <c r="U29" s="60">
        <v>3122670</v>
      </c>
      <c r="V29" s="60">
        <v>7899855</v>
      </c>
      <c r="W29" s="60">
        <v>8149631</v>
      </c>
      <c r="X29" s="60">
        <v>9715285</v>
      </c>
      <c r="Y29" s="60">
        <v>-1565654</v>
      </c>
      <c r="Z29" s="140">
        <v>-16.12</v>
      </c>
      <c r="AA29" s="155">
        <v>9715285</v>
      </c>
    </row>
    <row r="30" spans="1:27" ht="13.5">
      <c r="A30" s="183" t="s">
        <v>119</v>
      </c>
      <c r="B30" s="182"/>
      <c r="C30" s="155">
        <v>105139782</v>
      </c>
      <c r="D30" s="155">
        <v>0</v>
      </c>
      <c r="E30" s="156">
        <v>14148000</v>
      </c>
      <c r="F30" s="60">
        <v>14599724</v>
      </c>
      <c r="G30" s="60">
        <v>0</v>
      </c>
      <c r="H30" s="60">
        <v>0</v>
      </c>
      <c r="I30" s="60">
        <v>0</v>
      </c>
      <c r="J30" s="60">
        <v>0</v>
      </c>
      <c r="K30" s="60">
        <v>3558806</v>
      </c>
      <c r="L30" s="60">
        <v>1160918</v>
      </c>
      <c r="M30" s="60">
        <v>0</v>
      </c>
      <c r="N30" s="60">
        <v>4719724</v>
      </c>
      <c r="O30" s="60">
        <v>0</v>
      </c>
      <c r="P30" s="60">
        <v>0</v>
      </c>
      <c r="Q30" s="60">
        <v>1345182</v>
      </c>
      <c r="R30" s="60">
        <v>1345182</v>
      </c>
      <c r="S30" s="60">
        <v>0</v>
      </c>
      <c r="T30" s="60">
        <v>2376771</v>
      </c>
      <c r="U30" s="60">
        <v>0</v>
      </c>
      <c r="V30" s="60">
        <v>2376771</v>
      </c>
      <c r="W30" s="60">
        <v>8441677</v>
      </c>
      <c r="X30" s="60">
        <v>14599724</v>
      </c>
      <c r="Y30" s="60">
        <v>-6158047</v>
      </c>
      <c r="Z30" s="140">
        <v>-42.18</v>
      </c>
      <c r="AA30" s="155">
        <v>14599724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11899228</v>
      </c>
      <c r="D32" s="155">
        <v>0</v>
      </c>
      <c r="E32" s="156">
        <v>12470000</v>
      </c>
      <c r="F32" s="60">
        <v>50400000</v>
      </c>
      <c r="G32" s="60">
        <v>749834</v>
      </c>
      <c r="H32" s="60">
        <v>4239683</v>
      </c>
      <c r="I32" s="60">
        <v>2514944</v>
      </c>
      <c r="J32" s="60">
        <v>7504461</v>
      </c>
      <c r="K32" s="60">
        <v>0</v>
      </c>
      <c r="L32" s="60">
        <v>0</v>
      </c>
      <c r="M32" s="60">
        <v>0</v>
      </c>
      <c r="N32" s="60">
        <v>0</v>
      </c>
      <c r="O32" s="60">
        <v>3318309</v>
      </c>
      <c r="P32" s="60">
        <v>614670</v>
      </c>
      <c r="Q32" s="60">
        <v>9974671</v>
      </c>
      <c r="R32" s="60">
        <v>13907650</v>
      </c>
      <c r="S32" s="60">
        <v>3010034</v>
      </c>
      <c r="T32" s="60">
        <v>10162269</v>
      </c>
      <c r="U32" s="60">
        <v>4621185</v>
      </c>
      <c r="V32" s="60">
        <v>17793488</v>
      </c>
      <c r="W32" s="60">
        <v>39205599</v>
      </c>
      <c r="X32" s="60">
        <v>50400000</v>
      </c>
      <c r="Y32" s="60">
        <v>-11194401</v>
      </c>
      <c r="Z32" s="140">
        <v>-22.21</v>
      </c>
      <c r="AA32" s="155">
        <v>50400000</v>
      </c>
    </row>
    <row r="33" spans="1:27" ht="13.5">
      <c r="A33" s="183" t="s">
        <v>42</v>
      </c>
      <c r="B33" s="182"/>
      <c r="C33" s="155">
        <v>150597729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84475738</v>
      </c>
      <c r="D34" s="155">
        <v>0</v>
      </c>
      <c r="E34" s="156">
        <v>74585000</v>
      </c>
      <c r="F34" s="60">
        <v>130461075</v>
      </c>
      <c r="G34" s="60">
        <v>2498757</v>
      </c>
      <c r="H34" s="60">
        <v>6396610</v>
      </c>
      <c r="I34" s="60">
        <v>9273526</v>
      </c>
      <c r="J34" s="60">
        <v>18168893</v>
      </c>
      <c r="K34" s="60">
        <v>5014329</v>
      </c>
      <c r="L34" s="60">
        <v>22420559</v>
      </c>
      <c r="M34" s="60">
        <v>12844229</v>
      </c>
      <c r="N34" s="60">
        <v>40279117</v>
      </c>
      <c r="O34" s="60">
        <v>11150022</v>
      </c>
      <c r="P34" s="60">
        <v>23751640</v>
      </c>
      <c r="Q34" s="60">
        <v>9688129</v>
      </c>
      <c r="R34" s="60">
        <v>44589791</v>
      </c>
      <c r="S34" s="60">
        <v>8051320</v>
      </c>
      <c r="T34" s="60">
        <v>4039734</v>
      </c>
      <c r="U34" s="60">
        <v>5380531</v>
      </c>
      <c r="V34" s="60">
        <v>17471585</v>
      </c>
      <c r="W34" s="60">
        <v>120509386</v>
      </c>
      <c r="X34" s="60">
        <v>130461075</v>
      </c>
      <c r="Y34" s="60">
        <v>-9951689</v>
      </c>
      <c r="Z34" s="140">
        <v>-7.63</v>
      </c>
      <c r="AA34" s="155">
        <v>130461075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402924054</v>
      </c>
      <c r="D36" s="188">
        <f>SUM(D25:D35)</f>
        <v>0</v>
      </c>
      <c r="E36" s="189">
        <f t="shared" si="1"/>
        <v>244951000</v>
      </c>
      <c r="F36" s="190">
        <f t="shared" si="1"/>
        <v>340470931</v>
      </c>
      <c r="G36" s="190">
        <f t="shared" si="1"/>
        <v>9390926</v>
      </c>
      <c r="H36" s="190">
        <f t="shared" si="1"/>
        <v>17280423</v>
      </c>
      <c r="I36" s="190">
        <f t="shared" si="1"/>
        <v>18396457</v>
      </c>
      <c r="J36" s="190">
        <f t="shared" si="1"/>
        <v>45067806</v>
      </c>
      <c r="K36" s="190">
        <f t="shared" si="1"/>
        <v>15269411</v>
      </c>
      <c r="L36" s="190">
        <f t="shared" si="1"/>
        <v>33980727</v>
      </c>
      <c r="M36" s="190">
        <f t="shared" si="1"/>
        <v>19638128</v>
      </c>
      <c r="N36" s="190">
        <f t="shared" si="1"/>
        <v>68888266</v>
      </c>
      <c r="O36" s="190">
        <f t="shared" si="1"/>
        <v>21262230</v>
      </c>
      <c r="P36" s="190">
        <f t="shared" si="1"/>
        <v>30927599</v>
      </c>
      <c r="Q36" s="190">
        <f t="shared" si="1"/>
        <v>28166681</v>
      </c>
      <c r="R36" s="190">
        <f t="shared" si="1"/>
        <v>80356510</v>
      </c>
      <c r="S36" s="190">
        <f t="shared" si="1"/>
        <v>22306513</v>
      </c>
      <c r="T36" s="190">
        <f t="shared" si="1"/>
        <v>23537703</v>
      </c>
      <c r="U36" s="190">
        <f t="shared" si="1"/>
        <v>20625938</v>
      </c>
      <c r="V36" s="190">
        <f t="shared" si="1"/>
        <v>66470154</v>
      </c>
      <c r="W36" s="190">
        <f t="shared" si="1"/>
        <v>260782736</v>
      </c>
      <c r="X36" s="190">
        <f t="shared" si="1"/>
        <v>340470931</v>
      </c>
      <c r="Y36" s="190">
        <f t="shared" si="1"/>
        <v>-79688195</v>
      </c>
      <c r="Z36" s="191">
        <f>+IF(X36&lt;&gt;0,+(Y36/X36)*100,0)</f>
        <v>-23.405285956703306</v>
      </c>
      <c r="AA36" s="188">
        <f>SUM(AA25:AA35)</f>
        <v>340470931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-91518657</v>
      </c>
      <c r="D38" s="199">
        <f>+D22-D36</f>
        <v>0</v>
      </c>
      <c r="E38" s="200">
        <f t="shared" si="2"/>
        <v>6410000</v>
      </c>
      <c r="F38" s="106">
        <f t="shared" si="2"/>
        <v>-82086252</v>
      </c>
      <c r="G38" s="106">
        <f t="shared" si="2"/>
        <v>74337110</v>
      </c>
      <c r="H38" s="106">
        <f t="shared" si="2"/>
        <v>-10231297</v>
      </c>
      <c r="I38" s="106">
        <f t="shared" si="2"/>
        <v>-8426871</v>
      </c>
      <c r="J38" s="106">
        <f t="shared" si="2"/>
        <v>55678942</v>
      </c>
      <c r="K38" s="106">
        <f t="shared" si="2"/>
        <v>-3978119</v>
      </c>
      <c r="L38" s="106">
        <f t="shared" si="2"/>
        <v>34234066</v>
      </c>
      <c r="M38" s="106">
        <f t="shared" si="2"/>
        <v>-10757126</v>
      </c>
      <c r="N38" s="106">
        <f t="shared" si="2"/>
        <v>19498821</v>
      </c>
      <c r="O38" s="106">
        <f t="shared" si="2"/>
        <v>-10757126</v>
      </c>
      <c r="P38" s="106">
        <f t="shared" si="2"/>
        <v>-19575506</v>
      </c>
      <c r="Q38" s="106">
        <f t="shared" si="2"/>
        <v>31667225</v>
      </c>
      <c r="R38" s="106">
        <f t="shared" si="2"/>
        <v>1334593</v>
      </c>
      <c r="S38" s="106">
        <f t="shared" si="2"/>
        <v>-15162385</v>
      </c>
      <c r="T38" s="106">
        <f t="shared" si="2"/>
        <v>-17841777</v>
      </c>
      <c r="U38" s="106">
        <f t="shared" si="2"/>
        <v>-13128966</v>
      </c>
      <c r="V38" s="106">
        <f t="shared" si="2"/>
        <v>-46133128</v>
      </c>
      <c r="W38" s="106">
        <f t="shared" si="2"/>
        <v>30379228</v>
      </c>
      <c r="X38" s="106">
        <f>IF(F22=F36,0,X22-X36)</f>
        <v>-82086252</v>
      </c>
      <c r="Y38" s="106">
        <f t="shared" si="2"/>
        <v>112465480</v>
      </c>
      <c r="Z38" s="201">
        <f>+IF(X38&lt;&gt;0,+(Y38/X38)*100,0)</f>
        <v>-137.00891106588713</v>
      </c>
      <c r="AA38" s="199">
        <f>+AA22-AA36</f>
        <v>-82086252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244087000</v>
      </c>
      <c r="F39" s="60">
        <v>244087000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264273745</v>
      </c>
      <c r="U39" s="60">
        <v>29141211</v>
      </c>
      <c r="V39" s="60">
        <v>293414956</v>
      </c>
      <c r="W39" s="60">
        <v>293414956</v>
      </c>
      <c r="X39" s="60">
        <v>244087000</v>
      </c>
      <c r="Y39" s="60">
        <v>49327956</v>
      </c>
      <c r="Z39" s="140">
        <v>20.21</v>
      </c>
      <c r="AA39" s="155">
        <v>244087000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-135530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75024</v>
      </c>
      <c r="Q41" s="60">
        <v>3230</v>
      </c>
      <c r="R41" s="202">
        <v>78254</v>
      </c>
      <c r="S41" s="202">
        <v>0</v>
      </c>
      <c r="T41" s="60">
        <v>0</v>
      </c>
      <c r="U41" s="202">
        <v>0</v>
      </c>
      <c r="V41" s="202">
        <v>0</v>
      </c>
      <c r="W41" s="202">
        <v>78254</v>
      </c>
      <c r="X41" s="60">
        <v>0</v>
      </c>
      <c r="Y41" s="202">
        <v>78254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-91654187</v>
      </c>
      <c r="D42" s="206">
        <f>SUM(D38:D41)</f>
        <v>0</v>
      </c>
      <c r="E42" s="207">
        <f t="shared" si="3"/>
        <v>250497000</v>
      </c>
      <c r="F42" s="88">
        <f t="shared" si="3"/>
        <v>162000748</v>
      </c>
      <c r="G42" s="88">
        <f t="shared" si="3"/>
        <v>74337110</v>
      </c>
      <c r="H42" s="88">
        <f t="shared" si="3"/>
        <v>-10231297</v>
      </c>
      <c r="I42" s="88">
        <f t="shared" si="3"/>
        <v>-8426871</v>
      </c>
      <c r="J42" s="88">
        <f t="shared" si="3"/>
        <v>55678942</v>
      </c>
      <c r="K42" s="88">
        <f t="shared" si="3"/>
        <v>-3978119</v>
      </c>
      <c r="L42" s="88">
        <f t="shared" si="3"/>
        <v>34234066</v>
      </c>
      <c r="M42" s="88">
        <f t="shared" si="3"/>
        <v>-10757126</v>
      </c>
      <c r="N42" s="88">
        <f t="shared" si="3"/>
        <v>19498821</v>
      </c>
      <c r="O42" s="88">
        <f t="shared" si="3"/>
        <v>-10757126</v>
      </c>
      <c r="P42" s="88">
        <f t="shared" si="3"/>
        <v>-19500482</v>
      </c>
      <c r="Q42" s="88">
        <f t="shared" si="3"/>
        <v>31670455</v>
      </c>
      <c r="R42" s="88">
        <f t="shared" si="3"/>
        <v>1412847</v>
      </c>
      <c r="S42" s="88">
        <f t="shared" si="3"/>
        <v>-15162385</v>
      </c>
      <c r="T42" s="88">
        <f t="shared" si="3"/>
        <v>246431968</v>
      </c>
      <c r="U42" s="88">
        <f t="shared" si="3"/>
        <v>16012245</v>
      </c>
      <c r="V42" s="88">
        <f t="shared" si="3"/>
        <v>247281828</v>
      </c>
      <c r="W42" s="88">
        <f t="shared" si="3"/>
        <v>323872438</v>
      </c>
      <c r="X42" s="88">
        <f t="shared" si="3"/>
        <v>162000748</v>
      </c>
      <c r="Y42" s="88">
        <f t="shared" si="3"/>
        <v>161871690</v>
      </c>
      <c r="Z42" s="208">
        <f>+IF(X42&lt;&gt;0,+(Y42/X42)*100,0)</f>
        <v>99.92033493573746</v>
      </c>
      <c r="AA42" s="206">
        <f>SUM(AA38:AA41)</f>
        <v>162000748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-91654187</v>
      </c>
      <c r="D44" s="210">
        <f>+D42-D43</f>
        <v>0</v>
      </c>
      <c r="E44" s="211">
        <f t="shared" si="4"/>
        <v>250497000</v>
      </c>
      <c r="F44" s="77">
        <f t="shared" si="4"/>
        <v>162000748</v>
      </c>
      <c r="G44" s="77">
        <f t="shared" si="4"/>
        <v>74337110</v>
      </c>
      <c r="H44" s="77">
        <f t="shared" si="4"/>
        <v>-10231297</v>
      </c>
      <c r="I44" s="77">
        <f t="shared" si="4"/>
        <v>-8426871</v>
      </c>
      <c r="J44" s="77">
        <f t="shared" si="4"/>
        <v>55678942</v>
      </c>
      <c r="K44" s="77">
        <f t="shared" si="4"/>
        <v>-3978119</v>
      </c>
      <c r="L44" s="77">
        <f t="shared" si="4"/>
        <v>34234066</v>
      </c>
      <c r="M44" s="77">
        <f t="shared" si="4"/>
        <v>-10757126</v>
      </c>
      <c r="N44" s="77">
        <f t="shared" si="4"/>
        <v>19498821</v>
      </c>
      <c r="O44" s="77">
        <f t="shared" si="4"/>
        <v>-10757126</v>
      </c>
      <c r="P44" s="77">
        <f t="shared" si="4"/>
        <v>-19500482</v>
      </c>
      <c r="Q44" s="77">
        <f t="shared" si="4"/>
        <v>31670455</v>
      </c>
      <c r="R44" s="77">
        <f t="shared" si="4"/>
        <v>1412847</v>
      </c>
      <c r="S44" s="77">
        <f t="shared" si="4"/>
        <v>-15162385</v>
      </c>
      <c r="T44" s="77">
        <f t="shared" si="4"/>
        <v>246431968</v>
      </c>
      <c r="U44" s="77">
        <f t="shared" si="4"/>
        <v>16012245</v>
      </c>
      <c r="V44" s="77">
        <f t="shared" si="4"/>
        <v>247281828</v>
      </c>
      <c r="W44" s="77">
        <f t="shared" si="4"/>
        <v>323872438</v>
      </c>
      <c r="X44" s="77">
        <f t="shared" si="4"/>
        <v>162000748</v>
      </c>
      <c r="Y44" s="77">
        <f t="shared" si="4"/>
        <v>161871690</v>
      </c>
      <c r="Z44" s="212">
        <f>+IF(X44&lt;&gt;0,+(Y44/X44)*100,0)</f>
        <v>99.92033493573746</v>
      </c>
      <c r="AA44" s="210">
        <f>+AA42-AA43</f>
        <v>162000748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-91654187</v>
      </c>
      <c r="D46" s="206">
        <f>SUM(D44:D45)</f>
        <v>0</v>
      </c>
      <c r="E46" s="207">
        <f t="shared" si="5"/>
        <v>250497000</v>
      </c>
      <c r="F46" s="88">
        <f t="shared" si="5"/>
        <v>162000748</v>
      </c>
      <c r="G46" s="88">
        <f t="shared" si="5"/>
        <v>74337110</v>
      </c>
      <c r="H46" s="88">
        <f t="shared" si="5"/>
        <v>-10231297</v>
      </c>
      <c r="I46" s="88">
        <f t="shared" si="5"/>
        <v>-8426871</v>
      </c>
      <c r="J46" s="88">
        <f t="shared" si="5"/>
        <v>55678942</v>
      </c>
      <c r="K46" s="88">
        <f t="shared" si="5"/>
        <v>-3978119</v>
      </c>
      <c r="L46" s="88">
        <f t="shared" si="5"/>
        <v>34234066</v>
      </c>
      <c r="M46" s="88">
        <f t="shared" si="5"/>
        <v>-10757126</v>
      </c>
      <c r="N46" s="88">
        <f t="shared" si="5"/>
        <v>19498821</v>
      </c>
      <c r="O46" s="88">
        <f t="shared" si="5"/>
        <v>-10757126</v>
      </c>
      <c r="P46" s="88">
        <f t="shared" si="5"/>
        <v>-19500482</v>
      </c>
      <c r="Q46" s="88">
        <f t="shared" si="5"/>
        <v>31670455</v>
      </c>
      <c r="R46" s="88">
        <f t="shared" si="5"/>
        <v>1412847</v>
      </c>
      <c r="S46" s="88">
        <f t="shared" si="5"/>
        <v>-15162385</v>
      </c>
      <c r="T46" s="88">
        <f t="shared" si="5"/>
        <v>246431968</v>
      </c>
      <c r="U46" s="88">
        <f t="shared" si="5"/>
        <v>16012245</v>
      </c>
      <c r="V46" s="88">
        <f t="shared" si="5"/>
        <v>247281828</v>
      </c>
      <c r="W46" s="88">
        <f t="shared" si="5"/>
        <v>323872438</v>
      </c>
      <c r="X46" s="88">
        <f t="shared" si="5"/>
        <v>162000748</v>
      </c>
      <c r="Y46" s="88">
        <f t="shared" si="5"/>
        <v>161871690</v>
      </c>
      <c r="Z46" s="208">
        <f>+IF(X46&lt;&gt;0,+(Y46/X46)*100,0)</f>
        <v>99.92033493573746</v>
      </c>
      <c r="AA46" s="206">
        <f>SUM(AA44:AA45)</f>
        <v>162000748</v>
      </c>
    </row>
    <row r="47" spans="1:27" ht="13.5">
      <c r="A47" s="214" t="s">
        <v>48</v>
      </c>
      <c r="B47" s="185"/>
      <c r="C47" s="157">
        <v>43867879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-47786308</v>
      </c>
      <c r="D48" s="217">
        <f>SUM(D46:D47)</f>
        <v>0</v>
      </c>
      <c r="E48" s="218">
        <f t="shared" si="6"/>
        <v>250497000</v>
      </c>
      <c r="F48" s="219">
        <f t="shared" si="6"/>
        <v>162000748</v>
      </c>
      <c r="G48" s="219">
        <f t="shared" si="6"/>
        <v>74337110</v>
      </c>
      <c r="H48" s="220">
        <f t="shared" si="6"/>
        <v>-10231297</v>
      </c>
      <c r="I48" s="220">
        <f t="shared" si="6"/>
        <v>-8426871</v>
      </c>
      <c r="J48" s="220">
        <f t="shared" si="6"/>
        <v>55678942</v>
      </c>
      <c r="K48" s="220">
        <f t="shared" si="6"/>
        <v>-3978119</v>
      </c>
      <c r="L48" s="220">
        <f t="shared" si="6"/>
        <v>34234066</v>
      </c>
      <c r="M48" s="219">
        <f t="shared" si="6"/>
        <v>-10757126</v>
      </c>
      <c r="N48" s="219">
        <f t="shared" si="6"/>
        <v>19498821</v>
      </c>
      <c r="O48" s="220">
        <f t="shared" si="6"/>
        <v>-10757126</v>
      </c>
      <c r="P48" s="220">
        <f t="shared" si="6"/>
        <v>-19500482</v>
      </c>
      <c r="Q48" s="220">
        <f t="shared" si="6"/>
        <v>31670455</v>
      </c>
      <c r="R48" s="220">
        <f t="shared" si="6"/>
        <v>1412847</v>
      </c>
      <c r="S48" s="220">
        <f t="shared" si="6"/>
        <v>-15162385</v>
      </c>
      <c r="T48" s="219">
        <f t="shared" si="6"/>
        <v>246431968</v>
      </c>
      <c r="U48" s="219">
        <f t="shared" si="6"/>
        <v>16012245</v>
      </c>
      <c r="V48" s="220">
        <f t="shared" si="6"/>
        <v>247281828</v>
      </c>
      <c r="W48" s="220">
        <f t="shared" si="6"/>
        <v>323872438</v>
      </c>
      <c r="X48" s="220">
        <f t="shared" si="6"/>
        <v>162000748</v>
      </c>
      <c r="Y48" s="220">
        <f t="shared" si="6"/>
        <v>161871690</v>
      </c>
      <c r="Z48" s="221">
        <f>+IF(X48&lt;&gt;0,+(Y48/X48)*100,0)</f>
        <v>99.92033493573746</v>
      </c>
      <c r="AA48" s="222">
        <f>SUM(AA46:AA47)</f>
        <v>162000748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8237447</v>
      </c>
      <c r="D5" s="153">
        <f>SUM(D6:D8)</f>
        <v>0</v>
      </c>
      <c r="E5" s="154">
        <f t="shared" si="0"/>
        <v>670000</v>
      </c>
      <c r="F5" s="100">
        <f t="shared" si="0"/>
        <v>670000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37005</v>
      </c>
      <c r="M5" s="100">
        <f t="shared" si="0"/>
        <v>45655</v>
      </c>
      <c r="N5" s="100">
        <f t="shared" si="0"/>
        <v>82660</v>
      </c>
      <c r="O5" s="100">
        <f t="shared" si="0"/>
        <v>0</v>
      </c>
      <c r="P5" s="100">
        <f t="shared" si="0"/>
        <v>75024</v>
      </c>
      <c r="Q5" s="100">
        <f t="shared" si="0"/>
        <v>3230</v>
      </c>
      <c r="R5" s="100">
        <f t="shared" si="0"/>
        <v>78254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160914</v>
      </c>
      <c r="X5" s="100">
        <f t="shared" si="0"/>
        <v>670000</v>
      </c>
      <c r="Y5" s="100">
        <f t="shared" si="0"/>
        <v>-509086</v>
      </c>
      <c r="Z5" s="137">
        <f>+IF(X5&lt;&gt;0,+(Y5/X5)*100,0)</f>
        <v>-75.98298507462687</v>
      </c>
      <c r="AA5" s="153">
        <f>SUM(AA6:AA8)</f>
        <v>670000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37005</v>
      </c>
      <c r="M6" s="60">
        <v>45655</v>
      </c>
      <c r="N6" s="60">
        <v>82660</v>
      </c>
      <c r="O6" s="60"/>
      <c r="P6" s="60">
        <v>12750</v>
      </c>
      <c r="Q6" s="60"/>
      <c r="R6" s="60">
        <v>12750</v>
      </c>
      <c r="S6" s="60"/>
      <c r="T6" s="60"/>
      <c r="U6" s="60"/>
      <c r="V6" s="60"/>
      <c r="W6" s="60">
        <v>95410</v>
      </c>
      <c r="X6" s="60"/>
      <c r="Y6" s="60">
        <v>95410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603000</v>
      </c>
      <c r="F7" s="159">
        <v>475000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475000</v>
      </c>
      <c r="Y7" s="159">
        <v>-475000</v>
      </c>
      <c r="Z7" s="141">
        <v>-100</v>
      </c>
      <c r="AA7" s="225">
        <v>475000</v>
      </c>
    </row>
    <row r="8" spans="1:27" ht="13.5">
      <c r="A8" s="138" t="s">
        <v>77</v>
      </c>
      <c r="B8" s="136"/>
      <c r="C8" s="155">
        <v>8237447</v>
      </c>
      <c r="D8" s="155"/>
      <c r="E8" s="156">
        <v>67000</v>
      </c>
      <c r="F8" s="60">
        <v>195000</v>
      </c>
      <c r="G8" s="60"/>
      <c r="H8" s="60"/>
      <c r="I8" s="60"/>
      <c r="J8" s="60"/>
      <c r="K8" s="60"/>
      <c r="L8" s="60"/>
      <c r="M8" s="60"/>
      <c r="N8" s="60"/>
      <c r="O8" s="60"/>
      <c r="P8" s="60">
        <v>62274</v>
      </c>
      <c r="Q8" s="60">
        <v>3230</v>
      </c>
      <c r="R8" s="60">
        <v>65504</v>
      </c>
      <c r="S8" s="60"/>
      <c r="T8" s="60"/>
      <c r="U8" s="60"/>
      <c r="V8" s="60"/>
      <c r="W8" s="60">
        <v>65504</v>
      </c>
      <c r="X8" s="60">
        <v>195000</v>
      </c>
      <c r="Y8" s="60">
        <v>-129496</v>
      </c>
      <c r="Z8" s="140">
        <v>-66.41</v>
      </c>
      <c r="AA8" s="62">
        <v>195000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253000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253000</v>
      </c>
      <c r="Y9" s="100">
        <f t="shared" si="1"/>
        <v>-253000</v>
      </c>
      <c r="Z9" s="137">
        <f>+IF(X9&lt;&gt;0,+(Y9/X9)*100,0)</f>
        <v>-100</v>
      </c>
      <c r="AA9" s="102">
        <f>SUM(AA10:AA14)</f>
        <v>253000</v>
      </c>
    </row>
    <row r="10" spans="1:27" ht="13.5">
      <c r="A10" s="138" t="s">
        <v>79</v>
      </c>
      <c r="B10" s="136"/>
      <c r="C10" s="155"/>
      <c r="D10" s="155"/>
      <c r="E10" s="156"/>
      <c r="F10" s="60">
        <v>253000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253000</v>
      </c>
      <c r="Y10" s="60">
        <v>-253000</v>
      </c>
      <c r="Z10" s="140">
        <v>-100</v>
      </c>
      <c r="AA10" s="62">
        <v>253000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1966000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465743</v>
      </c>
      <c r="U15" s="100">
        <f t="shared" si="2"/>
        <v>597117</v>
      </c>
      <c r="V15" s="100">
        <f t="shared" si="2"/>
        <v>1062860</v>
      </c>
      <c r="W15" s="100">
        <f t="shared" si="2"/>
        <v>1062860</v>
      </c>
      <c r="X15" s="100">
        <f t="shared" si="2"/>
        <v>1966000</v>
      </c>
      <c r="Y15" s="100">
        <f t="shared" si="2"/>
        <v>-903140</v>
      </c>
      <c r="Z15" s="137">
        <f>+IF(X15&lt;&gt;0,+(Y15/X15)*100,0)</f>
        <v>-45.93794506612411</v>
      </c>
      <c r="AA15" s="102">
        <f>SUM(AA16:AA18)</f>
        <v>1966000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139905</v>
      </c>
      <c r="U16" s="60"/>
      <c r="V16" s="60">
        <v>139905</v>
      </c>
      <c r="W16" s="60">
        <v>139905</v>
      </c>
      <c r="X16" s="60"/>
      <c r="Y16" s="60">
        <v>139905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>
        <v>1966000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325838</v>
      </c>
      <c r="U17" s="60">
        <v>597117</v>
      </c>
      <c r="V17" s="60">
        <v>922955</v>
      </c>
      <c r="W17" s="60">
        <v>922955</v>
      </c>
      <c r="X17" s="60">
        <v>1966000</v>
      </c>
      <c r="Y17" s="60">
        <v>-1043045</v>
      </c>
      <c r="Z17" s="140">
        <v>-53.05</v>
      </c>
      <c r="AA17" s="62">
        <v>1966000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14596768</v>
      </c>
      <c r="D19" s="153">
        <f>SUM(D20:D23)</f>
        <v>0</v>
      </c>
      <c r="E19" s="154">
        <f t="shared" si="3"/>
        <v>249754000</v>
      </c>
      <c r="F19" s="100">
        <f t="shared" si="3"/>
        <v>375328095</v>
      </c>
      <c r="G19" s="100">
        <f t="shared" si="3"/>
        <v>0</v>
      </c>
      <c r="H19" s="100">
        <f t="shared" si="3"/>
        <v>8172356</v>
      </c>
      <c r="I19" s="100">
        <f t="shared" si="3"/>
        <v>15521428</v>
      </c>
      <c r="J19" s="100">
        <f t="shared" si="3"/>
        <v>23693784</v>
      </c>
      <c r="K19" s="100">
        <f t="shared" si="3"/>
        <v>18677654</v>
      </c>
      <c r="L19" s="100">
        <f t="shared" si="3"/>
        <v>26046449</v>
      </c>
      <c r="M19" s="100">
        <f t="shared" si="3"/>
        <v>6794773</v>
      </c>
      <c r="N19" s="100">
        <f t="shared" si="3"/>
        <v>51518876</v>
      </c>
      <c r="O19" s="100">
        <f t="shared" si="3"/>
        <v>6606382</v>
      </c>
      <c r="P19" s="100">
        <f t="shared" si="3"/>
        <v>34701016</v>
      </c>
      <c r="Q19" s="100">
        <f t="shared" si="3"/>
        <v>34050523</v>
      </c>
      <c r="R19" s="100">
        <f t="shared" si="3"/>
        <v>75357921</v>
      </c>
      <c r="S19" s="100">
        <f t="shared" si="3"/>
        <v>53356933</v>
      </c>
      <c r="T19" s="100">
        <f t="shared" si="3"/>
        <v>33512940</v>
      </c>
      <c r="U19" s="100">
        <f t="shared" si="3"/>
        <v>28544094</v>
      </c>
      <c r="V19" s="100">
        <f t="shared" si="3"/>
        <v>115413967</v>
      </c>
      <c r="W19" s="100">
        <f t="shared" si="3"/>
        <v>265984548</v>
      </c>
      <c r="X19" s="100">
        <f t="shared" si="3"/>
        <v>375328095</v>
      </c>
      <c r="Y19" s="100">
        <f t="shared" si="3"/>
        <v>-109343547</v>
      </c>
      <c r="Z19" s="137">
        <f>+IF(X19&lt;&gt;0,+(Y19/X19)*100,0)</f>
        <v>-29.132790339076536</v>
      </c>
      <c r="AA19" s="102">
        <f>SUM(AA20:AA23)</f>
        <v>375328095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14596768</v>
      </c>
      <c r="D21" s="155"/>
      <c r="E21" s="156">
        <v>249754000</v>
      </c>
      <c r="F21" s="60">
        <v>197429523</v>
      </c>
      <c r="G21" s="60"/>
      <c r="H21" s="60">
        <v>8172356</v>
      </c>
      <c r="I21" s="60">
        <v>15521428</v>
      </c>
      <c r="J21" s="60">
        <v>23693784</v>
      </c>
      <c r="K21" s="60">
        <v>18677654</v>
      </c>
      <c r="L21" s="60">
        <v>26046449</v>
      </c>
      <c r="M21" s="60">
        <v>6794773</v>
      </c>
      <c r="N21" s="60">
        <v>51518876</v>
      </c>
      <c r="O21" s="60">
        <v>6606382</v>
      </c>
      <c r="P21" s="60">
        <v>34701016</v>
      </c>
      <c r="Q21" s="60">
        <v>34050523</v>
      </c>
      <c r="R21" s="60">
        <v>75357921</v>
      </c>
      <c r="S21" s="60">
        <v>53356933</v>
      </c>
      <c r="T21" s="60">
        <v>33512940</v>
      </c>
      <c r="U21" s="60">
        <v>28544094</v>
      </c>
      <c r="V21" s="60">
        <v>115413967</v>
      </c>
      <c r="W21" s="60">
        <v>265984548</v>
      </c>
      <c r="X21" s="60">
        <v>197429523</v>
      </c>
      <c r="Y21" s="60">
        <v>68555025</v>
      </c>
      <c r="Z21" s="140">
        <v>34.72</v>
      </c>
      <c r="AA21" s="62">
        <v>197429523</v>
      </c>
    </row>
    <row r="22" spans="1:27" ht="13.5">
      <c r="A22" s="138" t="s">
        <v>91</v>
      </c>
      <c r="B22" s="136"/>
      <c r="C22" s="157"/>
      <c r="D22" s="157"/>
      <c r="E22" s="158"/>
      <c r="F22" s="159">
        <v>177898572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177898572</v>
      </c>
      <c r="Y22" s="159">
        <v>-177898572</v>
      </c>
      <c r="Z22" s="141">
        <v>-100</v>
      </c>
      <c r="AA22" s="225">
        <v>177898572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>
        <v>5555000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5555000</v>
      </c>
      <c r="Y24" s="100">
        <v>-5555000</v>
      </c>
      <c r="Z24" s="137">
        <v>-100</v>
      </c>
      <c r="AA24" s="102">
        <v>5555000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22834215</v>
      </c>
      <c r="D25" s="217">
        <f>+D5+D9+D15+D19+D24</f>
        <v>0</v>
      </c>
      <c r="E25" s="230">
        <f t="shared" si="4"/>
        <v>250424000</v>
      </c>
      <c r="F25" s="219">
        <f t="shared" si="4"/>
        <v>383772095</v>
      </c>
      <c r="G25" s="219">
        <f t="shared" si="4"/>
        <v>0</v>
      </c>
      <c r="H25" s="219">
        <f t="shared" si="4"/>
        <v>8172356</v>
      </c>
      <c r="I25" s="219">
        <f t="shared" si="4"/>
        <v>15521428</v>
      </c>
      <c r="J25" s="219">
        <f t="shared" si="4"/>
        <v>23693784</v>
      </c>
      <c r="K25" s="219">
        <f t="shared" si="4"/>
        <v>18677654</v>
      </c>
      <c r="L25" s="219">
        <f t="shared" si="4"/>
        <v>26083454</v>
      </c>
      <c r="M25" s="219">
        <f t="shared" si="4"/>
        <v>6840428</v>
      </c>
      <c r="N25" s="219">
        <f t="shared" si="4"/>
        <v>51601536</v>
      </c>
      <c r="O25" s="219">
        <f t="shared" si="4"/>
        <v>6606382</v>
      </c>
      <c r="P25" s="219">
        <f t="shared" si="4"/>
        <v>34776040</v>
      </c>
      <c r="Q25" s="219">
        <f t="shared" si="4"/>
        <v>34053753</v>
      </c>
      <c r="R25" s="219">
        <f t="shared" si="4"/>
        <v>75436175</v>
      </c>
      <c r="S25" s="219">
        <f t="shared" si="4"/>
        <v>53356933</v>
      </c>
      <c r="T25" s="219">
        <f t="shared" si="4"/>
        <v>33978683</v>
      </c>
      <c r="U25" s="219">
        <f t="shared" si="4"/>
        <v>29141211</v>
      </c>
      <c r="V25" s="219">
        <f t="shared" si="4"/>
        <v>116476827</v>
      </c>
      <c r="W25" s="219">
        <f t="shared" si="4"/>
        <v>267208322</v>
      </c>
      <c r="X25" s="219">
        <f t="shared" si="4"/>
        <v>383772095</v>
      </c>
      <c r="Y25" s="219">
        <f t="shared" si="4"/>
        <v>-116563773</v>
      </c>
      <c r="Z25" s="231">
        <f>+IF(X25&lt;&gt;0,+(Y25/X25)*100,0)</f>
        <v>-30.37317577767086</v>
      </c>
      <c r="AA25" s="232">
        <f>+AA5+AA9+AA15+AA19+AA24</f>
        <v>383772095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14596768</v>
      </c>
      <c r="D28" s="155"/>
      <c r="E28" s="156">
        <v>247721000</v>
      </c>
      <c r="F28" s="60">
        <v>244087000</v>
      </c>
      <c r="G28" s="60"/>
      <c r="H28" s="60">
        <v>8172356</v>
      </c>
      <c r="I28" s="60">
        <v>15521428</v>
      </c>
      <c r="J28" s="60">
        <v>23693784</v>
      </c>
      <c r="K28" s="60">
        <v>18677654</v>
      </c>
      <c r="L28" s="60">
        <v>26083454</v>
      </c>
      <c r="M28" s="60">
        <v>6840428</v>
      </c>
      <c r="N28" s="60">
        <v>51601536</v>
      </c>
      <c r="O28" s="60">
        <v>6606382</v>
      </c>
      <c r="P28" s="60">
        <v>34701016</v>
      </c>
      <c r="Q28" s="60">
        <v>34050523</v>
      </c>
      <c r="R28" s="60">
        <v>75357921</v>
      </c>
      <c r="S28" s="60">
        <v>53356933</v>
      </c>
      <c r="T28" s="60">
        <v>33978683</v>
      </c>
      <c r="U28" s="60">
        <v>8103066</v>
      </c>
      <c r="V28" s="60">
        <v>95438682</v>
      </c>
      <c r="W28" s="60">
        <v>246091923</v>
      </c>
      <c r="X28" s="60">
        <v>244087000</v>
      </c>
      <c r="Y28" s="60">
        <v>2004923</v>
      </c>
      <c r="Z28" s="140">
        <v>0.82</v>
      </c>
      <c r="AA28" s="155">
        <v>244087000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8237447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22834215</v>
      </c>
      <c r="D32" s="210">
        <f>SUM(D28:D31)</f>
        <v>0</v>
      </c>
      <c r="E32" s="211">
        <f t="shared" si="5"/>
        <v>247721000</v>
      </c>
      <c r="F32" s="77">
        <f t="shared" si="5"/>
        <v>244087000</v>
      </c>
      <c r="G32" s="77">
        <f t="shared" si="5"/>
        <v>0</v>
      </c>
      <c r="H32" s="77">
        <f t="shared" si="5"/>
        <v>8172356</v>
      </c>
      <c r="I32" s="77">
        <f t="shared" si="5"/>
        <v>15521428</v>
      </c>
      <c r="J32" s="77">
        <f t="shared" si="5"/>
        <v>23693784</v>
      </c>
      <c r="K32" s="77">
        <f t="shared" si="5"/>
        <v>18677654</v>
      </c>
      <c r="L32" s="77">
        <f t="shared" si="5"/>
        <v>26083454</v>
      </c>
      <c r="M32" s="77">
        <f t="shared" si="5"/>
        <v>6840428</v>
      </c>
      <c r="N32" s="77">
        <f t="shared" si="5"/>
        <v>51601536</v>
      </c>
      <c r="O32" s="77">
        <f t="shared" si="5"/>
        <v>6606382</v>
      </c>
      <c r="P32" s="77">
        <f t="shared" si="5"/>
        <v>34701016</v>
      </c>
      <c r="Q32" s="77">
        <f t="shared" si="5"/>
        <v>34050523</v>
      </c>
      <c r="R32" s="77">
        <f t="shared" si="5"/>
        <v>75357921</v>
      </c>
      <c r="S32" s="77">
        <f t="shared" si="5"/>
        <v>53356933</v>
      </c>
      <c r="T32" s="77">
        <f t="shared" si="5"/>
        <v>33978683</v>
      </c>
      <c r="U32" s="77">
        <f t="shared" si="5"/>
        <v>8103066</v>
      </c>
      <c r="V32" s="77">
        <f t="shared" si="5"/>
        <v>95438682</v>
      </c>
      <c r="W32" s="77">
        <f t="shared" si="5"/>
        <v>246091923</v>
      </c>
      <c r="X32" s="77">
        <f t="shared" si="5"/>
        <v>244087000</v>
      </c>
      <c r="Y32" s="77">
        <f t="shared" si="5"/>
        <v>2004923</v>
      </c>
      <c r="Z32" s="212">
        <f>+IF(X32&lt;&gt;0,+(Y32/X32)*100,0)</f>
        <v>0.8213968789816746</v>
      </c>
      <c r="AA32" s="79">
        <f>SUM(AA28:AA31)</f>
        <v>244087000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603000</v>
      </c>
      <c r="F33" s="60">
        <v>6225000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75024</v>
      </c>
      <c r="Q33" s="60">
        <v>3230</v>
      </c>
      <c r="R33" s="60">
        <v>78254</v>
      </c>
      <c r="S33" s="60"/>
      <c r="T33" s="60"/>
      <c r="U33" s="60"/>
      <c r="V33" s="60"/>
      <c r="W33" s="60">
        <v>78254</v>
      </c>
      <c r="X33" s="60">
        <v>6225000</v>
      </c>
      <c r="Y33" s="60">
        <v>-6146746</v>
      </c>
      <c r="Z33" s="140">
        <v>-98.74</v>
      </c>
      <c r="AA33" s="62">
        <v>6225000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133460095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21038145</v>
      </c>
      <c r="V34" s="60">
        <v>21038145</v>
      </c>
      <c r="W34" s="60">
        <v>21038145</v>
      </c>
      <c r="X34" s="60">
        <v>133460095</v>
      </c>
      <c r="Y34" s="60">
        <v>-112421950</v>
      </c>
      <c r="Z34" s="140">
        <v>-84.24</v>
      </c>
      <c r="AA34" s="62">
        <v>133460095</v>
      </c>
    </row>
    <row r="35" spans="1:27" ht="13.5">
      <c r="A35" s="237" t="s">
        <v>53</v>
      </c>
      <c r="B35" s="136"/>
      <c r="C35" s="155"/>
      <c r="D35" s="155"/>
      <c r="E35" s="156">
        <v>2100000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22834215</v>
      </c>
      <c r="D36" s="222">
        <f>SUM(D32:D35)</f>
        <v>0</v>
      </c>
      <c r="E36" s="218">
        <f t="shared" si="6"/>
        <v>250424000</v>
      </c>
      <c r="F36" s="220">
        <f t="shared" si="6"/>
        <v>383772095</v>
      </c>
      <c r="G36" s="220">
        <f t="shared" si="6"/>
        <v>0</v>
      </c>
      <c r="H36" s="220">
        <f t="shared" si="6"/>
        <v>8172356</v>
      </c>
      <c r="I36" s="220">
        <f t="shared" si="6"/>
        <v>15521428</v>
      </c>
      <c r="J36" s="220">
        <f t="shared" si="6"/>
        <v>23693784</v>
      </c>
      <c r="K36" s="220">
        <f t="shared" si="6"/>
        <v>18677654</v>
      </c>
      <c r="L36" s="220">
        <f t="shared" si="6"/>
        <v>26083454</v>
      </c>
      <c r="M36" s="220">
        <f t="shared" si="6"/>
        <v>6840428</v>
      </c>
      <c r="N36" s="220">
        <f t="shared" si="6"/>
        <v>51601536</v>
      </c>
      <c r="O36" s="220">
        <f t="shared" si="6"/>
        <v>6606382</v>
      </c>
      <c r="P36" s="220">
        <f t="shared" si="6"/>
        <v>34776040</v>
      </c>
      <c r="Q36" s="220">
        <f t="shared" si="6"/>
        <v>34053753</v>
      </c>
      <c r="R36" s="220">
        <f t="shared" si="6"/>
        <v>75436175</v>
      </c>
      <c r="S36" s="220">
        <f t="shared" si="6"/>
        <v>53356933</v>
      </c>
      <c r="T36" s="220">
        <f t="shared" si="6"/>
        <v>33978683</v>
      </c>
      <c r="U36" s="220">
        <f t="shared" si="6"/>
        <v>29141211</v>
      </c>
      <c r="V36" s="220">
        <f t="shared" si="6"/>
        <v>116476827</v>
      </c>
      <c r="W36" s="220">
        <f t="shared" si="6"/>
        <v>267208322</v>
      </c>
      <c r="X36" s="220">
        <f t="shared" si="6"/>
        <v>383772095</v>
      </c>
      <c r="Y36" s="220">
        <f t="shared" si="6"/>
        <v>-116563773</v>
      </c>
      <c r="Z36" s="221">
        <f>+IF(X36&lt;&gt;0,+(Y36/X36)*100,0)</f>
        <v>-30.37317577767086</v>
      </c>
      <c r="AA36" s="239">
        <f>SUM(AA32:AA35)</f>
        <v>383772095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25351559</v>
      </c>
      <c r="D6" s="155"/>
      <c r="E6" s="59">
        <v>51649000</v>
      </c>
      <c r="F6" s="60">
        <v>4530213</v>
      </c>
      <c r="G6" s="60">
        <v>92285438</v>
      </c>
      <c r="H6" s="60">
        <v>92285438</v>
      </c>
      <c r="I6" s="60">
        <v>7594851</v>
      </c>
      <c r="J6" s="60">
        <v>7594851</v>
      </c>
      <c r="K6" s="60">
        <v>92285438</v>
      </c>
      <c r="L6" s="60">
        <v>63191004</v>
      </c>
      <c r="M6" s="60">
        <v>35261496</v>
      </c>
      <c r="N6" s="60">
        <v>35261496</v>
      </c>
      <c r="O6" s="60">
        <v>35261495</v>
      </c>
      <c r="P6" s="60">
        <v>16487305</v>
      </c>
      <c r="Q6" s="60">
        <v>102035491</v>
      </c>
      <c r="R6" s="60">
        <v>102035491</v>
      </c>
      <c r="S6" s="60">
        <v>53688748</v>
      </c>
      <c r="T6" s="60">
        <v>12086655</v>
      </c>
      <c r="U6" s="60">
        <v>2475848</v>
      </c>
      <c r="V6" s="60">
        <v>2475848</v>
      </c>
      <c r="W6" s="60">
        <v>2475848</v>
      </c>
      <c r="X6" s="60">
        <v>4530213</v>
      </c>
      <c r="Y6" s="60">
        <v>-2054365</v>
      </c>
      <c r="Z6" s="140">
        <v>-45.35</v>
      </c>
      <c r="AA6" s="62">
        <v>4530213</v>
      </c>
    </row>
    <row r="7" spans="1:27" ht="13.5">
      <c r="A7" s="249" t="s">
        <v>144</v>
      </c>
      <c r="B7" s="182"/>
      <c r="C7" s="155"/>
      <c r="D7" s="155"/>
      <c r="E7" s="59">
        <v>16650000</v>
      </c>
      <c r="F7" s="60">
        <v>239415635</v>
      </c>
      <c r="G7" s="60">
        <v>68664741</v>
      </c>
      <c r="H7" s="60">
        <v>68664741</v>
      </c>
      <c r="I7" s="60">
        <v>99362512</v>
      </c>
      <c r="J7" s="60">
        <v>99362512</v>
      </c>
      <c r="K7" s="60">
        <v>68664741</v>
      </c>
      <c r="L7" s="60">
        <v>125145144</v>
      </c>
      <c r="M7" s="60">
        <v>239415635</v>
      </c>
      <c r="N7" s="60">
        <v>239415635</v>
      </c>
      <c r="O7" s="60">
        <v>239415635</v>
      </c>
      <c r="P7" s="60">
        <v>213317438</v>
      </c>
      <c r="Q7" s="60">
        <v>175800950</v>
      </c>
      <c r="R7" s="60">
        <v>175800950</v>
      </c>
      <c r="S7" s="60">
        <v>192026815</v>
      </c>
      <c r="T7" s="60">
        <v>138191899</v>
      </c>
      <c r="U7" s="60">
        <v>99730479</v>
      </c>
      <c r="V7" s="60">
        <v>99730479</v>
      </c>
      <c r="W7" s="60">
        <v>99730479</v>
      </c>
      <c r="X7" s="60">
        <v>239415635</v>
      </c>
      <c r="Y7" s="60">
        <v>-139685156</v>
      </c>
      <c r="Z7" s="140">
        <v>-58.34</v>
      </c>
      <c r="AA7" s="62">
        <v>239415635</v>
      </c>
    </row>
    <row r="8" spans="1:27" ht="13.5">
      <c r="A8" s="249" t="s">
        <v>145</v>
      </c>
      <c r="B8" s="182"/>
      <c r="C8" s="155">
        <v>74568790</v>
      </c>
      <c r="D8" s="155"/>
      <c r="E8" s="59">
        <v>33634000</v>
      </c>
      <c r="F8" s="60">
        <v>219889832</v>
      </c>
      <c r="G8" s="60">
        <v>71160673</v>
      </c>
      <c r="H8" s="60">
        <v>71160673</v>
      </c>
      <c r="I8" s="60">
        <v>78723696</v>
      </c>
      <c r="J8" s="60">
        <v>78723696</v>
      </c>
      <c r="K8" s="60">
        <v>71160673</v>
      </c>
      <c r="L8" s="60">
        <v>82990243</v>
      </c>
      <c r="M8" s="60">
        <v>86604369</v>
      </c>
      <c r="N8" s="60">
        <v>86604369</v>
      </c>
      <c r="O8" s="60">
        <v>86604369</v>
      </c>
      <c r="P8" s="60">
        <v>88428337</v>
      </c>
      <c r="Q8" s="60">
        <v>90055762</v>
      </c>
      <c r="R8" s="60">
        <v>90055762</v>
      </c>
      <c r="S8" s="60">
        <v>91441319</v>
      </c>
      <c r="T8" s="60">
        <v>93580788</v>
      </c>
      <c r="U8" s="60">
        <v>96957961</v>
      </c>
      <c r="V8" s="60">
        <v>96957961</v>
      </c>
      <c r="W8" s="60">
        <v>96957961</v>
      </c>
      <c r="X8" s="60">
        <v>219889832</v>
      </c>
      <c r="Y8" s="60">
        <v>-122931871</v>
      </c>
      <c r="Z8" s="140">
        <v>-55.91</v>
      </c>
      <c r="AA8" s="62">
        <v>219889832</v>
      </c>
    </row>
    <row r="9" spans="1:27" ht="13.5">
      <c r="A9" s="249" t="s">
        <v>146</v>
      </c>
      <c r="B9" s="182"/>
      <c r="C9" s="155">
        <v>8362811</v>
      </c>
      <c r="D9" s="155"/>
      <c r="E9" s="59">
        <v>7300000</v>
      </c>
      <c r="F9" s="60">
        <v>9664391</v>
      </c>
      <c r="G9" s="60">
        <v>-1907240</v>
      </c>
      <c r="H9" s="60">
        <v>-1907240</v>
      </c>
      <c r="I9" s="60">
        <v>4258423</v>
      </c>
      <c r="J9" s="60">
        <v>4258423</v>
      </c>
      <c r="K9" s="60">
        <v>-1907240</v>
      </c>
      <c r="L9" s="60">
        <v>12921441</v>
      </c>
      <c r="M9" s="60">
        <v>9664371</v>
      </c>
      <c r="N9" s="60">
        <v>9664371</v>
      </c>
      <c r="O9" s="60">
        <v>9664371</v>
      </c>
      <c r="P9" s="60">
        <v>7588807</v>
      </c>
      <c r="Q9" s="60">
        <v>9055371</v>
      </c>
      <c r="R9" s="60">
        <v>9055371</v>
      </c>
      <c r="S9" s="60">
        <v>17855486</v>
      </c>
      <c r="T9" s="60">
        <v>22960019</v>
      </c>
      <c r="U9" s="60">
        <v>26755236</v>
      </c>
      <c r="V9" s="60">
        <v>26755236</v>
      </c>
      <c r="W9" s="60">
        <v>26755236</v>
      </c>
      <c r="X9" s="60">
        <v>9664391</v>
      </c>
      <c r="Y9" s="60">
        <v>17090845</v>
      </c>
      <c r="Z9" s="140">
        <v>176.84</v>
      </c>
      <c r="AA9" s="62">
        <v>9664391</v>
      </c>
    </row>
    <row r="10" spans="1:27" ht="13.5">
      <c r="A10" s="249" t="s">
        <v>147</v>
      </c>
      <c r="B10" s="182"/>
      <c r="C10" s="155">
        <v>13462341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121745501</v>
      </c>
      <c r="D12" s="168">
        <f>SUM(D6:D11)</f>
        <v>0</v>
      </c>
      <c r="E12" s="72">
        <f t="shared" si="0"/>
        <v>109233000</v>
      </c>
      <c r="F12" s="73">
        <f t="shared" si="0"/>
        <v>473500071</v>
      </c>
      <c r="G12" s="73">
        <f t="shared" si="0"/>
        <v>230203612</v>
      </c>
      <c r="H12" s="73">
        <f t="shared" si="0"/>
        <v>230203612</v>
      </c>
      <c r="I12" s="73">
        <f t="shared" si="0"/>
        <v>189939482</v>
      </c>
      <c r="J12" s="73">
        <f t="shared" si="0"/>
        <v>189939482</v>
      </c>
      <c r="K12" s="73">
        <f t="shared" si="0"/>
        <v>230203612</v>
      </c>
      <c r="L12" s="73">
        <f t="shared" si="0"/>
        <v>284247832</v>
      </c>
      <c r="M12" s="73">
        <f t="shared" si="0"/>
        <v>370945871</v>
      </c>
      <c r="N12" s="73">
        <f t="shared" si="0"/>
        <v>370945871</v>
      </c>
      <c r="O12" s="73">
        <f t="shared" si="0"/>
        <v>370945870</v>
      </c>
      <c r="P12" s="73">
        <f t="shared" si="0"/>
        <v>325821887</v>
      </c>
      <c r="Q12" s="73">
        <f t="shared" si="0"/>
        <v>376947574</v>
      </c>
      <c r="R12" s="73">
        <f t="shared" si="0"/>
        <v>376947574</v>
      </c>
      <c r="S12" s="73">
        <f t="shared" si="0"/>
        <v>355012368</v>
      </c>
      <c r="T12" s="73">
        <f t="shared" si="0"/>
        <v>266819361</v>
      </c>
      <c r="U12" s="73">
        <f t="shared" si="0"/>
        <v>225919524</v>
      </c>
      <c r="V12" s="73">
        <f t="shared" si="0"/>
        <v>225919524</v>
      </c>
      <c r="W12" s="73">
        <f t="shared" si="0"/>
        <v>225919524</v>
      </c>
      <c r="X12" s="73">
        <f t="shared" si="0"/>
        <v>473500071</v>
      </c>
      <c r="Y12" s="73">
        <f t="shared" si="0"/>
        <v>-247580547</v>
      </c>
      <c r="Z12" s="170">
        <f>+IF(X12&lt;&gt;0,+(Y12/X12)*100,0)</f>
        <v>-52.2873304912345</v>
      </c>
      <c r="AA12" s="74">
        <f>SUM(AA6:AA11)</f>
        <v>473500071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15154768</v>
      </c>
      <c r="D16" s="155"/>
      <c r="E16" s="59">
        <v>15000000</v>
      </c>
      <c r="F16" s="60">
        <v>15568324</v>
      </c>
      <c r="G16" s="159">
        <v>15000000</v>
      </c>
      <c r="H16" s="159">
        <v>15000000</v>
      </c>
      <c r="I16" s="159">
        <v>15000000</v>
      </c>
      <c r="J16" s="60">
        <v>15000000</v>
      </c>
      <c r="K16" s="159">
        <v>15000000</v>
      </c>
      <c r="L16" s="159">
        <v>15154768</v>
      </c>
      <c r="M16" s="60">
        <v>15568324</v>
      </c>
      <c r="N16" s="159">
        <v>15568324</v>
      </c>
      <c r="O16" s="159">
        <v>15568324</v>
      </c>
      <c r="P16" s="159">
        <v>15568324</v>
      </c>
      <c r="Q16" s="60">
        <v>15568324</v>
      </c>
      <c r="R16" s="159">
        <v>15568324</v>
      </c>
      <c r="S16" s="159">
        <v>15568324</v>
      </c>
      <c r="T16" s="60">
        <v>15568324</v>
      </c>
      <c r="U16" s="159">
        <v>15568324</v>
      </c>
      <c r="V16" s="159">
        <v>15568324</v>
      </c>
      <c r="W16" s="159">
        <v>15568324</v>
      </c>
      <c r="X16" s="60">
        <v>15568324</v>
      </c>
      <c r="Y16" s="159"/>
      <c r="Z16" s="141"/>
      <c r="AA16" s="225">
        <v>15568324</v>
      </c>
    </row>
    <row r="17" spans="1:27" ht="13.5">
      <c r="A17" s="249" t="s">
        <v>152</v>
      </c>
      <c r="B17" s="182"/>
      <c r="C17" s="155">
        <v>1040000</v>
      </c>
      <c r="D17" s="155"/>
      <c r="E17" s="59">
        <v>985000</v>
      </c>
      <c r="F17" s="60">
        <v>1040000</v>
      </c>
      <c r="G17" s="60">
        <v>864155</v>
      </c>
      <c r="H17" s="60">
        <v>864155</v>
      </c>
      <c r="I17" s="60">
        <v>1040000</v>
      </c>
      <c r="J17" s="60">
        <v>1040000</v>
      </c>
      <c r="K17" s="60">
        <v>864155</v>
      </c>
      <c r="L17" s="60">
        <v>1040000</v>
      </c>
      <c r="M17" s="60">
        <v>1040000</v>
      </c>
      <c r="N17" s="60">
        <v>1040000</v>
      </c>
      <c r="O17" s="60">
        <v>1040000</v>
      </c>
      <c r="P17" s="60">
        <v>1040000</v>
      </c>
      <c r="Q17" s="60">
        <v>1040000</v>
      </c>
      <c r="R17" s="60">
        <v>1040000</v>
      </c>
      <c r="S17" s="60">
        <v>1040000</v>
      </c>
      <c r="T17" s="60">
        <v>1040000</v>
      </c>
      <c r="U17" s="60">
        <v>1040000</v>
      </c>
      <c r="V17" s="60">
        <v>1040000</v>
      </c>
      <c r="W17" s="60">
        <v>1040000</v>
      </c>
      <c r="X17" s="60">
        <v>1040000</v>
      </c>
      <c r="Y17" s="60"/>
      <c r="Z17" s="140"/>
      <c r="AA17" s="62">
        <v>1040000</v>
      </c>
    </row>
    <row r="18" spans="1:27" ht="13.5">
      <c r="A18" s="249" t="s">
        <v>153</v>
      </c>
      <c r="B18" s="182"/>
      <c r="C18" s="155">
        <v>1088442618</v>
      </c>
      <c r="D18" s="155"/>
      <c r="E18" s="59">
        <v>1030786000</v>
      </c>
      <c r="F18" s="60"/>
      <c r="G18" s="60">
        <v>1160147494</v>
      </c>
      <c r="H18" s="60">
        <v>1160147494</v>
      </c>
      <c r="I18" s="60">
        <v>1074653899</v>
      </c>
      <c r="J18" s="60">
        <v>1074653899</v>
      </c>
      <c r="K18" s="60">
        <v>1160147494</v>
      </c>
      <c r="L18" s="60">
        <v>1088442618</v>
      </c>
      <c r="M18" s="60">
        <v>1088442618</v>
      </c>
      <c r="N18" s="60">
        <v>1088442618</v>
      </c>
      <c r="O18" s="60">
        <v>1088442618</v>
      </c>
      <c r="P18" s="60">
        <v>1088442618</v>
      </c>
      <c r="Q18" s="60">
        <v>1088442618</v>
      </c>
      <c r="R18" s="60">
        <v>1088442618</v>
      </c>
      <c r="S18" s="60">
        <v>1088442618</v>
      </c>
      <c r="T18" s="60">
        <v>1088442618</v>
      </c>
      <c r="U18" s="60">
        <v>1088442618</v>
      </c>
      <c r="V18" s="60">
        <v>1088442618</v>
      </c>
      <c r="W18" s="60">
        <v>1088442618</v>
      </c>
      <c r="X18" s="60"/>
      <c r="Y18" s="60">
        <v>1088442618</v>
      </c>
      <c r="Z18" s="140"/>
      <c r="AA18" s="62"/>
    </row>
    <row r="19" spans="1:27" ht="13.5">
      <c r="A19" s="249" t="s">
        <v>154</v>
      </c>
      <c r="B19" s="182"/>
      <c r="C19" s="155">
        <v>25635641</v>
      </c>
      <c r="D19" s="155"/>
      <c r="E19" s="59">
        <v>264098000</v>
      </c>
      <c r="F19" s="60">
        <v>1549484259</v>
      </c>
      <c r="G19" s="60">
        <v>28402036</v>
      </c>
      <c r="H19" s="60">
        <v>28402036</v>
      </c>
      <c r="I19" s="60">
        <v>28840414</v>
      </c>
      <c r="J19" s="60">
        <v>28840414</v>
      </c>
      <c r="K19" s="60">
        <v>28402036</v>
      </c>
      <c r="L19" s="60">
        <v>25681295</v>
      </c>
      <c r="M19" s="60">
        <v>25681294</v>
      </c>
      <c r="N19" s="60">
        <v>25681294</v>
      </c>
      <c r="O19" s="60">
        <v>25681294</v>
      </c>
      <c r="P19" s="60">
        <v>17656247</v>
      </c>
      <c r="Q19" s="60">
        <v>17360440</v>
      </c>
      <c r="R19" s="60">
        <v>17360440</v>
      </c>
      <c r="S19" s="60">
        <v>17360440</v>
      </c>
      <c r="T19" s="60">
        <v>17364440</v>
      </c>
      <c r="U19" s="60">
        <v>17364440</v>
      </c>
      <c r="V19" s="60">
        <v>17364440</v>
      </c>
      <c r="W19" s="60">
        <v>17364440</v>
      </c>
      <c r="X19" s="60">
        <v>1549484259</v>
      </c>
      <c r="Y19" s="60">
        <v>-1532119819</v>
      </c>
      <c r="Z19" s="140">
        <v>-98.88</v>
      </c>
      <c r="AA19" s="62">
        <v>1549484259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1836809</v>
      </c>
      <c r="D22" s="155"/>
      <c r="E22" s="59">
        <v>3942000</v>
      </c>
      <c r="F22" s="60">
        <v>1961709</v>
      </c>
      <c r="G22" s="60">
        <v>3928936</v>
      </c>
      <c r="H22" s="60">
        <v>3928936</v>
      </c>
      <c r="I22" s="60">
        <v>2138152</v>
      </c>
      <c r="J22" s="60">
        <v>2138152</v>
      </c>
      <c r="K22" s="60">
        <v>3928936</v>
      </c>
      <c r="L22" s="60">
        <v>1836809</v>
      </c>
      <c r="M22" s="60">
        <v>1836809</v>
      </c>
      <c r="N22" s="60">
        <v>1836809</v>
      </c>
      <c r="O22" s="60">
        <v>1836809</v>
      </c>
      <c r="P22" s="60">
        <v>1836809</v>
      </c>
      <c r="Q22" s="60">
        <v>1836809</v>
      </c>
      <c r="R22" s="60">
        <v>1836809</v>
      </c>
      <c r="S22" s="60">
        <v>1836809</v>
      </c>
      <c r="T22" s="60">
        <v>1836809</v>
      </c>
      <c r="U22" s="60">
        <v>1836809</v>
      </c>
      <c r="V22" s="60">
        <v>1836809</v>
      </c>
      <c r="W22" s="60">
        <v>1836809</v>
      </c>
      <c r="X22" s="60">
        <v>1961709</v>
      </c>
      <c r="Y22" s="60">
        <v>-124900</v>
      </c>
      <c r="Z22" s="140">
        <v>-6.37</v>
      </c>
      <c r="AA22" s="62">
        <v>1961709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1132109836</v>
      </c>
      <c r="D24" s="168">
        <f>SUM(D15:D23)</f>
        <v>0</v>
      </c>
      <c r="E24" s="76">
        <f t="shared" si="1"/>
        <v>1314811000</v>
      </c>
      <c r="F24" s="77">
        <f t="shared" si="1"/>
        <v>1568054292</v>
      </c>
      <c r="G24" s="77">
        <f t="shared" si="1"/>
        <v>1208342621</v>
      </c>
      <c r="H24" s="77">
        <f t="shared" si="1"/>
        <v>1208342621</v>
      </c>
      <c r="I24" s="77">
        <f t="shared" si="1"/>
        <v>1121672465</v>
      </c>
      <c r="J24" s="77">
        <f t="shared" si="1"/>
        <v>1121672465</v>
      </c>
      <c r="K24" s="77">
        <f t="shared" si="1"/>
        <v>1208342621</v>
      </c>
      <c r="L24" s="77">
        <f t="shared" si="1"/>
        <v>1132155490</v>
      </c>
      <c r="M24" s="77">
        <f t="shared" si="1"/>
        <v>1132569045</v>
      </c>
      <c r="N24" s="77">
        <f t="shared" si="1"/>
        <v>1132569045</v>
      </c>
      <c r="O24" s="77">
        <f t="shared" si="1"/>
        <v>1132569045</v>
      </c>
      <c r="P24" s="77">
        <f t="shared" si="1"/>
        <v>1124543998</v>
      </c>
      <c r="Q24" s="77">
        <f t="shared" si="1"/>
        <v>1124248191</v>
      </c>
      <c r="R24" s="77">
        <f t="shared" si="1"/>
        <v>1124248191</v>
      </c>
      <c r="S24" s="77">
        <f t="shared" si="1"/>
        <v>1124248191</v>
      </c>
      <c r="T24" s="77">
        <f t="shared" si="1"/>
        <v>1124252191</v>
      </c>
      <c r="U24" s="77">
        <f t="shared" si="1"/>
        <v>1124252191</v>
      </c>
      <c r="V24" s="77">
        <f t="shared" si="1"/>
        <v>1124252191</v>
      </c>
      <c r="W24" s="77">
        <f t="shared" si="1"/>
        <v>1124252191</v>
      </c>
      <c r="X24" s="77">
        <f t="shared" si="1"/>
        <v>1568054292</v>
      </c>
      <c r="Y24" s="77">
        <f t="shared" si="1"/>
        <v>-443802101</v>
      </c>
      <c r="Z24" s="212">
        <f>+IF(X24&lt;&gt;0,+(Y24/X24)*100,0)</f>
        <v>-28.302725439050043</v>
      </c>
      <c r="AA24" s="79">
        <f>SUM(AA15:AA23)</f>
        <v>1568054292</v>
      </c>
    </row>
    <row r="25" spans="1:27" ht="13.5">
      <c r="A25" s="250" t="s">
        <v>159</v>
      </c>
      <c r="B25" s="251"/>
      <c r="C25" s="168">
        <f aca="true" t="shared" si="2" ref="C25:Y25">+C12+C24</f>
        <v>1253855337</v>
      </c>
      <c r="D25" s="168">
        <f>+D12+D24</f>
        <v>0</v>
      </c>
      <c r="E25" s="72">
        <f t="shared" si="2"/>
        <v>1424044000</v>
      </c>
      <c r="F25" s="73">
        <f t="shared" si="2"/>
        <v>2041554363</v>
      </c>
      <c r="G25" s="73">
        <f t="shared" si="2"/>
        <v>1438546233</v>
      </c>
      <c r="H25" s="73">
        <f t="shared" si="2"/>
        <v>1438546233</v>
      </c>
      <c r="I25" s="73">
        <f t="shared" si="2"/>
        <v>1311611947</v>
      </c>
      <c r="J25" s="73">
        <f t="shared" si="2"/>
        <v>1311611947</v>
      </c>
      <c r="K25" s="73">
        <f t="shared" si="2"/>
        <v>1438546233</v>
      </c>
      <c r="L25" s="73">
        <f t="shared" si="2"/>
        <v>1416403322</v>
      </c>
      <c r="M25" s="73">
        <f t="shared" si="2"/>
        <v>1503514916</v>
      </c>
      <c r="N25" s="73">
        <f t="shared" si="2"/>
        <v>1503514916</v>
      </c>
      <c r="O25" s="73">
        <f t="shared" si="2"/>
        <v>1503514915</v>
      </c>
      <c r="P25" s="73">
        <f t="shared" si="2"/>
        <v>1450365885</v>
      </c>
      <c r="Q25" s="73">
        <f t="shared" si="2"/>
        <v>1501195765</v>
      </c>
      <c r="R25" s="73">
        <f t="shared" si="2"/>
        <v>1501195765</v>
      </c>
      <c r="S25" s="73">
        <f t="shared" si="2"/>
        <v>1479260559</v>
      </c>
      <c r="T25" s="73">
        <f t="shared" si="2"/>
        <v>1391071552</v>
      </c>
      <c r="U25" s="73">
        <f t="shared" si="2"/>
        <v>1350171715</v>
      </c>
      <c r="V25" s="73">
        <f t="shared" si="2"/>
        <v>1350171715</v>
      </c>
      <c r="W25" s="73">
        <f t="shared" si="2"/>
        <v>1350171715</v>
      </c>
      <c r="X25" s="73">
        <f t="shared" si="2"/>
        <v>2041554363</v>
      </c>
      <c r="Y25" s="73">
        <f t="shared" si="2"/>
        <v>-691382648</v>
      </c>
      <c r="Z25" s="170">
        <f>+IF(X25&lt;&gt;0,+(Y25/X25)*100,0)</f>
        <v>-33.86550270373574</v>
      </c>
      <c r="AA25" s="74">
        <f>+AA12+AA24</f>
        <v>2041554363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18957246</v>
      </c>
      <c r="D30" s="155"/>
      <c r="E30" s="59"/>
      <c r="F30" s="60">
        <v>299849726</v>
      </c>
      <c r="G30" s="60">
        <v>18957246</v>
      </c>
      <c r="H30" s="60">
        <v>18957246</v>
      </c>
      <c r="I30" s="60">
        <v>18957246</v>
      </c>
      <c r="J30" s="60">
        <v>18957246</v>
      </c>
      <c r="K30" s="60">
        <v>18957246</v>
      </c>
      <c r="L30" s="60">
        <v>13541219</v>
      </c>
      <c r="M30" s="60">
        <v>4445967</v>
      </c>
      <c r="N30" s="60">
        <v>4445967</v>
      </c>
      <c r="O30" s="60">
        <v>232839727</v>
      </c>
      <c r="P30" s="60">
        <v>99519894</v>
      </c>
      <c r="Q30" s="60">
        <v>230648727</v>
      </c>
      <c r="R30" s="60">
        <v>230648727</v>
      </c>
      <c r="S30" s="60">
        <v>169919519</v>
      </c>
      <c r="T30" s="60">
        <v>169919519</v>
      </c>
      <c r="U30" s="60">
        <v>169919519</v>
      </c>
      <c r="V30" s="60">
        <v>169919519</v>
      </c>
      <c r="W30" s="60">
        <v>169919519</v>
      </c>
      <c r="X30" s="60">
        <v>299849726</v>
      </c>
      <c r="Y30" s="60">
        <v>-129930207</v>
      </c>
      <c r="Z30" s="140">
        <v>-43.33</v>
      </c>
      <c r="AA30" s="62">
        <v>299849726</v>
      </c>
    </row>
    <row r="31" spans="1:27" ht="13.5">
      <c r="A31" s="249" t="s">
        <v>163</v>
      </c>
      <c r="B31" s="182"/>
      <c r="C31" s="155">
        <v>575657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73044788</v>
      </c>
      <c r="D32" s="155"/>
      <c r="E32" s="59">
        <v>18956000</v>
      </c>
      <c r="F32" s="60">
        <v>50133546</v>
      </c>
      <c r="G32" s="60">
        <v>138457730</v>
      </c>
      <c r="H32" s="60">
        <v>138457730</v>
      </c>
      <c r="I32" s="60">
        <v>89871257</v>
      </c>
      <c r="J32" s="60">
        <v>89871257</v>
      </c>
      <c r="K32" s="60">
        <v>138457730</v>
      </c>
      <c r="L32" s="60">
        <v>58088717</v>
      </c>
      <c r="M32" s="60">
        <v>114833748</v>
      </c>
      <c r="N32" s="60">
        <v>114833748</v>
      </c>
      <c r="O32" s="60">
        <v>114833748</v>
      </c>
      <c r="P32" s="60">
        <v>80184249</v>
      </c>
      <c r="Q32" s="60">
        <v>101848943</v>
      </c>
      <c r="R32" s="60">
        <v>101848943</v>
      </c>
      <c r="S32" s="60">
        <v>154973150</v>
      </c>
      <c r="T32" s="60">
        <v>73553228</v>
      </c>
      <c r="U32" s="60">
        <v>42212466</v>
      </c>
      <c r="V32" s="60">
        <v>42212466</v>
      </c>
      <c r="W32" s="60">
        <v>42212466</v>
      </c>
      <c r="X32" s="60">
        <v>50133546</v>
      </c>
      <c r="Y32" s="60">
        <v>-7921080</v>
      </c>
      <c r="Z32" s="140">
        <v>-15.8</v>
      </c>
      <c r="AA32" s="62">
        <v>50133546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92577691</v>
      </c>
      <c r="D34" s="168">
        <f>SUM(D29:D33)</f>
        <v>0</v>
      </c>
      <c r="E34" s="72">
        <f t="shared" si="3"/>
        <v>18956000</v>
      </c>
      <c r="F34" s="73">
        <f t="shared" si="3"/>
        <v>349983272</v>
      </c>
      <c r="G34" s="73">
        <f t="shared" si="3"/>
        <v>157414976</v>
      </c>
      <c r="H34" s="73">
        <f t="shared" si="3"/>
        <v>157414976</v>
      </c>
      <c r="I34" s="73">
        <f t="shared" si="3"/>
        <v>108828503</v>
      </c>
      <c r="J34" s="73">
        <f t="shared" si="3"/>
        <v>108828503</v>
      </c>
      <c r="K34" s="73">
        <f t="shared" si="3"/>
        <v>157414976</v>
      </c>
      <c r="L34" s="73">
        <f t="shared" si="3"/>
        <v>71629936</v>
      </c>
      <c r="M34" s="73">
        <f t="shared" si="3"/>
        <v>119279715</v>
      </c>
      <c r="N34" s="73">
        <f t="shared" si="3"/>
        <v>119279715</v>
      </c>
      <c r="O34" s="73">
        <f t="shared" si="3"/>
        <v>347673475</v>
      </c>
      <c r="P34" s="73">
        <f t="shared" si="3"/>
        <v>179704143</v>
      </c>
      <c r="Q34" s="73">
        <f t="shared" si="3"/>
        <v>332497670</v>
      </c>
      <c r="R34" s="73">
        <f t="shared" si="3"/>
        <v>332497670</v>
      </c>
      <c r="S34" s="73">
        <f t="shared" si="3"/>
        <v>324892669</v>
      </c>
      <c r="T34" s="73">
        <f t="shared" si="3"/>
        <v>243472747</v>
      </c>
      <c r="U34" s="73">
        <f t="shared" si="3"/>
        <v>212131985</v>
      </c>
      <c r="V34" s="73">
        <f t="shared" si="3"/>
        <v>212131985</v>
      </c>
      <c r="W34" s="73">
        <f t="shared" si="3"/>
        <v>212131985</v>
      </c>
      <c r="X34" s="73">
        <f t="shared" si="3"/>
        <v>349983272</v>
      </c>
      <c r="Y34" s="73">
        <f t="shared" si="3"/>
        <v>-137851287</v>
      </c>
      <c r="Z34" s="170">
        <f>+IF(X34&lt;&gt;0,+(Y34/X34)*100,0)</f>
        <v>-39.38796451962995</v>
      </c>
      <c r="AA34" s="74">
        <f>SUM(AA29:AA33)</f>
        <v>349983272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61070427</v>
      </c>
      <c r="D37" s="155"/>
      <c r="E37" s="59"/>
      <c r="F37" s="60"/>
      <c r="G37" s="60">
        <v>61070427</v>
      </c>
      <c r="H37" s="60">
        <v>61070427</v>
      </c>
      <c r="I37" s="60">
        <v>61070427</v>
      </c>
      <c r="J37" s="60">
        <v>61070427</v>
      </c>
      <c r="K37" s="60">
        <v>61070427</v>
      </c>
      <c r="L37" s="60">
        <v>162237094</v>
      </c>
      <c r="M37" s="60">
        <v>167323333</v>
      </c>
      <c r="N37" s="60">
        <v>167323333</v>
      </c>
      <c r="O37" s="60"/>
      <c r="P37" s="60">
        <v>133319835</v>
      </c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9004176</v>
      </c>
      <c r="D38" s="155"/>
      <c r="E38" s="59">
        <v>8184000</v>
      </c>
      <c r="F38" s="60">
        <v>8891542</v>
      </c>
      <c r="G38" s="60">
        <v>9002655</v>
      </c>
      <c r="H38" s="60">
        <v>9002655</v>
      </c>
      <c r="I38" s="60">
        <v>8966983</v>
      </c>
      <c r="J38" s="60">
        <v>8966983</v>
      </c>
      <c r="K38" s="60">
        <v>9002655</v>
      </c>
      <c r="L38" s="60">
        <v>8928775</v>
      </c>
      <c r="M38" s="60">
        <v>69961970</v>
      </c>
      <c r="N38" s="60">
        <v>69961970</v>
      </c>
      <c r="O38" s="60">
        <v>8891542</v>
      </c>
      <c r="P38" s="60">
        <v>9892653</v>
      </c>
      <c r="Q38" s="60">
        <v>9835980</v>
      </c>
      <c r="R38" s="60">
        <v>9835980</v>
      </c>
      <c r="S38" s="60">
        <v>9814691</v>
      </c>
      <c r="T38" s="60">
        <v>9794918</v>
      </c>
      <c r="U38" s="60">
        <v>9772800</v>
      </c>
      <c r="V38" s="60">
        <v>9772800</v>
      </c>
      <c r="W38" s="60">
        <v>9772800</v>
      </c>
      <c r="X38" s="60">
        <v>8891542</v>
      </c>
      <c r="Y38" s="60">
        <v>881258</v>
      </c>
      <c r="Z38" s="140">
        <v>9.91</v>
      </c>
      <c r="AA38" s="62">
        <v>8891542</v>
      </c>
    </row>
    <row r="39" spans="1:27" ht="13.5">
      <c r="A39" s="250" t="s">
        <v>59</v>
      </c>
      <c r="B39" s="253"/>
      <c r="C39" s="168">
        <f aca="true" t="shared" si="4" ref="C39:Y39">SUM(C37:C38)</f>
        <v>70074603</v>
      </c>
      <c r="D39" s="168">
        <f>SUM(D37:D38)</f>
        <v>0</v>
      </c>
      <c r="E39" s="76">
        <f t="shared" si="4"/>
        <v>8184000</v>
      </c>
      <c r="F39" s="77">
        <f t="shared" si="4"/>
        <v>8891542</v>
      </c>
      <c r="G39" s="77">
        <f t="shared" si="4"/>
        <v>70073082</v>
      </c>
      <c r="H39" s="77">
        <f t="shared" si="4"/>
        <v>70073082</v>
      </c>
      <c r="I39" s="77">
        <f t="shared" si="4"/>
        <v>70037410</v>
      </c>
      <c r="J39" s="77">
        <f t="shared" si="4"/>
        <v>70037410</v>
      </c>
      <c r="K39" s="77">
        <f t="shared" si="4"/>
        <v>70073082</v>
      </c>
      <c r="L39" s="77">
        <f t="shared" si="4"/>
        <v>171165869</v>
      </c>
      <c r="M39" s="77">
        <f t="shared" si="4"/>
        <v>237285303</v>
      </c>
      <c r="N39" s="77">
        <f t="shared" si="4"/>
        <v>237285303</v>
      </c>
      <c r="O39" s="77">
        <f t="shared" si="4"/>
        <v>8891542</v>
      </c>
      <c r="P39" s="77">
        <f t="shared" si="4"/>
        <v>143212488</v>
      </c>
      <c r="Q39" s="77">
        <f t="shared" si="4"/>
        <v>9835980</v>
      </c>
      <c r="R39" s="77">
        <f t="shared" si="4"/>
        <v>9835980</v>
      </c>
      <c r="S39" s="77">
        <f t="shared" si="4"/>
        <v>9814691</v>
      </c>
      <c r="T39" s="77">
        <f t="shared" si="4"/>
        <v>9794918</v>
      </c>
      <c r="U39" s="77">
        <f t="shared" si="4"/>
        <v>9772800</v>
      </c>
      <c r="V39" s="77">
        <f t="shared" si="4"/>
        <v>9772800</v>
      </c>
      <c r="W39" s="77">
        <f t="shared" si="4"/>
        <v>9772800</v>
      </c>
      <c r="X39" s="77">
        <f t="shared" si="4"/>
        <v>8891542</v>
      </c>
      <c r="Y39" s="77">
        <f t="shared" si="4"/>
        <v>881258</v>
      </c>
      <c r="Z39" s="212">
        <f>+IF(X39&lt;&gt;0,+(Y39/X39)*100,0)</f>
        <v>9.911194256294351</v>
      </c>
      <c r="AA39" s="79">
        <f>SUM(AA37:AA38)</f>
        <v>8891542</v>
      </c>
    </row>
    <row r="40" spans="1:27" ht="13.5">
      <c r="A40" s="250" t="s">
        <v>167</v>
      </c>
      <c r="B40" s="251"/>
      <c r="C40" s="168">
        <f aca="true" t="shared" si="5" ref="C40:Y40">+C34+C39</f>
        <v>162652294</v>
      </c>
      <c r="D40" s="168">
        <f>+D34+D39</f>
        <v>0</v>
      </c>
      <c r="E40" s="72">
        <f t="shared" si="5"/>
        <v>27140000</v>
      </c>
      <c r="F40" s="73">
        <f t="shared" si="5"/>
        <v>358874814</v>
      </c>
      <c r="G40" s="73">
        <f t="shared" si="5"/>
        <v>227488058</v>
      </c>
      <c r="H40" s="73">
        <f t="shared" si="5"/>
        <v>227488058</v>
      </c>
      <c r="I40" s="73">
        <f t="shared" si="5"/>
        <v>178865913</v>
      </c>
      <c r="J40" s="73">
        <f t="shared" si="5"/>
        <v>178865913</v>
      </c>
      <c r="K40" s="73">
        <f t="shared" si="5"/>
        <v>227488058</v>
      </c>
      <c r="L40" s="73">
        <f t="shared" si="5"/>
        <v>242795805</v>
      </c>
      <c r="M40" s="73">
        <f t="shared" si="5"/>
        <v>356565018</v>
      </c>
      <c r="N40" s="73">
        <f t="shared" si="5"/>
        <v>356565018</v>
      </c>
      <c r="O40" s="73">
        <f t="shared" si="5"/>
        <v>356565017</v>
      </c>
      <c r="P40" s="73">
        <f t="shared" si="5"/>
        <v>322916631</v>
      </c>
      <c r="Q40" s="73">
        <f t="shared" si="5"/>
        <v>342333650</v>
      </c>
      <c r="R40" s="73">
        <f t="shared" si="5"/>
        <v>342333650</v>
      </c>
      <c r="S40" s="73">
        <f t="shared" si="5"/>
        <v>334707360</v>
      </c>
      <c r="T40" s="73">
        <f t="shared" si="5"/>
        <v>253267665</v>
      </c>
      <c r="U40" s="73">
        <f t="shared" si="5"/>
        <v>221904785</v>
      </c>
      <c r="V40" s="73">
        <f t="shared" si="5"/>
        <v>221904785</v>
      </c>
      <c r="W40" s="73">
        <f t="shared" si="5"/>
        <v>221904785</v>
      </c>
      <c r="X40" s="73">
        <f t="shared" si="5"/>
        <v>358874814</v>
      </c>
      <c r="Y40" s="73">
        <f t="shared" si="5"/>
        <v>-136970029</v>
      </c>
      <c r="Z40" s="170">
        <f>+IF(X40&lt;&gt;0,+(Y40/X40)*100,0)</f>
        <v>-38.16652037331324</v>
      </c>
      <c r="AA40" s="74">
        <f>+AA34+AA39</f>
        <v>358874814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1091203043</v>
      </c>
      <c r="D42" s="257">
        <f>+D25-D40</f>
        <v>0</v>
      </c>
      <c r="E42" s="258">
        <f t="shared" si="6"/>
        <v>1396904000</v>
      </c>
      <c r="F42" s="259">
        <f t="shared" si="6"/>
        <v>1682679549</v>
      </c>
      <c r="G42" s="259">
        <f t="shared" si="6"/>
        <v>1211058175</v>
      </c>
      <c r="H42" s="259">
        <f t="shared" si="6"/>
        <v>1211058175</v>
      </c>
      <c r="I42" s="259">
        <f t="shared" si="6"/>
        <v>1132746034</v>
      </c>
      <c r="J42" s="259">
        <f t="shared" si="6"/>
        <v>1132746034</v>
      </c>
      <c r="K42" s="259">
        <f t="shared" si="6"/>
        <v>1211058175</v>
      </c>
      <c r="L42" s="259">
        <f t="shared" si="6"/>
        <v>1173607517</v>
      </c>
      <c r="M42" s="259">
        <f t="shared" si="6"/>
        <v>1146949898</v>
      </c>
      <c r="N42" s="259">
        <f t="shared" si="6"/>
        <v>1146949898</v>
      </c>
      <c r="O42" s="259">
        <f t="shared" si="6"/>
        <v>1146949898</v>
      </c>
      <c r="P42" s="259">
        <f t="shared" si="6"/>
        <v>1127449254</v>
      </c>
      <c r="Q42" s="259">
        <f t="shared" si="6"/>
        <v>1158862115</v>
      </c>
      <c r="R42" s="259">
        <f t="shared" si="6"/>
        <v>1158862115</v>
      </c>
      <c r="S42" s="259">
        <f t="shared" si="6"/>
        <v>1144553199</v>
      </c>
      <c r="T42" s="259">
        <f t="shared" si="6"/>
        <v>1137803887</v>
      </c>
      <c r="U42" s="259">
        <f t="shared" si="6"/>
        <v>1128266930</v>
      </c>
      <c r="V42" s="259">
        <f t="shared" si="6"/>
        <v>1128266930</v>
      </c>
      <c r="W42" s="259">
        <f t="shared" si="6"/>
        <v>1128266930</v>
      </c>
      <c r="X42" s="259">
        <f t="shared" si="6"/>
        <v>1682679549</v>
      </c>
      <c r="Y42" s="259">
        <f t="shared" si="6"/>
        <v>-554412619</v>
      </c>
      <c r="Z42" s="260">
        <f>+IF(X42&lt;&gt;0,+(Y42/X42)*100,0)</f>
        <v>-32.94819975256026</v>
      </c>
      <c r="AA42" s="261">
        <f>+AA25-AA40</f>
        <v>1682679549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392768312</v>
      </c>
      <c r="D45" s="155"/>
      <c r="E45" s="59">
        <v>1396904000</v>
      </c>
      <c r="F45" s="60">
        <v>1682679549</v>
      </c>
      <c r="G45" s="60">
        <v>1211058175</v>
      </c>
      <c r="H45" s="60">
        <v>1211058175</v>
      </c>
      <c r="I45" s="60">
        <v>1132746034</v>
      </c>
      <c r="J45" s="60">
        <v>1132746034</v>
      </c>
      <c r="K45" s="60">
        <v>1211058175</v>
      </c>
      <c r="L45" s="60">
        <v>1173607517</v>
      </c>
      <c r="M45" s="60">
        <v>1146949898</v>
      </c>
      <c r="N45" s="60">
        <v>1146949898</v>
      </c>
      <c r="O45" s="60">
        <v>1146949898</v>
      </c>
      <c r="P45" s="60">
        <v>1127449254</v>
      </c>
      <c r="Q45" s="60">
        <v>1158862115</v>
      </c>
      <c r="R45" s="60">
        <v>1158862115</v>
      </c>
      <c r="S45" s="60">
        <v>1144553199</v>
      </c>
      <c r="T45" s="60">
        <v>1137803887</v>
      </c>
      <c r="U45" s="60">
        <v>1128266930</v>
      </c>
      <c r="V45" s="60">
        <v>1128266930</v>
      </c>
      <c r="W45" s="60">
        <v>1128266930</v>
      </c>
      <c r="X45" s="60">
        <v>1682679549</v>
      </c>
      <c r="Y45" s="60">
        <v>-554412619</v>
      </c>
      <c r="Z45" s="139">
        <v>-32.95</v>
      </c>
      <c r="AA45" s="62">
        <v>1682679549</v>
      </c>
    </row>
    <row r="46" spans="1:27" ht="13.5">
      <c r="A46" s="249" t="s">
        <v>171</v>
      </c>
      <c r="B46" s="182"/>
      <c r="C46" s="155">
        <v>698434731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1091203043</v>
      </c>
      <c r="D48" s="217">
        <f>SUM(D45:D47)</f>
        <v>0</v>
      </c>
      <c r="E48" s="264">
        <f t="shared" si="7"/>
        <v>1396904000</v>
      </c>
      <c r="F48" s="219">
        <f t="shared" si="7"/>
        <v>1682679549</v>
      </c>
      <c r="G48" s="219">
        <f t="shared" si="7"/>
        <v>1211058175</v>
      </c>
      <c r="H48" s="219">
        <f t="shared" si="7"/>
        <v>1211058175</v>
      </c>
      <c r="I48" s="219">
        <f t="shared" si="7"/>
        <v>1132746034</v>
      </c>
      <c r="J48" s="219">
        <f t="shared" si="7"/>
        <v>1132746034</v>
      </c>
      <c r="K48" s="219">
        <f t="shared" si="7"/>
        <v>1211058175</v>
      </c>
      <c r="L48" s="219">
        <f t="shared" si="7"/>
        <v>1173607517</v>
      </c>
      <c r="M48" s="219">
        <f t="shared" si="7"/>
        <v>1146949898</v>
      </c>
      <c r="N48" s="219">
        <f t="shared" si="7"/>
        <v>1146949898</v>
      </c>
      <c r="O48" s="219">
        <f t="shared" si="7"/>
        <v>1146949898</v>
      </c>
      <c r="P48" s="219">
        <f t="shared" si="7"/>
        <v>1127449254</v>
      </c>
      <c r="Q48" s="219">
        <f t="shared" si="7"/>
        <v>1158862115</v>
      </c>
      <c r="R48" s="219">
        <f t="shared" si="7"/>
        <v>1158862115</v>
      </c>
      <c r="S48" s="219">
        <f t="shared" si="7"/>
        <v>1144553199</v>
      </c>
      <c r="T48" s="219">
        <f t="shared" si="7"/>
        <v>1137803887</v>
      </c>
      <c r="U48" s="219">
        <f t="shared" si="7"/>
        <v>1128266930</v>
      </c>
      <c r="V48" s="219">
        <f t="shared" si="7"/>
        <v>1128266930</v>
      </c>
      <c r="W48" s="219">
        <f t="shared" si="7"/>
        <v>1128266930</v>
      </c>
      <c r="X48" s="219">
        <f t="shared" si="7"/>
        <v>1682679549</v>
      </c>
      <c r="Y48" s="219">
        <f t="shared" si="7"/>
        <v>-554412619</v>
      </c>
      <c r="Z48" s="265">
        <f>+IF(X48&lt;&gt;0,+(Y48/X48)*100,0)</f>
        <v>-32.94819975256026</v>
      </c>
      <c r="AA48" s="232">
        <f>SUM(AA45:AA47)</f>
        <v>1682679549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90126385</v>
      </c>
      <c r="D6" s="155"/>
      <c r="E6" s="59">
        <v>28968996</v>
      </c>
      <c r="F6" s="60">
        <v>19725000</v>
      </c>
      <c r="G6" s="60">
        <v>2833499</v>
      </c>
      <c r="H6" s="60">
        <v>1333734</v>
      </c>
      <c r="I6" s="60">
        <v>2208089</v>
      </c>
      <c r="J6" s="60">
        <v>6375322</v>
      </c>
      <c r="K6" s="60">
        <v>1705419</v>
      </c>
      <c r="L6" s="60">
        <v>6933380</v>
      </c>
      <c r="M6" s="60">
        <v>2693597</v>
      </c>
      <c r="N6" s="60">
        <v>11332396</v>
      </c>
      <c r="O6" s="60">
        <v>2309877</v>
      </c>
      <c r="P6" s="60">
        <v>7984634</v>
      </c>
      <c r="Q6" s="60">
        <v>2896063</v>
      </c>
      <c r="R6" s="60">
        <v>13190574</v>
      </c>
      <c r="S6" s="60">
        <v>3231609</v>
      </c>
      <c r="T6" s="60">
        <v>2506506</v>
      </c>
      <c r="U6" s="60">
        <v>2545460</v>
      </c>
      <c r="V6" s="60">
        <v>8283575</v>
      </c>
      <c r="W6" s="60">
        <v>39181867</v>
      </c>
      <c r="X6" s="60">
        <v>19725000</v>
      </c>
      <c r="Y6" s="60">
        <v>19456867</v>
      </c>
      <c r="Z6" s="140">
        <v>98.64</v>
      </c>
      <c r="AA6" s="62">
        <v>19725000</v>
      </c>
    </row>
    <row r="7" spans="1:27" ht="13.5">
      <c r="A7" s="249" t="s">
        <v>178</v>
      </c>
      <c r="B7" s="182"/>
      <c r="C7" s="155">
        <v>177852303</v>
      </c>
      <c r="D7" s="155"/>
      <c r="E7" s="59">
        <v>196392000</v>
      </c>
      <c r="F7" s="60">
        <v>196892000</v>
      </c>
      <c r="G7" s="60">
        <v>82683722</v>
      </c>
      <c r="H7" s="60">
        <v>1290000</v>
      </c>
      <c r="I7" s="60">
        <v>3431818</v>
      </c>
      <c r="J7" s="60">
        <v>87405540</v>
      </c>
      <c r="K7" s="60">
        <v>5995000</v>
      </c>
      <c r="L7" s="60">
        <v>63317670</v>
      </c>
      <c r="M7" s="60">
        <v>301124</v>
      </c>
      <c r="N7" s="60">
        <v>69613794</v>
      </c>
      <c r="O7" s="60">
        <v>5999742</v>
      </c>
      <c r="P7" s="60">
        <v>572971</v>
      </c>
      <c r="Q7" s="60">
        <v>49566016</v>
      </c>
      <c r="R7" s="60">
        <v>56138729</v>
      </c>
      <c r="S7" s="60">
        <v>1881426</v>
      </c>
      <c r="T7" s="60">
        <v>117496</v>
      </c>
      <c r="U7" s="60"/>
      <c r="V7" s="60">
        <v>1998922</v>
      </c>
      <c r="W7" s="60">
        <v>215156985</v>
      </c>
      <c r="X7" s="60">
        <v>196892000</v>
      </c>
      <c r="Y7" s="60">
        <v>18264985</v>
      </c>
      <c r="Z7" s="140">
        <v>9.28</v>
      </c>
      <c r="AA7" s="62">
        <v>196892000</v>
      </c>
    </row>
    <row r="8" spans="1:27" ht="13.5">
      <c r="A8" s="249" t="s">
        <v>179</v>
      </c>
      <c r="B8" s="182"/>
      <c r="C8" s="155">
        <v>159090448</v>
      </c>
      <c r="D8" s="155"/>
      <c r="E8" s="59">
        <v>244087000</v>
      </c>
      <c r="F8" s="60">
        <v>244086999</v>
      </c>
      <c r="G8" s="60">
        <v>79287126</v>
      </c>
      <c r="H8" s="60">
        <v>3182000</v>
      </c>
      <c r="I8" s="60"/>
      <c r="J8" s="60">
        <v>82469126</v>
      </c>
      <c r="K8" s="60">
        <v>7721000</v>
      </c>
      <c r="L8" s="60">
        <v>5161032</v>
      </c>
      <c r="M8" s="60">
        <v>80343026</v>
      </c>
      <c r="N8" s="60">
        <v>93225058</v>
      </c>
      <c r="O8" s="60"/>
      <c r="P8" s="60"/>
      <c r="Q8" s="60">
        <v>42800699</v>
      </c>
      <c r="R8" s="60">
        <v>42800699</v>
      </c>
      <c r="S8" s="60">
        <v>53356933</v>
      </c>
      <c r="T8" s="60">
        <v>33978683</v>
      </c>
      <c r="U8" s="60">
        <v>29141211</v>
      </c>
      <c r="V8" s="60">
        <v>116476827</v>
      </c>
      <c r="W8" s="60">
        <v>334971710</v>
      </c>
      <c r="X8" s="60">
        <v>244086999</v>
      </c>
      <c r="Y8" s="60">
        <v>90884711</v>
      </c>
      <c r="Z8" s="140">
        <v>37.23</v>
      </c>
      <c r="AA8" s="62">
        <v>244086999</v>
      </c>
    </row>
    <row r="9" spans="1:27" ht="13.5">
      <c r="A9" s="249" t="s">
        <v>180</v>
      </c>
      <c r="B9" s="182"/>
      <c r="C9" s="155">
        <v>13771423</v>
      </c>
      <c r="D9" s="155"/>
      <c r="E9" s="59">
        <v>1583000</v>
      </c>
      <c r="F9" s="60">
        <v>6573996</v>
      </c>
      <c r="G9" s="60">
        <v>1208757</v>
      </c>
      <c r="H9" s="60">
        <v>1567498</v>
      </c>
      <c r="I9" s="60">
        <v>1784934</v>
      </c>
      <c r="J9" s="60">
        <v>4561189</v>
      </c>
      <c r="K9" s="60">
        <v>1755814</v>
      </c>
      <c r="L9" s="60">
        <v>1848384</v>
      </c>
      <c r="M9" s="60">
        <v>1674503</v>
      </c>
      <c r="N9" s="60">
        <v>5278701</v>
      </c>
      <c r="O9" s="60">
        <v>2106457</v>
      </c>
      <c r="P9" s="60">
        <v>1894318</v>
      </c>
      <c r="Q9" s="60">
        <v>2386651</v>
      </c>
      <c r="R9" s="60">
        <v>6387426</v>
      </c>
      <c r="S9" s="60">
        <v>1763749</v>
      </c>
      <c r="T9" s="60">
        <v>2028994</v>
      </c>
      <c r="U9" s="60">
        <v>2848896</v>
      </c>
      <c r="V9" s="60">
        <v>6641639</v>
      </c>
      <c r="W9" s="60">
        <v>22868955</v>
      </c>
      <c r="X9" s="60">
        <v>6573996</v>
      </c>
      <c r="Y9" s="60">
        <v>16294959</v>
      </c>
      <c r="Z9" s="140">
        <v>247.87</v>
      </c>
      <c r="AA9" s="62">
        <v>6573996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-331377188</v>
      </c>
      <c r="D12" s="155"/>
      <c r="E12" s="59">
        <v>-208278996</v>
      </c>
      <c r="F12" s="60">
        <v>-326816000</v>
      </c>
      <c r="G12" s="60">
        <v>-7364445</v>
      </c>
      <c r="H12" s="60">
        <v>-13040041</v>
      </c>
      <c r="I12" s="60">
        <v>-15881513</v>
      </c>
      <c r="J12" s="60">
        <v>-36285999</v>
      </c>
      <c r="K12" s="60">
        <v>-20350401</v>
      </c>
      <c r="L12" s="60">
        <v>-40883891</v>
      </c>
      <c r="M12" s="60">
        <v>-21725835</v>
      </c>
      <c r="N12" s="60">
        <v>-82960127</v>
      </c>
      <c r="O12" s="60">
        <v>-21262230</v>
      </c>
      <c r="P12" s="60">
        <v>-30927599</v>
      </c>
      <c r="Q12" s="60">
        <v>-22817040</v>
      </c>
      <c r="R12" s="60">
        <v>-75006869</v>
      </c>
      <c r="S12" s="60">
        <v>-17529336</v>
      </c>
      <c r="T12" s="60">
        <v>-23537703</v>
      </c>
      <c r="U12" s="60">
        <v>-16162471</v>
      </c>
      <c r="V12" s="60">
        <v>-57229510</v>
      </c>
      <c r="W12" s="60">
        <v>-251482505</v>
      </c>
      <c r="X12" s="60">
        <v>-326816000</v>
      </c>
      <c r="Y12" s="60">
        <v>75333495</v>
      </c>
      <c r="Z12" s="140">
        <v>-23.05</v>
      </c>
      <c r="AA12" s="62">
        <v>-326816000</v>
      </c>
    </row>
    <row r="13" spans="1:27" ht="13.5">
      <c r="A13" s="249" t="s">
        <v>40</v>
      </c>
      <c r="B13" s="182"/>
      <c r="C13" s="155"/>
      <c r="D13" s="155"/>
      <c r="E13" s="59">
        <v>-8388000</v>
      </c>
      <c r="F13" s="60">
        <v>-9715000</v>
      </c>
      <c r="G13" s="60"/>
      <c r="H13" s="60">
        <v>-700</v>
      </c>
      <c r="I13" s="60"/>
      <c r="J13" s="60">
        <v>-700</v>
      </c>
      <c r="K13" s="60"/>
      <c r="L13" s="60">
        <v>-249076</v>
      </c>
      <c r="M13" s="60"/>
      <c r="N13" s="60">
        <v>-249076</v>
      </c>
      <c r="O13" s="60"/>
      <c r="P13" s="60"/>
      <c r="Q13" s="60"/>
      <c r="R13" s="60"/>
      <c r="S13" s="60">
        <v>-4777185</v>
      </c>
      <c r="T13" s="60"/>
      <c r="U13" s="60">
        <v>-3122670</v>
      </c>
      <c r="V13" s="60">
        <v>-7899855</v>
      </c>
      <c r="W13" s="60">
        <v>-8149631</v>
      </c>
      <c r="X13" s="60">
        <v>-9715000</v>
      </c>
      <c r="Y13" s="60">
        <v>1565369</v>
      </c>
      <c r="Z13" s="140">
        <v>-16.11</v>
      </c>
      <c r="AA13" s="62">
        <v>-9715000</v>
      </c>
    </row>
    <row r="14" spans="1:27" ht="13.5">
      <c r="A14" s="249" t="s">
        <v>42</v>
      </c>
      <c r="B14" s="182"/>
      <c r="C14" s="155">
        <v>-150597729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-41134358</v>
      </c>
      <c r="D15" s="168">
        <f>SUM(D6:D14)</f>
        <v>0</v>
      </c>
      <c r="E15" s="72">
        <f t="shared" si="0"/>
        <v>254364000</v>
      </c>
      <c r="F15" s="73">
        <f t="shared" si="0"/>
        <v>130746995</v>
      </c>
      <c r="G15" s="73">
        <f t="shared" si="0"/>
        <v>158648659</v>
      </c>
      <c r="H15" s="73">
        <f t="shared" si="0"/>
        <v>-5667509</v>
      </c>
      <c r="I15" s="73">
        <f t="shared" si="0"/>
        <v>-8456672</v>
      </c>
      <c r="J15" s="73">
        <f t="shared" si="0"/>
        <v>144524478</v>
      </c>
      <c r="K15" s="73">
        <f t="shared" si="0"/>
        <v>-3173168</v>
      </c>
      <c r="L15" s="73">
        <f t="shared" si="0"/>
        <v>36127499</v>
      </c>
      <c r="M15" s="73">
        <f t="shared" si="0"/>
        <v>63286415</v>
      </c>
      <c r="N15" s="73">
        <f t="shared" si="0"/>
        <v>96240746</v>
      </c>
      <c r="O15" s="73">
        <f t="shared" si="0"/>
        <v>-10846154</v>
      </c>
      <c r="P15" s="73">
        <f t="shared" si="0"/>
        <v>-20475676</v>
      </c>
      <c r="Q15" s="73">
        <f t="shared" si="0"/>
        <v>74832389</v>
      </c>
      <c r="R15" s="73">
        <f t="shared" si="0"/>
        <v>43510559</v>
      </c>
      <c r="S15" s="73">
        <f t="shared" si="0"/>
        <v>37927196</v>
      </c>
      <c r="T15" s="73">
        <f t="shared" si="0"/>
        <v>15093976</v>
      </c>
      <c r="U15" s="73">
        <f t="shared" si="0"/>
        <v>15250426</v>
      </c>
      <c r="V15" s="73">
        <f t="shared" si="0"/>
        <v>68271598</v>
      </c>
      <c r="W15" s="73">
        <f t="shared" si="0"/>
        <v>352547381</v>
      </c>
      <c r="X15" s="73">
        <f t="shared" si="0"/>
        <v>130746995</v>
      </c>
      <c r="Y15" s="73">
        <f t="shared" si="0"/>
        <v>221800386</v>
      </c>
      <c r="Z15" s="170">
        <f>+IF(X15&lt;&gt;0,+(Y15/X15)*100,0)</f>
        <v>169.6409053225277</v>
      </c>
      <c r="AA15" s="74">
        <f>SUM(AA6:AA14)</f>
        <v>130746995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233482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-15679633</v>
      </c>
      <c r="D22" s="155"/>
      <c r="E22" s="59"/>
      <c r="F22" s="60"/>
      <c r="G22" s="60">
        <v>-91993385</v>
      </c>
      <c r="H22" s="60">
        <v>-72880861</v>
      </c>
      <c r="I22" s="60">
        <v>25890733</v>
      </c>
      <c r="J22" s="60">
        <v>-138983513</v>
      </c>
      <c r="K22" s="60">
        <v>-82122018</v>
      </c>
      <c r="L22" s="60">
        <v>49003014</v>
      </c>
      <c r="M22" s="60">
        <v>-55329293</v>
      </c>
      <c r="N22" s="60">
        <v>-88448297</v>
      </c>
      <c r="O22" s="60">
        <v>45008795</v>
      </c>
      <c r="P22" s="60">
        <v>36260247</v>
      </c>
      <c r="Q22" s="60">
        <v>47327724</v>
      </c>
      <c r="R22" s="60">
        <v>128596766</v>
      </c>
      <c r="S22" s="60">
        <v>-33246796</v>
      </c>
      <c r="T22" s="60">
        <v>-22762090</v>
      </c>
      <c r="U22" s="60">
        <v>4295913</v>
      </c>
      <c r="V22" s="60">
        <v>-51712973</v>
      </c>
      <c r="W22" s="60">
        <v>-150548017</v>
      </c>
      <c r="X22" s="60"/>
      <c r="Y22" s="60">
        <v>-150548017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-7679447</v>
      </c>
      <c r="D24" s="155"/>
      <c r="E24" s="59">
        <v>-250357000</v>
      </c>
      <c r="F24" s="60">
        <v>-383772000</v>
      </c>
      <c r="G24" s="60"/>
      <c r="H24" s="60">
        <v>-8172356</v>
      </c>
      <c r="I24" s="60">
        <v>-15521000</v>
      </c>
      <c r="J24" s="60">
        <v>-23693356</v>
      </c>
      <c r="K24" s="60">
        <v>-19306000</v>
      </c>
      <c r="L24" s="60">
        <v>-26083454</v>
      </c>
      <c r="M24" s="60">
        <v>-27845644</v>
      </c>
      <c r="N24" s="60">
        <v>-73235098</v>
      </c>
      <c r="O24" s="60">
        <v>-6606382</v>
      </c>
      <c r="P24" s="60">
        <v>-34776040</v>
      </c>
      <c r="Q24" s="60">
        <v>-34163428</v>
      </c>
      <c r="R24" s="60">
        <v>-75545850</v>
      </c>
      <c r="S24" s="60">
        <v>-53356933</v>
      </c>
      <c r="T24" s="60">
        <v>-33978683</v>
      </c>
      <c r="U24" s="60">
        <v>-29141211</v>
      </c>
      <c r="V24" s="60">
        <v>-116476827</v>
      </c>
      <c r="W24" s="60">
        <v>-288951131</v>
      </c>
      <c r="X24" s="60">
        <v>-383772000</v>
      </c>
      <c r="Y24" s="60">
        <v>94820869</v>
      </c>
      <c r="Z24" s="140">
        <v>-24.71</v>
      </c>
      <c r="AA24" s="62">
        <v>-383772000</v>
      </c>
    </row>
    <row r="25" spans="1:27" ht="13.5">
      <c r="A25" s="250" t="s">
        <v>191</v>
      </c>
      <c r="B25" s="251"/>
      <c r="C25" s="168">
        <f aca="true" t="shared" si="1" ref="C25:Y25">SUM(C19:C24)</f>
        <v>-23125598</v>
      </c>
      <c r="D25" s="168">
        <f>SUM(D19:D24)</f>
        <v>0</v>
      </c>
      <c r="E25" s="72">
        <f t="shared" si="1"/>
        <v>-250357000</v>
      </c>
      <c r="F25" s="73">
        <f t="shared" si="1"/>
        <v>-383772000</v>
      </c>
      <c r="G25" s="73">
        <f t="shared" si="1"/>
        <v>-91993385</v>
      </c>
      <c r="H25" s="73">
        <f t="shared" si="1"/>
        <v>-81053217</v>
      </c>
      <c r="I25" s="73">
        <f t="shared" si="1"/>
        <v>10369733</v>
      </c>
      <c r="J25" s="73">
        <f t="shared" si="1"/>
        <v>-162676869</v>
      </c>
      <c r="K25" s="73">
        <f t="shared" si="1"/>
        <v>-101428018</v>
      </c>
      <c r="L25" s="73">
        <f t="shared" si="1"/>
        <v>22919560</v>
      </c>
      <c r="M25" s="73">
        <f t="shared" si="1"/>
        <v>-83174937</v>
      </c>
      <c r="N25" s="73">
        <f t="shared" si="1"/>
        <v>-161683395</v>
      </c>
      <c r="O25" s="73">
        <f t="shared" si="1"/>
        <v>38402413</v>
      </c>
      <c r="P25" s="73">
        <f t="shared" si="1"/>
        <v>1484207</v>
      </c>
      <c r="Q25" s="73">
        <f t="shared" si="1"/>
        <v>13164296</v>
      </c>
      <c r="R25" s="73">
        <f t="shared" si="1"/>
        <v>53050916</v>
      </c>
      <c r="S25" s="73">
        <f t="shared" si="1"/>
        <v>-86603729</v>
      </c>
      <c r="T25" s="73">
        <f t="shared" si="1"/>
        <v>-56740773</v>
      </c>
      <c r="U25" s="73">
        <f t="shared" si="1"/>
        <v>-24845298</v>
      </c>
      <c r="V25" s="73">
        <f t="shared" si="1"/>
        <v>-168189800</v>
      </c>
      <c r="W25" s="73">
        <f t="shared" si="1"/>
        <v>-439499148</v>
      </c>
      <c r="X25" s="73">
        <f t="shared" si="1"/>
        <v>-383772000</v>
      </c>
      <c r="Y25" s="73">
        <f t="shared" si="1"/>
        <v>-55727148</v>
      </c>
      <c r="Z25" s="170">
        <f>+IF(X25&lt;&gt;0,+(Y25/X25)*100,0)</f>
        <v>14.520899909321159</v>
      </c>
      <c r="AA25" s="74">
        <f>SUM(AA19:AA24)</f>
        <v>-383772000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78983056</v>
      </c>
      <c r="D30" s="155"/>
      <c r="E30" s="59"/>
      <c r="F30" s="60">
        <v>234333332</v>
      </c>
      <c r="G30" s="60"/>
      <c r="H30" s="60"/>
      <c r="I30" s="60">
        <v>101166666</v>
      </c>
      <c r="J30" s="60">
        <v>101166666</v>
      </c>
      <c r="K30" s="60"/>
      <c r="L30" s="60"/>
      <c r="M30" s="60"/>
      <c r="N30" s="60"/>
      <c r="O30" s="60"/>
      <c r="P30" s="60"/>
      <c r="Q30" s="60">
        <v>32000000</v>
      </c>
      <c r="R30" s="60">
        <v>32000000</v>
      </c>
      <c r="S30" s="60"/>
      <c r="T30" s="60"/>
      <c r="U30" s="60"/>
      <c r="V30" s="60"/>
      <c r="W30" s="60">
        <v>133166666</v>
      </c>
      <c r="X30" s="60">
        <v>234333332</v>
      </c>
      <c r="Y30" s="60">
        <v>-101166666</v>
      </c>
      <c r="Z30" s="140">
        <v>-43.17</v>
      </c>
      <c r="AA30" s="62">
        <v>234333332</v>
      </c>
    </row>
    <row r="31" spans="1:27" ht="13.5">
      <c r="A31" s="249" t="s">
        <v>195</v>
      </c>
      <c r="B31" s="182"/>
      <c r="C31" s="155">
        <v>575657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>
        <v>-69000000</v>
      </c>
      <c r="G33" s="60"/>
      <c r="H33" s="60"/>
      <c r="I33" s="60"/>
      <c r="J33" s="60"/>
      <c r="K33" s="60"/>
      <c r="L33" s="60">
        <v>-35010000</v>
      </c>
      <c r="M33" s="60"/>
      <c r="N33" s="60">
        <v>-35010000</v>
      </c>
      <c r="O33" s="60">
        <v>-634066</v>
      </c>
      <c r="P33" s="60"/>
      <c r="Q33" s="60">
        <v>-34191000</v>
      </c>
      <c r="R33" s="60">
        <v>-34825066</v>
      </c>
      <c r="S33" s="60"/>
      <c r="T33" s="60"/>
      <c r="U33" s="60"/>
      <c r="V33" s="60"/>
      <c r="W33" s="60">
        <v>-69835066</v>
      </c>
      <c r="X33" s="60">
        <v>-69000000</v>
      </c>
      <c r="Y33" s="60">
        <v>-835066</v>
      </c>
      <c r="Z33" s="140">
        <v>1.21</v>
      </c>
      <c r="AA33" s="62">
        <v>-69000000</v>
      </c>
    </row>
    <row r="34" spans="1:27" ht="13.5">
      <c r="A34" s="250" t="s">
        <v>197</v>
      </c>
      <c r="B34" s="251"/>
      <c r="C34" s="168">
        <f aca="true" t="shared" si="2" ref="C34:Y34">SUM(C29:C33)</f>
        <v>79558713</v>
      </c>
      <c r="D34" s="168">
        <f>SUM(D29:D33)</f>
        <v>0</v>
      </c>
      <c r="E34" s="72">
        <f t="shared" si="2"/>
        <v>0</v>
      </c>
      <c r="F34" s="73">
        <f t="shared" si="2"/>
        <v>165333332</v>
      </c>
      <c r="G34" s="73">
        <f t="shared" si="2"/>
        <v>0</v>
      </c>
      <c r="H34" s="73">
        <f t="shared" si="2"/>
        <v>0</v>
      </c>
      <c r="I34" s="73">
        <f t="shared" si="2"/>
        <v>101166666</v>
      </c>
      <c r="J34" s="73">
        <f t="shared" si="2"/>
        <v>101166666</v>
      </c>
      <c r="K34" s="73">
        <f t="shared" si="2"/>
        <v>0</v>
      </c>
      <c r="L34" s="73">
        <f t="shared" si="2"/>
        <v>-35010000</v>
      </c>
      <c r="M34" s="73">
        <f t="shared" si="2"/>
        <v>0</v>
      </c>
      <c r="N34" s="73">
        <f t="shared" si="2"/>
        <v>-35010000</v>
      </c>
      <c r="O34" s="73">
        <f t="shared" si="2"/>
        <v>-634066</v>
      </c>
      <c r="P34" s="73">
        <f t="shared" si="2"/>
        <v>0</v>
      </c>
      <c r="Q34" s="73">
        <f t="shared" si="2"/>
        <v>-2191000</v>
      </c>
      <c r="R34" s="73">
        <f t="shared" si="2"/>
        <v>-2825066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63331600</v>
      </c>
      <c r="X34" s="73">
        <f t="shared" si="2"/>
        <v>165333332</v>
      </c>
      <c r="Y34" s="73">
        <f t="shared" si="2"/>
        <v>-102001732</v>
      </c>
      <c r="Z34" s="170">
        <f>+IF(X34&lt;&gt;0,+(Y34/X34)*100,0)</f>
        <v>-61.694596465279005</v>
      </c>
      <c r="AA34" s="74">
        <f>SUM(AA29:AA33)</f>
        <v>165333332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15298757</v>
      </c>
      <c r="D36" s="153">
        <f>+D15+D25+D34</f>
        <v>0</v>
      </c>
      <c r="E36" s="99">
        <f t="shared" si="3"/>
        <v>4007000</v>
      </c>
      <c r="F36" s="100">
        <f t="shared" si="3"/>
        <v>-87691673</v>
      </c>
      <c r="G36" s="100">
        <f t="shared" si="3"/>
        <v>66655274</v>
      </c>
      <c r="H36" s="100">
        <f t="shared" si="3"/>
        <v>-86720726</v>
      </c>
      <c r="I36" s="100">
        <f t="shared" si="3"/>
        <v>103079727</v>
      </c>
      <c r="J36" s="100">
        <f t="shared" si="3"/>
        <v>83014275</v>
      </c>
      <c r="K36" s="100">
        <f t="shared" si="3"/>
        <v>-104601186</v>
      </c>
      <c r="L36" s="100">
        <f t="shared" si="3"/>
        <v>24037059</v>
      </c>
      <c r="M36" s="100">
        <f t="shared" si="3"/>
        <v>-19888522</v>
      </c>
      <c r="N36" s="100">
        <f t="shared" si="3"/>
        <v>-100452649</v>
      </c>
      <c r="O36" s="100">
        <f t="shared" si="3"/>
        <v>26922193</v>
      </c>
      <c r="P36" s="100">
        <f t="shared" si="3"/>
        <v>-18991469</v>
      </c>
      <c r="Q36" s="100">
        <f t="shared" si="3"/>
        <v>85805685</v>
      </c>
      <c r="R36" s="100">
        <f t="shared" si="3"/>
        <v>93736409</v>
      </c>
      <c r="S36" s="100">
        <f t="shared" si="3"/>
        <v>-48676533</v>
      </c>
      <c r="T36" s="100">
        <f t="shared" si="3"/>
        <v>-41646797</v>
      </c>
      <c r="U36" s="100">
        <f t="shared" si="3"/>
        <v>-9594872</v>
      </c>
      <c r="V36" s="100">
        <f t="shared" si="3"/>
        <v>-99918202</v>
      </c>
      <c r="W36" s="100">
        <f t="shared" si="3"/>
        <v>-23620167</v>
      </c>
      <c r="X36" s="100">
        <f t="shared" si="3"/>
        <v>-87691673</v>
      </c>
      <c r="Y36" s="100">
        <f t="shared" si="3"/>
        <v>64071506</v>
      </c>
      <c r="Z36" s="137">
        <f>+IF(X36&lt;&gt;0,+(Y36/X36)*100,0)</f>
        <v>-73.06452689071173</v>
      </c>
      <c r="AA36" s="102">
        <f>+AA15+AA25+AA34</f>
        <v>-87691673</v>
      </c>
    </row>
    <row r="37" spans="1:27" ht="13.5">
      <c r="A37" s="249" t="s">
        <v>199</v>
      </c>
      <c r="B37" s="182"/>
      <c r="C37" s="153">
        <v>9527937</v>
      </c>
      <c r="D37" s="153"/>
      <c r="E37" s="99">
        <v>47642000</v>
      </c>
      <c r="F37" s="100">
        <v>35261000</v>
      </c>
      <c r="G37" s="100">
        <v>25437979</v>
      </c>
      <c r="H37" s="100">
        <v>92093253</v>
      </c>
      <c r="I37" s="100">
        <v>5372527</v>
      </c>
      <c r="J37" s="100">
        <v>25437979</v>
      </c>
      <c r="K37" s="100">
        <v>108452254</v>
      </c>
      <c r="L37" s="100">
        <v>3851068</v>
      </c>
      <c r="M37" s="100">
        <v>27888127</v>
      </c>
      <c r="N37" s="100">
        <v>108452254</v>
      </c>
      <c r="O37" s="100">
        <v>7999605</v>
      </c>
      <c r="P37" s="100">
        <v>34921798</v>
      </c>
      <c r="Q37" s="100">
        <v>15930329</v>
      </c>
      <c r="R37" s="100">
        <v>7999605</v>
      </c>
      <c r="S37" s="100">
        <v>101736014</v>
      </c>
      <c r="T37" s="100">
        <v>53059481</v>
      </c>
      <c r="U37" s="100">
        <v>11412684</v>
      </c>
      <c r="V37" s="100">
        <v>101736014</v>
      </c>
      <c r="W37" s="100">
        <v>25437979</v>
      </c>
      <c r="X37" s="100">
        <v>35261000</v>
      </c>
      <c r="Y37" s="100">
        <v>-9823021</v>
      </c>
      <c r="Z37" s="137">
        <v>-27.86</v>
      </c>
      <c r="AA37" s="102">
        <v>35261000</v>
      </c>
    </row>
    <row r="38" spans="1:27" ht="13.5">
      <c r="A38" s="269" t="s">
        <v>200</v>
      </c>
      <c r="B38" s="256"/>
      <c r="C38" s="257">
        <v>24826694</v>
      </c>
      <c r="D38" s="257"/>
      <c r="E38" s="258">
        <v>51649000</v>
      </c>
      <c r="F38" s="259">
        <v>-52430673</v>
      </c>
      <c r="G38" s="259">
        <v>92093253</v>
      </c>
      <c r="H38" s="259">
        <v>5372527</v>
      </c>
      <c r="I38" s="259">
        <v>108452254</v>
      </c>
      <c r="J38" s="259">
        <v>108452254</v>
      </c>
      <c r="K38" s="259">
        <v>3851068</v>
      </c>
      <c r="L38" s="259">
        <v>27888127</v>
      </c>
      <c r="M38" s="259">
        <v>7999605</v>
      </c>
      <c r="N38" s="259">
        <v>7999605</v>
      </c>
      <c r="O38" s="259">
        <v>34921798</v>
      </c>
      <c r="P38" s="259">
        <v>15930329</v>
      </c>
      <c r="Q38" s="259">
        <v>101736014</v>
      </c>
      <c r="R38" s="259">
        <v>34921798</v>
      </c>
      <c r="S38" s="259">
        <v>53059481</v>
      </c>
      <c r="T38" s="259">
        <v>11412684</v>
      </c>
      <c r="U38" s="259">
        <v>1817812</v>
      </c>
      <c r="V38" s="259">
        <v>1817812</v>
      </c>
      <c r="W38" s="259">
        <v>1817812</v>
      </c>
      <c r="X38" s="259">
        <v>-52430673</v>
      </c>
      <c r="Y38" s="259">
        <v>54248485</v>
      </c>
      <c r="Z38" s="260">
        <v>-103.47</v>
      </c>
      <c r="AA38" s="261">
        <v>-52430673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22834215</v>
      </c>
      <c r="D5" s="200">
        <f t="shared" si="0"/>
        <v>0</v>
      </c>
      <c r="E5" s="106">
        <f t="shared" si="0"/>
        <v>250424000</v>
      </c>
      <c r="F5" s="106">
        <f t="shared" si="0"/>
        <v>383772095</v>
      </c>
      <c r="G5" s="106">
        <f t="shared" si="0"/>
        <v>0</v>
      </c>
      <c r="H5" s="106">
        <f t="shared" si="0"/>
        <v>8172356</v>
      </c>
      <c r="I5" s="106">
        <f t="shared" si="0"/>
        <v>15521428</v>
      </c>
      <c r="J5" s="106">
        <f t="shared" si="0"/>
        <v>23693784</v>
      </c>
      <c r="K5" s="106">
        <f t="shared" si="0"/>
        <v>18677654</v>
      </c>
      <c r="L5" s="106">
        <f t="shared" si="0"/>
        <v>26083454</v>
      </c>
      <c r="M5" s="106">
        <f t="shared" si="0"/>
        <v>6840428</v>
      </c>
      <c r="N5" s="106">
        <f t="shared" si="0"/>
        <v>51601536</v>
      </c>
      <c r="O5" s="106">
        <f t="shared" si="0"/>
        <v>6606382</v>
      </c>
      <c r="P5" s="106">
        <f t="shared" si="0"/>
        <v>34776040</v>
      </c>
      <c r="Q5" s="106">
        <f t="shared" si="0"/>
        <v>34053753</v>
      </c>
      <c r="R5" s="106">
        <f t="shared" si="0"/>
        <v>75436175</v>
      </c>
      <c r="S5" s="106">
        <f t="shared" si="0"/>
        <v>53356933</v>
      </c>
      <c r="T5" s="106">
        <f t="shared" si="0"/>
        <v>33978683</v>
      </c>
      <c r="U5" s="106">
        <f t="shared" si="0"/>
        <v>29141211</v>
      </c>
      <c r="V5" s="106">
        <f t="shared" si="0"/>
        <v>116476827</v>
      </c>
      <c r="W5" s="106">
        <f t="shared" si="0"/>
        <v>267208322</v>
      </c>
      <c r="X5" s="106">
        <f t="shared" si="0"/>
        <v>383772095</v>
      </c>
      <c r="Y5" s="106">
        <f t="shared" si="0"/>
        <v>-116563773</v>
      </c>
      <c r="Z5" s="201">
        <f>+IF(X5&lt;&gt;0,+(Y5/X5)*100,0)</f>
        <v>-30.37317577767086</v>
      </c>
      <c r="AA5" s="199">
        <f>SUM(AA11:AA18)</f>
        <v>383772095</v>
      </c>
    </row>
    <row r="6" spans="1:27" ht="13.5">
      <c r="A6" s="291" t="s">
        <v>204</v>
      </c>
      <c r="B6" s="142"/>
      <c r="C6" s="62"/>
      <c r="D6" s="156"/>
      <c r="E6" s="60">
        <v>1966000</v>
      </c>
      <c r="F6" s="60">
        <v>1966000</v>
      </c>
      <c r="G6" s="60"/>
      <c r="H6" s="60"/>
      <c r="I6" s="60">
        <v>55156</v>
      </c>
      <c r="J6" s="60">
        <v>55156</v>
      </c>
      <c r="K6" s="60">
        <v>141665</v>
      </c>
      <c r="L6" s="60"/>
      <c r="M6" s="60"/>
      <c r="N6" s="60">
        <v>141665</v>
      </c>
      <c r="O6" s="60"/>
      <c r="P6" s="60">
        <v>34701016</v>
      </c>
      <c r="Q6" s="60">
        <v>34050523</v>
      </c>
      <c r="R6" s="60">
        <v>68751539</v>
      </c>
      <c r="S6" s="60"/>
      <c r="T6" s="60">
        <v>325838</v>
      </c>
      <c r="U6" s="60">
        <v>597117</v>
      </c>
      <c r="V6" s="60">
        <v>922955</v>
      </c>
      <c r="W6" s="60">
        <v>69871315</v>
      </c>
      <c r="X6" s="60">
        <v>1966000</v>
      </c>
      <c r="Y6" s="60">
        <v>67905315</v>
      </c>
      <c r="Z6" s="140">
        <v>3453.98</v>
      </c>
      <c r="AA6" s="155">
        <v>1966000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4693241</v>
      </c>
      <c r="D8" s="156"/>
      <c r="E8" s="60">
        <v>106463000</v>
      </c>
      <c r="F8" s="60">
        <v>197429523</v>
      </c>
      <c r="G8" s="60"/>
      <c r="H8" s="60">
        <v>8172356</v>
      </c>
      <c r="I8" s="60">
        <v>15466272</v>
      </c>
      <c r="J8" s="60">
        <v>23638628</v>
      </c>
      <c r="K8" s="60">
        <v>18535989</v>
      </c>
      <c r="L8" s="60">
        <v>25859044</v>
      </c>
      <c r="M8" s="60">
        <v>6774940</v>
      </c>
      <c r="N8" s="60">
        <v>51169973</v>
      </c>
      <c r="O8" s="60">
        <v>6606382</v>
      </c>
      <c r="P8" s="60"/>
      <c r="Q8" s="60"/>
      <c r="R8" s="60">
        <v>6606382</v>
      </c>
      <c r="S8" s="60">
        <v>53356933</v>
      </c>
      <c r="T8" s="60">
        <v>33512940</v>
      </c>
      <c r="U8" s="60">
        <v>28544094</v>
      </c>
      <c r="V8" s="60">
        <v>115413967</v>
      </c>
      <c r="W8" s="60">
        <v>196828950</v>
      </c>
      <c r="X8" s="60">
        <v>197429523</v>
      </c>
      <c r="Y8" s="60">
        <v>-600573</v>
      </c>
      <c r="Z8" s="140">
        <v>-0.3</v>
      </c>
      <c r="AA8" s="155">
        <v>197429523</v>
      </c>
    </row>
    <row r="9" spans="1:27" ht="13.5">
      <c r="A9" s="291" t="s">
        <v>207</v>
      </c>
      <c r="B9" s="142"/>
      <c r="C9" s="62">
        <v>9903527</v>
      </c>
      <c r="D9" s="156"/>
      <c r="E9" s="60">
        <v>135405000</v>
      </c>
      <c r="F9" s="60">
        <v>177898572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177898572</v>
      </c>
      <c r="Y9" s="60">
        <v>-177898572</v>
      </c>
      <c r="Z9" s="140">
        <v>-100</v>
      </c>
      <c r="AA9" s="155">
        <v>177898572</v>
      </c>
    </row>
    <row r="10" spans="1:27" ht="13.5">
      <c r="A10" s="291" t="s">
        <v>208</v>
      </c>
      <c r="B10" s="142"/>
      <c r="C10" s="62"/>
      <c r="D10" s="156"/>
      <c r="E10" s="60">
        <v>67000</v>
      </c>
      <c r="F10" s="60"/>
      <c r="G10" s="60"/>
      <c r="H10" s="60"/>
      <c r="I10" s="60"/>
      <c r="J10" s="60"/>
      <c r="K10" s="60"/>
      <c r="L10" s="60">
        <v>187405</v>
      </c>
      <c r="M10" s="60">
        <v>19833</v>
      </c>
      <c r="N10" s="60">
        <v>207238</v>
      </c>
      <c r="O10" s="60"/>
      <c r="P10" s="60"/>
      <c r="Q10" s="60"/>
      <c r="R10" s="60"/>
      <c r="S10" s="60"/>
      <c r="T10" s="60"/>
      <c r="U10" s="60"/>
      <c r="V10" s="60"/>
      <c r="W10" s="60">
        <v>207238</v>
      </c>
      <c r="X10" s="60"/>
      <c r="Y10" s="60">
        <v>207238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14596768</v>
      </c>
      <c r="D11" s="294">
        <f t="shared" si="1"/>
        <v>0</v>
      </c>
      <c r="E11" s="295">
        <f t="shared" si="1"/>
        <v>243901000</v>
      </c>
      <c r="F11" s="295">
        <f t="shared" si="1"/>
        <v>377294095</v>
      </c>
      <c r="G11" s="295">
        <f t="shared" si="1"/>
        <v>0</v>
      </c>
      <c r="H11" s="295">
        <f t="shared" si="1"/>
        <v>8172356</v>
      </c>
      <c r="I11" s="295">
        <f t="shared" si="1"/>
        <v>15521428</v>
      </c>
      <c r="J11" s="295">
        <f t="shared" si="1"/>
        <v>23693784</v>
      </c>
      <c r="K11" s="295">
        <f t="shared" si="1"/>
        <v>18677654</v>
      </c>
      <c r="L11" s="295">
        <f t="shared" si="1"/>
        <v>26046449</v>
      </c>
      <c r="M11" s="295">
        <f t="shared" si="1"/>
        <v>6794773</v>
      </c>
      <c r="N11" s="295">
        <f t="shared" si="1"/>
        <v>51518876</v>
      </c>
      <c r="O11" s="295">
        <f t="shared" si="1"/>
        <v>6606382</v>
      </c>
      <c r="P11" s="295">
        <f t="shared" si="1"/>
        <v>34701016</v>
      </c>
      <c r="Q11" s="295">
        <f t="shared" si="1"/>
        <v>34050523</v>
      </c>
      <c r="R11" s="295">
        <f t="shared" si="1"/>
        <v>75357921</v>
      </c>
      <c r="S11" s="295">
        <f t="shared" si="1"/>
        <v>53356933</v>
      </c>
      <c r="T11" s="295">
        <f t="shared" si="1"/>
        <v>33838778</v>
      </c>
      <c r="U11" s="295">
        <f t="shared" si="1"/>
        <v>29141211</v>
      </c>
      <c r="V11" s="295">
        <f t="shared" si="1"/>
        <v>116336922</v>
      </c>
      <c r="W11" s="295">
        <f t="shared" si="1"/>
        <v>266907503</v>
      </c>
      <c r="X11" s="295">
        <f t="shared" si="1"/>
        <v>377294095</v>
      </c>
      <c r="Y11" s="295">
        <f t="shared" si="1"/>
        <v>-110386592</v>
      </c>
      <c r="Z11" s="296">
        <f>+IF(X11&lt;&gt;0,+(Y11/X11)*100,0)</f>
        <v>-29.257439610869074</v>
      </c>
      <c r="AA11" s="297">
        <f>SUM(AA6:AA10)</f>
        <v>377294095</v>
      </c>
    </row>
    <row r="12" spans="1:27" ht="13.5">
      <c r="A12" s="298" t="s">
        <v>210</v>
      </c>
      <c r="B12" s="136"/>
      <c r="C12" s="62"/>
      <c r="D12" s="156"/>
      <c r="E12" s="60">
        <v>3253000</v>
      </c>
      <c r="F12" s="60">
        <v>253000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139905</v>
      </c>
      <c r="U12" s="60"/>
      <c r="V12" s="60">
        <v>139905</v>
      </c>
      <c r="W12" s="60">
        <v>139905</v>
      </c>
      <c r="X12" s="60">
        <v>253000</v>
      </c>
      <c r="Y12" s="60">
        <v>-113095</v>
      </c>
      <c r="Z12" s="140">
        <v>-44.7</v>
      </c>
      <c r="AA12" s="155">
        <v>253000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175845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4424366</v>
      </c>
      <c r="D15" s="156"/>
      <c r="E15" s="60">
        <v>3270000</v>
      </c>
      <c r="F15" s="60">
        <v>6225000</v>
      </c>
      <c r="G15" s="60"/>
      <c r="H15" s="60"/>
      <c r="I15" s="60"/>
      <c r="J15" s="60"/>
      <c r="K15" s="60"/>
      <c r="L15" s="60">
        <v>37005</v>
      </c>
      <c r="M15" s="60">
        <v>45655</v>
      </c>
      <c r="N15" s="60">
        <v>82660</v>
      </c>
      <c r="O15" s="60"/>
      <c r="P15" s="60">
        <v>75024</v>
      </c>
      <c r="Q15" s="60">
        <v>3230</v>
      </c>
      <c r="R15" s="60">
        <v>78254</v>
      </c>
      <c r="S15" s="60"/>
      <c r="T15" s="60"/>
      <c r="U15" s="60"/>
      <c r="V15" s="60"/>
      <c r="W15" s="60">
        <v>160914</v>
      </c>
      <c r="X15" s="60">
        <v>6225000</v>
      </c>
      <c r="Y15" s="60">
        <v>-6064086</v>
      </c>
      <c r="Z15" s="140">
        <v>-97.42</v>
      </c>
      <c r="AA15" s="155">
        <v>6225000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3637236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1966000</v>
      </c>
      <c r="F36" s="60">
        <f t="shared" si="4"/>
        <v>1966000</v>
      </c>
      <c r="G36" s="60">
        <f t="shared" si="4"/>
        <v>0</v>
      </c>
      <c r="H36" s="60">
        <f t="shared" si="4"/>
        <v>0</v>
      </c>
      <c r="I36" s="60">
        <f t="shared" si="4"/>
        <v>55156</v>
      </c>
      <c r="J36" s="60">
        <f t="shared" si="4"/>
        <v>55156</v>
      </c>
      <c r="K36" s="60">
        <f t="shared" si="4"/>
        <v>141665</v>
      </c>
      <c r="L36" s="60">
        <f t="shared" si="4"/>
        <v>0</v>
      </c>
      <c r="M36" s="60">
        <f t="shared" si="4"/>
        <v>0</v>
      </c>
      <c r="N36" s="60">
        <f t="shared" si="4"/>
        <v>141665</v>
      </c>
      <c r="O36" s="60">
        <f t="shared" si="4"/>
        <v>0</v>
      </c>
      <c r="P36" s="60">
        <f t="shared" si="4"/>
        <v>34701016</v>
      </c>
      <c r="Q36" s="60">
        <f t="shared" si="4"/>
        <v>34050523</v>
      </c>
      <c r="R36" s="60">
        <f t="shared" si="4"/>
        <v>68751539</v>
      </c>
      <c r="S36" s="60">
        <f t="shared" si="4"/>
        <v>0</v>
      </c>
      <c r="T36" s="60">
        <f t="shared" si="4"/>
        <v>325838</v>
      </c>
      <c r="U36" s="60">
        <f t="shared" si="4"/>
        <v>597117</v>
      </c>
      <c r="V36" s="60">
        <f t="shared" si="4"/>
        <v>922955</v>
      </c>
      <c r="W36" s="60">
        <f t="shared" si="4"/>
        <v>69871315</v>
      </c>
      <c r="X36" s="60">
        <f t="shared" si="4"/>
        <v>1966000</v>
      </c>
      <c r="Y36" s="60">
        <f t="shared" si="4"/>
        <v>67905315</v>
      </c>
      <c r="Z36" s="140">
        <f aca="true" t="shared" si="5" ref="Z36:Z49">+IF(X36&lt;&gt;0,+(Y36/X36)*100,0)</f>
        <v>3453.983468972533</v>
      </c>
      <c r="AA36" s="155">
        <f>AA6+AA21</f>
        <v>1966000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4693241</v>
      </c>
      <c r="D38" s="156">
        <f t="shared" si="4"/>
        <v>0</v>
      </c>
      <c r="E38" s="60">
        <f t="shared" si="4"/>
        <v>106463000</v>
      </c>
      <c r="F38" s="60">
        <f t="shared" si="4"/>
        <v>197429523</v>
      </c>
      <c r="G38" s="60">
        <f t="shared" si="4"/>
        <v>0</v>
      </c>
      <c r="H38" s="60">
        <f t="shared" si="4"/>
        <v>8172356</v>
      </c>
      <c r="I38" s="60">
        <f t="shared" si="4"/>
        <v>15466272</v>
      </c>
      <c r="J38" s="60">
        <f t="shared" si="4"/>
        <v>23638628</v>
      </c>
      <c r="K38" s="60">
        <f t="shared" si="4"/>
        <v>18535989</v>
      </c>
      <c r="L38" s="60">
        <f t="shared" si="4"/>
        <v>25859044</v>
      </c>
      <c r="M38" s="60">
        <f t="shared" si="4"/>
        <v>6774940</v>
      </c>
      <c r="N38" s="60">
        <f t="shared" si="4"/>
        <v>51169973</v>
      </c>
      <c r="O38" s="60">
        <f t="shared" si="4"/>
        <v>6606382</v>
      </c>
      <c r="P38" s="60">
        <f t="shared" si="4"/>
        <v>0</v>
      </c>
      <c r="Q38" s="60">
        <f t="shared" si="4"/>
        <v>0</v>
      </c>
      <c r="R38" s="60">
        <f t="shared" si="4"/>
        <v>6606382</v>
      </c>
      <c r="S38" s="60">
        <f t="shared" si="4"/>
        <v>53356933</v>
      </c>
      <c r="T38" s="60">
        <f t="shared" si="4"/>
        <v>33512940</v>
      </c>
      <c r="U38" s="60">
        <f t="shared" si="4"/>
        <v>28544094</v>
      </c>
      <c r="V38" s="60">
        <f t="shared" si="4"/>
        <v>115413967</v>
      </c>
      <c r="W38" s="60">
        <f t="shared" si="4"/>
        <v>196828950</v>
      </c>
      <c r="X38" s="60">
        <f t="shared" si="4"/>
        <v>197429523</v>
      </c>
      <c r="Y38" s="60">
        <f t="shared" si="4"/>
        <v>-600573</v>
      </c>
      <c r="Z38" s="140">
        <f t="shared" si="5"/>
        <v>-0.3041961459836987</v>
      </c>
      <c r="AA38" s="155">
        <f>AA8+AA23</f>
        <v>197429523</v>
      </c>
    </row>
    <row r="39" spans="1:27" ht="13.5">
      <c r="A39" s="291" t="s">
        <v>207</v>
      </c>
      <c r="B39" s="142"/>
      <c r="C39" s="62">
        <f t="shared" si="4"/>
        <v>9903527</v>
      </c>
      <c r="D39" s="156">
        <f t="shared" si="4"/>
        <v>0</v>
      </c>
      <c r="E39" s="60">
        <f t="shared" si="4"/>
        <v>135405000</v>
      </c>
      <c r="F39" s="60">
        <f t="shared" si="4"/>
        <v>177898572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177898572</v>
      </c>
      <c r="Y39" s="60">
        <f t="shared" si="4"/>
        <v>-177898572</v>
      </c>
      <c r="Z39" s="140">
        <f t="shared" si="5"/>
        <v>-100</v>
      </c>
      <c r="AA39" s="155">
        <f>AA9+AA24</f>
        <v>177898572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67000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187405</v>
      </c>
      <c r="M40" s="60">
        <f t="shared" si="4"/>
        <v>19833</v>
      </c>
      <c r="N40" s="60">
        <f t="shared" si="4"/>
        <v>207238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207238</v>
      </c>
      <c r="X40" s="60">
        <f t="shared" si="4"/>
        <v>0</v>
      </c>
      <c r="Y40" s="60">
        <f t="shared" si="4"/>
        <v>207238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14596768</v>
      </c>
      <c r="D41" s="294">
        <f t="shared" si="6"/>
        <v>0</v>
      </c>
      <c r="E41" s="295">
        <f t="shared" si="6"/>
        <v>243901000</v>
      </c>
      <c r="F41" s="295">
        <f t="shared" si="6"/>
        <v>377294095</v>
      </c>
      <c r="G41" s="295">
        <f t="shared" si="6"/>
        <v>0</v>
      </c>
      <c r="H41" s="295">
        <f t="shared" si="6"/>
        <v>8172356</v>
      </c>
      <c r="I41" s="295">
        <f t="shared" si="6"/>
        <v>15521428</v>
      </c>
      <c r="J41" s="295">
        <f t="shared" si="6"/>
        <v>23693784</v>
      </c>
      <c r="K41" s="295">
        <f t="shared" si="6"/>
        <v>18677654</v>
      </c>
      <c r="L41" s="295">
        <f t="shared" si="6"/>
        <v>26046449</v>
      </c>
      <c r="M41" s="295">
        <f t="shared" si="6"/>
        <v>6794773</v>
      </c>
      <c r="N41" s="295">
        <f t="shared" si="6"/>
        <v>51518876</v>
      </c>
      <c r="O41" s="295">
        <f t="shared" si="6"/>
        <v>6606382</v>
      </c>
      <c r="P41" s="295">
        <f t="shared" si="6"/>
        <v>34701016</v>
      </c>
      <c r="Q41" s="295">
        <f t="shared" si="6"/>
        <v>34050523</v>
      </c>
      <c r="R41" s="295">
        <f t="shared" si="6"/>
        <v>75357921</v>
      </c>
      <c r="S41" s="295">
        <f t="shared" si="6"/>
        <v>53356933</v>
      </c>
      <c r="T41" s="295">
        <f t="shared" si="6"/>
        <v>33838778</v>
      </c>
      <c r="U41" s="295">
        <f t="shared" si="6"/>
        <v>29141211</v>
      </c>
      <c r="V41" s="295">
        <f t="shared" si="6"/>
        <v>116336922</v>
      </c>
      <c r="W41" s="295">
        <f t="shared" si="6"/>
        <v>266907503</v>
      </c>
      <c r="X41" s="295">
        <f t="shared" si="6"/>
        <v>377294095</v>
      </c>
      <c r="Y41" s="295">
        <f t="shared" si="6"/>
        <v>-110386592</v>
      </c>
      <c r="Z41" s="296">
        <f t="shared" si="5"/>
        <v>-29.257439610869074</v>
      </c>
      <c r="AA41" s="297">
        <f>SUM(AA36:AA40)</f>
        <v>377294095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3253000</v>
      </c>
      <c r="F42" s="54">
        <f t="shared" si="7"/>
        <v>253000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139905</v>
      </c>
      <c r="U42" s="54">
        <f t="shared" si="7"/>
        <v>0</v>
      </c>
      <c r="V42" s="54">
        <f t="shared" si="7"/>
        <v>139905</v>
      </c>
      <c r="W42" s="54">
        <f t="shared" si="7"/>
        <v>139905</v>
      </c>
      <c r="X42" s="54">
        <f t="shared" si="7"/>
        <v>253000</v>
      </c>
      <c r="Y42" s="54">
        <f t="shared" si="7"/>
        <v>-113095</v>
      </c>
      <c r="Z42" s="184">
        <f t="shared" si="5"/>
        <v>-44.701581027667984</v>
      </c>
      <c r="AA42" s="130">
        <f aca="true" t="shared" si="8" ref="AA42:AA48">AA12+AA27</f>
        <v>253000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175845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4424366</v>
      </c>
      <c r="D45" s="129">
        <f t="shared" si="7"/>
        <v>0</v>
      </c>
      <c r="E45" s="54">
        <f t="shared" si="7"/>
        <v>3270000</v>
      </c>
      <c r="F45" s="54">
        <f t="shared" si="7"/>
        <v>6225000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37005</v>
      </c>
      <c r="M45" s="54">
        <f t="shared" si="7"/>
        <v>45655</v>
      </c>
      <c r="N45" s="54">
        <f t="shared" si="7"/>
        <v>82660</v>
      </c>
      <c r="O45" s="54">
        <f t="shared" si="7"/>
        <v>0</v>
      </c>
      <c r="P45" s="54">
        <f t="shared" si="7"/>
        <v>75024</v>
      </c>
      <c r="Q45" s="54">
        <f t="shared" si="7"/>
        <v>3230</v>
      </c>
      <c r="R45" s="54">
        <f t="shared" si="7"/>
        <v>78254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160914</v>
      </c>
      <c r="X45" s="54">
        <f t="shared" si="7"/>
        <v>6225000</v>
      </c>
      <c r="Y45" s="54">
        <f t="shared" si="7"/>
        <v>-6064086</v>
      </c>
      <c r="Z45" s="184">
        <f t="shared" si="5"/>
        <v>-97.41503614457831</v>
      </c>
      <c r="AA45" s="130">
        <f t="shared" si="8"/>
        <v>6225000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3637236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22834215</v>
      </c>
      <c r="D49" s="218">
        <f t="shared" si="9"/>
        <v>0</v>
      </c>
      <c r="E49" s="220">
        <f t="shared" si="9"/>
        <v>250424000</v>
      </c>
      <c r="F49" s="220">
        <f t="shared" si="9"/>
        <v>383772095</v>
      </c>
      <c r="G49" s="220">
        <f t="shared" si="9"/>
        <v>0</v>
      </c>
      <c r="H49" s="220">
        <f t="shared" si="9"/>
        <v>8172356</v>
      </c>
      <c r="I49" s="220">
        <f t="shared" si="9"/>
        <v>15521428</v>
      </c>
      <c r="J49" s="220">
        <f t="shared" si="9"/>
        <v>23693784</v>
      </c>
      <c r="K49" s="220">
        <f t="shared" si="9"/>
        <v>18677654</v>
      </c>
      <c r="L49" s="220">
        <f t="shared" si="9"/>
        <v>26083454</v>
      </c>
      <c r="M49" s="220">
        <f t="shared" si="9"/>
        <v>6840428</v>
      </c>
      <c r="N49" s="220">
        <f t="shared" si="9"/>
        <v>51601536</v>
      </c>
      <c r="O49" s="220">
        <f t="shared" si="9"/>
        <v>6606382</v>
      </c>
      <c r="P49" s="220">
        <f t="shared" si="9"/>
        <v>34776040</v>
      </c>
      <c r="Q49" s="220">
        <f t="shared" si="9"/>
        <v>34053753</v>
      </c>
      <c r="R49" s="220">
        <f t="shared" si="9"/>
        <v>75436175</v>
      </c>
      <c r="S49" s="220">
        <f t="shared" si="9"/>
        <v>53356933</v>
      </c>
      <c r="T49" s="220">
        <f t="shared" si="9"/>
        <v>33978683</v>
      </c>
      <c r="U49" s="220">
        <f t="shared" si="9"/>
        <v>29141211</v>
      </c>
      <c r="V49" s="220">
        <f t="shared" si="9"/>
        <v>116476827</v>
      </c>
      <c r="W49" s="220">
        <f t="shared" si="9"/>
        <v>267208322</v>
      </c>
      <c r="X49" s="220">
        <f t="shared" si="9"/>
        <v>383772095</v>
      </c>
      <c r="Y49" s="220">
        <f t="shared" si="9"/>
        <v>-116563773</v>
      </c>
      <c r="Z49" s="221">
        <f t="shared" si="5"/>
        <v>-30.37317577767086</v>
      </c>
      <c r="AA49" s="222">
        <f>SUM(AA41:AA48)</f>
        <v>383772095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12859000</v>
      </c>
      <c r="G51" s="54">
        <f t="shared" si="10"/>
        <v>0</v>
      </c>
      <c r="H51" s="54">
        <f t="shared" si="10"/>
        <v>725545</v>
      </c>
      <c r="I51" s="54">
        <f t="shared" si="10"/>
        <v>201640</v>
      </c>
      <c r="J51" s="54">
        <f t="shared" si="10"/>
        <v>927185</v>
      </c>
      <c r="K51" s="54">
        <f t="shared" si="10"/>
        <v>611685</v>
      </c>
      <c r="L51" s="54">
        <f t="shared" si="10"/>
        <v>0</v>
      </c>
      <c r="M51" s="54">
        <f t="shared" si="10"/>
        <v>0</v>
      </c>
      <c r="N51" s="54">
        <f t="shared" si="10"/>
        <v>611685</v>
      </c>
      <c r="O51" s="54">
        <f t="shared" si="10"/>
        <v>3318309</v>
      </c>
      <c r="P51" s="54">
        <f t="shared" si="10"/>
        <v>609525</v>
      </c>
      <c r="Q51" s="54">
        <f t="shared" si="10"/>
        <v>10497735</v>
      </c>
      <c r="R51" s="54">
        <f t="shared" si="10"/>
        <v>14425569</v>
      </c>
      <c r="S51" s="54">
        <f t="shared" si="10"/>
        <v>1144813</v>
      </c>
      <c r="T51" s="54">
        <f t="shared" si="10"/>
        <v>88529</v>
      </c>
      <c r="U51" s="54">
        <f t="shared" si="10"/>
        <v>88529</v>
      </c>
      <c r="V51" s="54">
        <f t="shared" si="10"/>
        <v>1321871</v>
      </c>
      <c r="W51" s="54">
        <f t="shared" si="10"/>
        <v>17286310</v>
      </c>
      <c r="X51" s="54">
        <f t="shared" si="10"/>
        <v>12859000</v>
      </c>
      <c r="Y51" s="54">
        <f t="shared" si="10"/>
        <v>4427310</v>
      </c>
      <c r="Z51" s="184">
        <f>+IF(X51&lt;&gt;0,+(Y51/X51)*100,0)</f>
        <v>34.429660160199084</v>
      </c>
      <c r="AA51" s="130">
        <f>SUM(AA57:AA61)</f>
        <v>12859000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>
        <v>4007000</v>
      </c>
      <c r="G54" s="60"/>
      <c r="H54" s="60">
        <v>602495</v>
      </c>
      <c r="I54" s="60">
        <v>77057</v>
      </c>
      <c r="J54" s="60">
        <v>679552</v>
      </c>
      <c r="K54" s="60">
        <v>96426</v>
      </c>
      <c r="L54" s="60"/>
      <c r="M54" s="60"/>
      <c r="N54" s="60">
        <v>96426</v>
      </c>
      <c r="O54" s="60"/>
      <c r="P54" s="60">
        <v>134960</v>
      </c>
      <c r="Q54" s="60"/>
      <c r="R54" s="60">
        <v>134960</v>
      </c>
      <c r="S54" s="60"/>
      <c r="T54" s="60">
        <v>20837</v>
      </c>
      <c r="U54" s="60">
        <v>20837</v>
      </c>
      <c r="V54" s="60">
        <v>41674</v>
      </c>
      <c r="W54" s="60">
        <v>952612</v>
      </c>
      <c r="X54" s="60">
        <v>4007000</v>
      </c>
      <c r="Y54" s="60">
        <v>-3054388</v>
      </c>
      <c r="Z54" s="140">
        <v>-76.23</v>
      </c>
      <c r="AA54" s="155">
        <v>4007000</v>
      </c>
    </row>
    <row r="55" spans="1:27" ht="13.5">
      <c r="A55" s="310" t="s">
        <v>207</v>
      </c>
      <c r="B55" s="142"/>
      <c r="C55" s="62"/>
      <c r="D55" s="156"/>
      <c r="E55" s="60"/>
      <c r="F55" s="60">
        <v>6152000</v>
      </c>
      <c r="G55" s="60"/>
      <c r="H55" s="60"/>
      <c r="I55" s="60"/>
      <c r="J55" s="60"/>
      <c r="K55" s="60">
        <v>381669</v>
      </c>
      <c r="L55" s="60"/>
      <c r="M55" s="60"/>
      <c r="N55" s="60">
        <v>381669</v>
      </c>
      <c r="O55" s="60"/>
      <c r="P55" s="60">
        <v>388104</v>
      </c>
      <c r="Q55" s="60"/>
      <c r="R55" s="60">
        <v>388104</v>
      </c>
      <c r="S55" s="60">
        <v>640060</v>
      </c>
      <c r="T55" s="60"/>
      <c r="U55" s="60"/>
      <c r="V55" s="60">
        <v>640060</v>
      </c>
      <c r="W55" s="60">
        <v>1409833</v>
      </c>
      <c r="X55" s="60">
        <v>6152000</v>
      </c>
      <c r="Y55" s="60">
        <v>-4742167</v>
      </c>
      <c r="Z55" s="140">
        <v>-77.08</v>
      </c>
      <c r="AA55" s="155">
        <v>6152000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10159000</v>
      </c>
      <c r="G57" s="295">
        <f t="shared" si="11"/>
        <v>0</v>
      </c>
      <c r="H57" s="295">
        <f t="shared" si="11"/>
        <v>602495</v>
      </c>
      <c r="I57" s="295">
        <f t="shared" si="11"/>
        <v>77057</v>
      </c>
      <c r="J57" s="295">
        <f t="shared" si="11"/>
        <v>679552</v>
      </c>
      <c r="K57" s="295">
        <f t="shared" si="11"/>
        <v>478095</v>
      </c>
      <c r="L57" s="295">
        <f t="shared" si="11"/>
        <v>0</v>
      </c>
      <c r="M57" s="295">
        <f t="shared" si="11"/>
        <v>0</v>
      </c>
      <c r="N57" s="295">
        <f t="shared" si="11"/>
        <v>478095</v>
      </c>
      <c r="O57" s="295">
        <f t="shared" si="11"/>
        <v>0</v>
      </c>
      <c r="P57" s="295">
        <f t="shared" si="11"/>
        <v>523064</v>
      </c>
      <c r="Q57" s="295">
        <f t="shared" si="11"/>
        <v>0</v>
      </c>
      <c r="R57" s="295">
        <f t="shared" si="11"/>
        <v>523064</v>
      </c>
      <c r="S57" s="295">
        <f t="shared" si="11"/>
        <v>640060</v>
      </c>
      <c r="T57" s="295">
        <f t="shared" si="11"/>
        <v>20837</v>
      </c>
      <c r="U57" s="295">
        <f t="shared" si="11"/>
        <v>20837</v>
      </c>
      <c r="V57" s="295">
        <f t="shared" si="11"/>
        <v>681734</v>
      </c>
      <c r="W57" s="295">
        <f t="shared" si="11"/>
        <v>2362445</v>
      </c>
      <c r="X57" s="295">
        <f t="shared" si="11"/>
        <v>10159000</v>
      </c>
      <c r="Y57" s="295">
        <f t="shared" si="11"/>
        <v>-7796555</v>
      </c>
      <c r="Z57" s="296">
        <f>+IF(X57&lt;&gt;0,+(Y57/X57)*100,0)</f>
        <v>-76.74529973422581</v>
      </c>
      <c r="AA57" s="297">
        <f>SUM(AA52:AA56)</f>
        <v>10159000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>
        <v>172964</v>
      </c>
      <c r="T58" s="60"/>
      <c r="U58" s="60"/>
      <c r="V58" s="60">
        <v>172964</v>
      </c>
      <c r="W58" s="60">
        <v>172964</v>
      </c>
      <c r="X58" s="60"/>
      <c r="Y58" s="60">
        <v>172964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2700000</v>
      </c>
      <c r="G61" s="60"/>
      <c r="H61" s="60">
        <v>123050</v>
      </c>
      <c r="I61" s="60">
        <v>124583</v>
      </c>
      <c r="J61" s="60">
        <v>247633</v>
      </c>
      <c r="K61" s="60">
        <v>133590</v>
      </c>
      <c r="L61" s="60"/>
      <c r="M61" s="60"/>
      <c r="N61" s="60">
        <v>133590</v>
      </c>
      <c r="O61" s="60">
        <v>3318309</v>
      </c>
      <c r="P61" s="60">
        <v>86461</v>
      </c>
      <c r="Q61" s="60">
        <v>10497735</v>
      </c>
      <c r="R61" s="60">
        <v>13902505</v>
      </c>
      <c r="S61" s="60">
        <v>331789</v>
      </c>
      <c r="T61" s="60">
        <v>67692</v>
      </c>
      <c r="U61" s="60">
        <v>67692</v>
      </c>
      <c r="V61" s="60">
        <v>467173</v>
      </c>
      <c r="W61" s="60">
        <v>14750901</v>
      </c>
      <c r="X61" s="60">
        <v>2700000</v>
      </c>
      <c r="Y61" s="60">
        <v>12050901</v>
      </c>
      <c r="Z61" s="140">
        <v>446.33</v>
      </c>
      <c r="AA61" s="155">
        <v>2700000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1558</v>
      </c>
      <c r="I65" s="60"/>
      <c r="J65" s="60">
        <v>1558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1558</v>
      </c>
      <c r="X65" s="60"/>
      <c r="Y65" s="60">
        <v>1558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29017</v>
      </c>
      <c r="H66" s="275"/>
      <c r="I66" s="275"/>
      <c r="J66" s="275">
        <v>29017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29017</v>
      </c>
      <c r="X66" s="275"/>
      <c r="Y66" s="275">
        <v>29017</v>
      </c>
      <c r="Z66" s="140"/>
      <c r="AA66" s="277"/>
    </row>
    <row r="67" spans="1:27" ht="13.5">
      <c r="A67" s="311" t="s">
        <v>224</v>
      </c>
      <c r="B67" s="316"/>
      <c r="C67" s="62">
        <v>5884349</v>
      </c>
      <c r="D67" s="156"/>
      <c r="E67" s="60"/>
      <c r="F67" s="60">
        <v>12837000</v>
      </c>
      <c r="G67" s="60">
        <v>230188</v>
      </c>
      <c r="H67" s="60">
        <v>677839</v>
      </c>
      <c r="I67" s="60">
        <v>93414</v>
      </c>
      <c r="J67" s="60">
        <v>1001441</v>
      </c>
      <c r="K67" s="60">
        <v>602777</v>
      </c>
      <c r="L67" s="60">
        <v>728755</v>
      </c>
      <c r="M67" s="60">
        <v>583336</v>
      </c>
      <c r="N67" s="60">
        <v>1914868</v>
      </c>
      <c r="O67" s="60">
        <v>663411</v>
      </c>
      <c r="P67" s="60">
        <v>608558</v>
      </c>
      <c r="Q67" s="60">
        <v>659781</v>
      </c>
      <c r="R67" s="60">
        <v>1931750</v>
      </c>
      <c r="S67" s="60">
        <v>1143810</v>
      </c>
      <c r="T67" s="60">
        <v>87734</v>
      </c>
      <c r="U67" s="60">
        <v>957544</v>
      </c>
      <c r="V67" s="60">
        <v>2189088</v>
      </c>
      <c r="W67" s="60">
        <v>7037147</v>
      </c>
      <c r="X67" s="60">
        <v>12837000</v>
      </c>
      <c r="Y67" s="60">
        <v>-5799853</v>
      </c>
      <c r="Z67" s="140">
        <v>-45.18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46148</v>
      </c>
      <c r="I68" s="60">
        <v>83225</v>
      </c>
      <c r="J68" s="60">
        <v>129373</v>
      </c>
      <c r="K68" s="60">
        <v>8907</v>
      </c>
      <c r="L68" s="60">
        <v>42154</v>
      </c>
      <c r="M68" s="60">
        <v>717</v>
      </c>
      <c r="N68" s="60">
        <v>51778</v>
      </c>
      <c r="O68" s="60">
        <v>1507</v>
      </c>
      <c r="P68" s="60">
        <v>968</v>
      </c>
      <c r="Q68" s="60">
        <v>1536</v>
      </c>
      <c r="R68" s="60">
        <v>4011</v>
      </c>
      <c r="S68" s="60">
        <v>1005</v>
      </c>
      <c r="T68" s="60">
        <v>704</v>
      </c>
      <c r="U68" s="60">
        <v>1590</v>
      </c>
      <c r="V68" s="60">
        <v>3299</v>
      </c>
      <c r="W68" s="60">
        <v>188461</v>
      </c>
      <c r="X68" s="60"/>
      <c r="Y68" s="60">
        <v>188461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5884349</v>
      </c>
      <c r="D69" s="218">
        <f t="shared" si="12"/>
        <v>0</v>
      </c>
      <c r="E69" s="220">
        <f t="shared" si="12"/>
        <v>0</v>
      </c>
      <c r="F69" s="220">
        <f t="shared" si="12"/>
        <v>12837000</v>
      </c>
      <c r="G69" s="220">
        <f t="shared" si="12"/>
        <v>259205</v>
      </c>
      <c r="H69" s="220">
        <f t="shared" si="12"/>
        <v>725545</v>
      </c>
      <c r="I69" s="220">
        <f t="shared" si="12"/>
        <v>176639</v>
      </c>
      <c r="J69" s="220">
        <f t="shared" si="12"/>
        <v>1161389</v>
      </c>
      <c r="K69" s="220">
        <f t="shared" si="12"/>
        <v>611684</v>
      </c>
      <c r="L69" s="220">
        <f t="shared" si="12"/>
        <v>770909</v>
      </c>
      <c r="M69" s="220">
        <f t="shared" si="12"/>
        <v>584053</v>
      </c>
      <c r="N69" s="220">
        <f t="shared" si="12"/>
        <v>1966646</v>
      </c>
      <c r="O69" s="220">
        <f t="shared" si="12"/>
        <v>664918</v>
      </c>
      <c r="P69" s="220">
        <f t="shared" si="12"/>
        <v>609526</v>
      </c>
      <c r="Q69" s="220">
        <f t="shared" si="12"/>
        <v>661317</v>
      </c>
      <c r="R69" s="220">
        <f t="shared" si="12"/>
        <v>1935761</v>
      </c>
      <c r="S69" s="220">
        <f t="shared" si="12"/>
        <v>1144815</v>
      </c>
      <c r="T69" s="220">
        <f t="shared" si="12"/>
        <v>88438</v>
      </c>
      <c r="U69" s="220">
        <f t="shared" si="12"/>
        <v>959134</v>
      </c>
      <c r="V69" s="220">
        <f t="shared" si="12"/>
        <v>2192387</v>
      </c>
      <c r="W69" s="220">
        <f t="shared" si="12"/>
        <v>7256183</v>
      </c>
      <c r="X69" s="220">
        <f t="shared" si="12"/>
        <v>12837000</v>
      </c>
      <c r="Y69" s="220">
        <f t="shared" si="12"/>
        <v>-5580817</v>
      </c>
      <c r="Z69" s="221">
        <f>+IF(X69&lt;&gt;0,+(Y69/X69)*100,0)</f>
        <v>-43.47446443873179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14596768</v>
      </c>
      <c r="D5" s="357">
        <f t="shared" si="0"/>
        <v>0</v>
      </c>
      <c r="E5" s="356">
        <f t="shared" si="0"/>
        <v>243901000</v>
      </c>
      <c r="F5" s="358">
        <f t="shared" si="0"/>
        <v>377294095</v>
      </c>
      <c r="G5" s="358">
        <f t="shared" si="0"/>
        <v>0</v>
      </c>
      <c r="H5" s="356">
        <f t="shared" si="0"/>
        <v>8172356</v>
      </c>
      <c r="I5" s="356">
        <f t="shared" si="0"/>
        <v>15521428</v>
      </c>
      <c r="J5" s="358">
        <f t="shared" si="0"/>
        <v>23693784</v>
      </c>
      <c r="K5" s="358">
        <f t="shared" si="0"/>
        <v>18677654</v>
      </c>
      <c r="L5" s="356">
        <f t="shared" si="0"/>
        <v>26046449</v>
      </c>
      <c r="M5" s="356">
        <f t="shared" si="0"/>
        <v>6794773</v>
      </c>
      <c r="N5" s="358">
        <f t="shared" si="0"/>
        <v>51518876</v>
      </c>
      <c r="O5" s="358">
        <f t="shared" si="0"/>
        <v>6606382</v>
      </c>
      <c r="P5" s="356">
        <f t="shared" si="0"/>
        <v>34701016</v>
      </c>
      <c r="Q5" s="356">
        <f t="shared" si="0"/>
        <v>34050523</v>
      </c>
      <c r="R5" s="358">
        <f t="shared" si="0"/>
        <v>75357921</v>
      </c>
      <c r="S5" s="358">
        <f t="shared" si="0"/>
        <v>53356933</v>
      </c>
      <c r="T5" s="356">
        <f t="shared" si="0"/>
        <v>33838778</v>
      </c>
      <c r="U5" s="356">
        <f t="shared" si="0"/>
        <v>29141211</v>
      </c>
      <c r="V5" s="358">
        <f t="shared" si="0"/>
        <v>116336922</v>
      </c>
      <c r="W5" s="358">
        <f t="shared" si="0"/>
        <v>266907503</v>
      </c>
      <c r="X5" s="356">
        <f t="shared" si="0"/>
        <v>377294095</v>
      </c>
      <c r="Y5" s="358">
        <f t="shared" si="0"/>
        <v>-110386592</v>
      </c>
      <c r="Z5" s="359">
        <f>+IF(X5&lt;&gt;0,+(Y5/X5)*100,0)</f>
        <v>-29.257439610869074</v>
      </c>
      <c r="AA5" s="360">
        <f>+AA6+AA8+AA11+AA13+AA15</f>
        <v>377294095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1966000</v>
      </c>
      <c r="F6" s="59">
        <f t="shared" si="1"/>
        <v>1966000</v>
      </c>
      <c r="G6" s="59">
        <f t="shared" si="1"/>
        <v>0</v>
      </c>
      <c r="H6" s="60">
        <f t="shared" si="1"/>
        <v>0</v>
      </c>
      <c r="I6" s="60">
        <f t="shared" si="1"/>
        <v>55156</v>
      </c>
      <c r="J6" s="59">
        <f t="shared" si="1"/>
        <v>55156</v>
      </c>
      <c r="K6" s="59">
        <f t="shared" si="1"/>
        <v>141665</v>
      </c>
      <c r="L6" s="60">
        <f t="shared" si="1"/>
        <v>0</v>
      </c>
      <c r="M6" s="60">
        <f t="shared" si="1"/>
        <v>0</v>
      </c>
      <c r="N6" s="59">
        <f t="shared" si="1"/>
        <v>141665</v>
      </c>
      <c r="O6" s="59">
        <f t="shared" si="1"/>
        <v>0</v>
      </c>
      <c r="P6" s="60">
        <f t="shared" si="1"/>
        <v>34701016</v>
      </c>
      <c r="Q6" s="60">
        <f t="shared" si="1"/>
        <v>34050523</v>
      </c>
      <c r="R6" s="59">
        <f t="shared" si="1"/>
        <v>68751539</v>
      </c>
      <c r="S6" s="59">
        <f t="shared" si="1"/>
        <v>0</v>
      </c>
      <c r="T6" s="60">
        <f t="shared" si="1"/>
        <v>325838</v>
      </c>
      <c r="U6" s="60">
        <f t="shared" si="1"/>
        <v>597117</v>
      </c>
      <c r="V6" s="59">
        <f t="shared" si="1"/>
        <v>922955</v>
      </c>
      <c r="W6" s="59">
        <f t="shared" si="1"/>
        <v>69871315</v>
      </c>
      <c r="X6" s="60">
        <f t="shared" si="1"/>
        <v>1966000</v>
      </c>
      <c r="Y6" s="59">
        <f t="shared" si="1"/>
        <v>67905315</v>
      </c>
      <c r="Z6" s="61">
        <f>+IF(X6&lt;&gt;0,+(Y6/X6)*100,0)</f>
        <v>3453.983468972533</v>
      </c>
      <c r="AA6" s="62">
        <f t="shared" si="1"/>
        <v>1966000</v>
      </c>
    </row>
    <row r="7" spans="1:27" ht="13.5">
      <c r="A7" s="291" t="s">
        <v>228</v>
      </c>
      <c r="B7" s="142"/>
      <c r="C7" s="60"/>
      <c r="D7" s="340"/>
      <c r="E7" s="60">
        <v>1966000</v>
      </c>
      <c r="F7" s="59">
        <v>1966000</v>
      </c>
      <c r="G7" s="59"/>
      <c r="H7" s="60"/>
      <c r="I7" s="60">
        <v>55156</v>
      </c>
      <c r="J7" s="59">
        <v>55156</v>
      </c>
      <c r="K7" s="59">
        <v>141665</v>
      </c>
      <c r="L7" s="60"/>
      <c r="M7" s="60"/>
      <c r="N7" s="59">
        <v>141665</v>
      </c>
      <c r="O7" s="59"/>
      <c r="P7" s="60">
        <v>34701016</v>
      </c>
      <c r="Q7" s="60">
        <v>34050523</v>
      </c>
      <c r="R7" s="59">
        <v>68751539</v>
      </c>
      <c r="S7" s="59"/>
      <c r="T7" s="60">
        <v>325838</v>
      </c>
      <c r="U7" s="60">
        <v>597117</v>
      </c>
      <c r="V7" s="59">
        <v>922955</v>
      </c>
      <c r="W7" s="59">
        <v>69871315</v>
      </c>
      <c r="X7" s="60">
        <v>1966000</v>
      </c>
      <c r="Y7" s="59">
        <v>67905315</v>
      </c>
      <c r="Z7" s="61">
        <v>3453.98</v>
      </c>
      <c r="AA7" s="62">
        <v>1966000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4693241</v>
      </c>
      <c r="D11" s="363">
        <f aca="true" t="shared" si="3" ref="D11:AA11">+D12</f>
        <v>0</v>
      </c>
      <c r="E11" s="362">
        <f t="shared" si="3"/>
        <v>106463000</v>
      </c>
      <c r="F11" s="364">
        <f t="shared" si="3"/>
        <v>197429523</v>
      </c>
      <c r="G11" s="364">
        <f t="shared" si="3"/>
        <v>0</v>
      </c>
      <c r="H11" s="362">
        <f t="shared" si="3"/>
        <v>8172356</v>
      </c>
      <c r="I11" s="362">
        <f t="shared" si="3"/>
        <v>15466272</v>
      </c>
      <c r="J11" s="364">
        <f t="shared" si="3"/>
        <v>23638628</v>
      </c>
      <c r="K11" s="364">
        <f t="shared" si="3"/>
        <v>18535989</v>
      </c>
      <c r="L11" s="362">
        <f t="shared" si="3"/>
        <v>25859044</v>
      </c>
      <c r="M11" s="362">
        <f t="shared" si="3"/>
        <v>6774940</v>
      </c>
      <c r="N11" s="364">
        <f t="shared" si="3"/>
        <v>51169973</v>
      </c>
      <c r="O11" s="364">
        <f t="shared" si="3"/>
        <v>6606382</v>
      </c>
      <c r="P11" s="362">
        <f t="shared" si="3"/>
        <v>0</v>
      </c>
      <c r="Q11" s="362">
        <f t="shared" si="3"/>
        <v>0</v>
      </c>
      <c r="R11" s="364">
        <f t="shared" si="3"/>
        <v>6606382</v>
      </c>
      <c r="S11" s="364">
        <f t="shared" si="3"/>
        <v>53356933</v>
      </c>
      <c r="T11" s="362">
        <f t="shared" si="3"/>
        <v>33512940</v>
      </c>
      <c r="U11" s="362">
        <f t="shared" si="3"/>
        <v>28544094</v>
      </c>
      <c r="V11" s="364">
        <f t="shared" si="3"/>
        <v>115413967</v>
      </c>
      <c r="W11" s="364">
        <f t="shared" si="3"/>
        <v>196828950</v>
      </c>
      <c r="X11" s="362">
        <f t="shared" si="3"/>
        <v>197429523</v>
      </c>
      <c r="Y11" s="364">
        <f t="shared" si="3"/>
        <v>-600573</v>
      </c>
      <c r="Z11" s="365">
        <f>+IF(X11&lt;&gt;0,+(Y11/X11)*100,0)</f>
        <v>-0.3041961459836987</v>
      </c>
      <c r="AA11" s="366">
        <f t="shared" si="3"/>
        <v>197429523</v>
      </c>
    </row>
    <row r="12" spans="1:27" ht="13.5">
      <c r="A12" s="291" t="s">
        <v>231</v>
      </c>
      <c r="B12" s="136"/>
      <c r="C12" s="60">
        <v>4693241</v>
      </c>
      <c r="D12" s="340"/>
      <c r="E12" s="60">
        <v>106463000</v>
      </c>
      <c r="F12" s="59">
        <v>197429523</v>
      </c>
      <c r="G12" s="59"/>
      <c r="H12" s="60">
        <v>8172356</v>
      </c>
      <c r="I12" s="60">
        <v>15466272</v>
      </c>
      <c r="J12" s="59">
        <v>23638628</v>
      </c>
      <c r="K12" s="59">
        <v>18535989</v>
      </c>
      <c r="L12" s="60">
        <v>25859044</v>
      </c>
      <c r="M12" s="60">
        <v>6774940</v>
      </c>
      <c r="N12" s="59">
        <v>51169973</v>
      </c>
      <c r="O12" s="59">
        <v>6606382</v>
      </c>
      <c r="P12" s="60"/>
      <c r="Q12" s="60"/>
      <c r="R12" s="59">
        <v>6606382</v>
      </c>
      <c r="S12" s="59">
        <v>53356933</v>
      </c>
      <c r="T12" s="60">
        <v>33512940</v>
      </c>
      <c r="U12" s="60">
        <v>28544094</v>
      </c>
      <c r="V12" s="59">
        <v>115413967</v>
      </c>
      <c r="W12" s="59">
        <v>196828950</v>
      </c>
      <c r="X12" s="60">
        <v>197429523</v>
      </c>
      <c r="Y12" s="59">
        <v>-600573</v>
      </c>
      <c r="Z12" s="61">
        <v>-0.3</v>
      </c>
      <c r="AA12" s="62">
        <v>197429523</v>
      </c>
    </row>
    <row r="13" spans="1:27" ht="13.5">
      <c r="A13" s="361" t="s">
        <v>207</v>
      </c>
      <c r="B13" s="136"/>
      <c r="C13" s="275">
        <f>+C14</f>
        <v>9903527</v>
      </c>
      <c r="D13" s="341">
        <f aca="true" t="shared" si="4" ref="D13:AA13">+D14</f>
        <v>0</v>
      </c>
      <c r="E13" s="275">
        <f t="shared" si="4"/>
        <v>135405000</v>
      </c>
      <c r="F13" s="342">
        <f t="shared" si="4"/>
        <v>177898572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177898572</v>
      </c>
      <c r="Y13" s="342">
        <f t="shared" si="4"/>
        <v>-177898572</v>
      </c>
      <c r="Z13" s="335">
        <f>+IF(X13&lt;&gt;0,+(Y13/X13)*100,0)</f>
        <v>-100</v>
      </c>
      <c r="AA13" s="273">
        <f t="shared" si="4"/>
        <v>177898572</v>
      </c>
    </row>
    <row r="14" spans="1:27" ht="13.5">
      <c r="A14" s="291" t="s">
        <v>232</v>
      </c>
      <c r="B14" s="136"/>
      <c r="C14" s="60">
        <v>9903527</v>
      </c>
      <c r="D14" s="340"/>
      <c r="E14" s="60">
        <v>135405000</v>
      </c>
      <c r="F14" s="59">
        <v>177898572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177898572</v>
      </c>
      <c r="Y14" s="59">
        <v>-177898572</v>
      </c>
      <c r="Z14" s="61">
        <v>-100</v>
      </c>
      <c r="AA14" s="62">
        <v>177898572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67000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187405</v>
      </c>
      <c r="M15" s="60">
        <f t="shared" si="5"/>
        <v>19833</v>
      </c>
      <c r="N15" s="59">
        <f t="shared" si="5"/>
        <v>207238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207238</v>
      </c>
      <c r="X15" s="60">
        <f t="shared" si="5"/>
        <v>0</v>
      </c>
      <c r="Y15" s="59">
        <f t="shared" si="5"/>
        <v>207238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67000</v>
      </c>
      <c r="F20" s="59"/>
      <c r="G20" s="59"/>
      <c r="H20" s="60"/>
      <c r="I20" s="60"/>
      <c r="J20" s="59"/>
      <c r="K20" s="59"/>
      <c r="L20" s="60">
        <v>187405</v>
      </c>
      <c r="M20" s="60">
        <v>19833</v>
      </c>
      <c r="N20" s="59">
        <v>207238</v>
      </c>
      <c r="O20" s="59"/>
      <c r="P20" s="60"/>
      <c r="Q20" s="60"/>
      <c r="R20" s="59"/>
      <c r="S20" s="59"/>
      <c r="T20" s="60"/>
      <c r="U20" s="60"/>
      <c r="V20" s="59"/>
      <c r="W20" s="59">
        <v>207238</v>
      </c>
      <c r="X20" s="60"/>
      <c r="Y20" s="59">
        <v>207238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3253000</v>
      </c>
      <c r="F22" s="345">
        <f t="shared" si="6"/>
        <v>253000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139905</v>
      </c>
      <c r="U22" s="343">
        <f t="shared" si="6"/>
        <v>0</v>
      </c>
      <c r="V22" s="345">
        <f t="shared" si="6"/>
        <v>139905</v>
      </c>
      <c r="W22" s="345">
        <f t="shared" si="6"/>
        <v>139905</v>
      </c>
      <c r="X22" s="343">
        <f t="shared" si="6"/>
        <v>253000</v>
      </c>
      <c r="Y22" s="345">
        <f t="shared" si="6"/>
        <v>-113095</v>
      </c>
      <c r="Z22" s="336">
        <f>+IF(X22&lt;&gt;0,+(Y22/X22)*100,0)</f>
        <v>-44.701581027667984</v>
      </c>
      <c r="AA22" s="350">
        <f>SUM(AA23:AA32)</f>
        <v>253000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>
        <v>139905</v>
      </c>
      <c r="U23" s="60"/>
      <c r="V23" s="59">
        <v>139905</v>
      </c>
      <c r="W23" s="59">
        <v>139905</v>
      </c>
      <c r="X23" s="60"/>
      <c r="Y23" s="59">
        <v>139905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253000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253000</v>
      </c>
      <c r="Y24" s="59">
        <v>-253000</v>
      </c>
      <c r="Z24" s="61">
        <v>-100</v>
      </c>
      <c r="AA24" s="62">
        <v>253000</v>
      </c>
    </row>
    <row r="25" spans="1:27" ht="13.5">
      <c r="A25" s="361" t="s">
        <v>238</v>
      </c>
      <c r="B25" s="142"/>
      <c r="C25" s="60"/>
      <c r="D25" s="340"/>
      <c r="E25" s="60">
        <v>3000000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253000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175845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175845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4424366</v>
      </c>
      <c r="D40" s="344">
        <f t="shared" si="9"/>
        <v>0</v>
      </c>
      <c r="E40" s="343">
        <f t="shared" si="9"/>
        <v>3270000</v>
      </c>
      <c r="F40" s="345">
        <f t="shared" si="9"/>
        <v>6225000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37005</v>
      </c>
      <c r="M40" s="343">
        <f t="shared" si="9"/>
        <v>45655</v>
      </c>
      <c r="N40" s="345">
        <f t="shared" si="9"/>
        <v>82660</v>
      </c>
      <c r="O40" s="345">
        <f t="shared" si="9"/>
        <v>0</v>
      </c>
      <c r="P40" s="343">
        <f t="shared" si="9"/>
        <v>75024</v>
      </c>
      <c r="Q40" s="343">
        <f t="shared" si="9"/>
        <v>3230</v>
      </c>
      <c r="R40" s="345">
        <f t="shared" si="9"/>
        <v>78254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160914</v>
      </c>
      <c r="X40" s="343">
        <f t="shared" si="9"/>
        <v>6225000</v>
      </c>
      <c r="Y40" s="345">
        <f t="shared" si="9"/>
        <v>-6064086</v>
      </c>
      <c r="Z40" s="336">
        <f>+IF(X40&lt;&gt;0,+(Y40/X40)*100,0)</f>
        <v>-97.41503614457831</v>
      </c>
      <c r="AA40" s="350">
        <f>SUM(AA41:AA49)</f>
        <v>6225000</v>
      </c>
    </row>
    <row r="41" spans="1:27" ht="13.5">
      <c r="A41" s="361" t="s">
        <v>247</v>
      </c>
      <c r="B41" s="142"/>
      <c r="C41" s="362">
        <v>498367</v>
      </c>
      <c r="D41" s="363"/>
      <c r="E41" s="362">
        <v>475000</v>
      </c>
      <c r="F41" s="364">
        <v>475000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475000</v>
      </c>
      <c r="Y41" s="364">
        <v>-475000</v>
      </c>
      <c r="Z41" s="365">
        <v>-100</v>
      </c>
      <c r="AA41" s="366">
        <v>475000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1423183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295000</v>
      </c>
      <c r="F44" s="53"/>
      <c r="G44" s="53"/>
      <c r="H44" s="54"/>
      <c r="I44" s="54"/>
      <c r="J44" s="53"/>
      <c r="K44" s="53"/>
      <c r="L44" s="54">
        <v>37005</v>
      </c>
      <c r="M44" s="54">
        <v>45655</v>
      </c>
      <c r="N44" s="53">
        <v>82660</v>
      </c>
      <c r="O44" s="53"/>
      <c r="P44" s="54">
        <v>75024</v>
      </c>
      <c r="Q44" s="54">
        <v>3230</v>
      </c>
      <c r="R44" s="53">
        <v>78254</v>
      </c>
      <c r="S44" s="53"/>
      <c r="T44" s="54"/>
      <c r="U44" s="54"/>
      <c r="V44" s="53"/>
      <c r="W44" s="53">
        <v>160914</v>
      </c>
      <c r="X44" s="54"/>
      <c r="Y44" s="53">
        <v>160914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2502816</v>
      </c>
      <c r="D47" s="368"/>
      <c r="E47" s="54">
        <v>2000000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</v>
      </c>
      <c r="F49" s="53">
        <v>5750000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5750000</v>
      </c>
      <c r="Y49" s="53">
        <v>-5750000</v>
      </c>
      <c r="Z49" s="94">
        <v>-100</v>
      </c>
      <c r="AA49" s="95">
        <v>5750000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3637236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3637236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22834215</v>
      </c>
      <c r="D60" s="346">
        <f t="shared" si="14"/>
        <v>0</v>
      </c>
      <c r="E60" s="219">
        <f t="shared" si="14"/>
        <v>250424000</v>
      </c>
      <c r="F60" s="264">
        <f t="shared" si="14"/>
        <v>383772095</v>
      </c>
      <c r="G60" s="264">
        <f t="shared" si="14"/>
        <v>0</v>
      </c>
      <c r="H60" s="219">
        <f t="shared" si="14"/>
        <v>8172356</v>
      </c>
      <c r="I60" s="219">
        <f t="shared" si="14"/>
        <v>15521428</v>
      </c>
      <c r="J60" s="264">
        <f t="shared" si="14"/>
        <v>23693784</v>
      </c>
      <c r="K60" s="264">
        <f t="shared" si="14"/>
        <v>18677654</v>
      </c>
      <c r="L60" s="219">
        <f t="shared" si="14"/>
        <v>26083454</v>
      </c>
      <c r="M60" s="219">
        <f t="shared" si="14"/>
        <v>6840428</v>
      </c>
      <c r="N60" s="264">
        <f t="shared" si="14"/>
        <v>51601536</v>
      </c>
      <c r="O60" s="264">
        <f t="shared" si="14"/>
        <v>6606382</v>
      </c>
      <c r="P60" s="219">
        <f t="shared" si="14"/>
        <v>34776040</v>
      </c>
      <c r="Q60" s="219">
        <f t="shared" si="14"/>
        <v>34053753</v>
      </c>
      <c r="R60" s="264">
        <f t="shared" si="14"/>
        <v>75436175</v>
      </c>
      <c r="S60" s="264">
        <f t="shared" si="14"/>
        <v>53356933</v>
      </c>
      <c r="T60" s="219">
        <f t="shared" si="14"/>
        <v>33978683</v>
      </c>
      <c r="U60" s="219">
        <f t="shared" si="14"/>
        <v>29141211</v>
      </c>
      <c r="V60" s="264">
        <f t="shared" si="14"/>
        <v>116476827</v>
      </c>
      <c r="W60" s="264">
        <f t="shared" si="14"/>
        <v>267208322</v>
      </c>
      <c r="X60" s="219">
        <f t="shared" si="14"/>
        <v>383772095</v>
      </c>
      <c r="Y60" s="264">
        <f t="shared" si="14"/>
        <v>-116563773</v>
      </c>
      <c r="Z60" s="337">
        <f>+IF(X60&lt;&gt;0,+(Y60/X60)*100,0)</f>
        <v>-30.37317577767086</v>
      </c>
      <c r="AA60" s="232">
        <f>+AA57+AA54+AA51+AA40+AA37+AA34+AA22+AA5</f>
        <v>383772095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2014-08-07T09:11:06Z</dcterms:created>
  <dcterms:modified xsi:type="dcterms:W3CDTF">2014-08-07T09:11:10Z</dcterms:modified>
  <cp:category/>
  <cp:version/>
  <cp:contentType/>
  <cp:contentStatus/>
</cp:coreProperties>
</file>