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<sst xmlns="http://schemas.openxmlformats.org/spreadsheetml/2006/main" count="855" uniqueCount="302">
  <si>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Vhembe(DC34)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</si>
  <si>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</si>
  <si>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</si>
  <si>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</si>
  <si>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</si>
  <si>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</si>
  <si>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</si>
  <si>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</si>
  <si>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</si>
  <si>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</si>
  <si>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</si>
  <si>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</si>
  <si>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</si>
  <si>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</si>
  <si>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</si>
  <si>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</si>
  <si>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</si>
  <si>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</si>
  <si>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</si>
  <si>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</si>
  <si>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</si>
  <si>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</si>
  <si>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</si>
  <si>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</si>
  <si>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</si>
  <si>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</si>
  <si>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</si>
  <si>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</si>
  <si>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</si>
  <si>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</si>
  <si>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</si>
  <si>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</si>
  <si>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</si>
  <si>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</si>
  <si>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</si>
  <si>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</si>
  <si>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</si>
  <si>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</si>
  <si>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</si>
  <si>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</si>
  <si>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</si>
  <si>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</si>
  <si>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</si>
  <si>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</si>
  <si>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</si>
  <si>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</si>
  <si>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</si>
  <si>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</si>
  <si>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</si>
  <si>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</si>
  <si>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</si>
  <si>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</si>
  <si>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</si>
  <si>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</si>
  <si>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</si>
  <si>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</si>
  <si>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</si>
  <si>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</si>
  <si>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</si>
  <si>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</si>
  <si>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</si>
  <si>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</si>
  <si>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</si>
  <si>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</si>
  <si>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</si>
  <si>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</si>
  <si>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</si>
  <si>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</si>
  <si>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</si>
  <si>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</si>
  <si>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</si>
  <si>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</si>
  <si>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</si>
  <si>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</si>
  <si>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</si>
  <si>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</si>
  <si>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</si>
  <si>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</si>
  <si>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</si>
  <si>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</si>
  <si>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</si>
  <si>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</si>
  <si>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</si>
  <si>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</si>
  <si>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</si>
  <si>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</si>
  <si>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</si>
  <si>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</si>
  <si>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</si>
  <si>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</si>
  <si>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</si>
  <si>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</si>
  <si>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</si>
  <si>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</si>
  <si>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</si>
  <si>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</si>
  <si>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</si>
  <si>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</si>
  <si>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</si>
  <si>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</si>
  <si>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</si>
  <si>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</si>
  <si>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</si>
  <si>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</si>
  <si>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</si>
  <si>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</si>
  <si>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</si>
  <si>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</si>
  <si>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</si>
  <si>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</si>
  <si>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</si>
  <si>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</si>
  <si>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</si>
  <si>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</si>
  <si>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</si>
  <si>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</si>
  <si>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</si>
  <si>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</si>
  <si>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</si>
  <si>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</si>
  <si>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</si>
  <si>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</si>
  <si>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</si>
  <si>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</si>
  <si>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</si>
  <si>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</si>
  <si>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</si>
  <si>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</si>
  <si>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</si>
  <si>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Vhembe(DC34)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</si>
  <si>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</si>
  <si>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</si>
  <si>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</si>
  <si>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</si>
  <si>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</si>
  <si>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</si>
  <si>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</si>
  <si>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</si>
  <si>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</si>
  <si>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</si>
  <si>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Vhembe(DC34)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</si>
  <si>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</si>
  <si>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</si>
  <si>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</si>
  <si>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</si>
  <si>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</si>
  <si>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</si>
  <si>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</si>
  <si>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</si>
  <si>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</si>
  <si>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</si>
  <si>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</si>
  <si>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</si>
  <si>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</si>
  <si>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</si>
  <si>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</si>
  <si>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</si>
  <si>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</si>
  <si>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</si>
  <si>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</si>
  <si>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</si>
  <si>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</si>
  <si>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</si>
  <si>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</si>
  <si>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</si>
  <si>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</si>
  <si>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</si>
  <si>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</si>
  <si>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</si>
  <si>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</si>
  <si>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</si>
  <si>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</si>
  <si>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</si>
  <si>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</si>
  <si>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</si>
  <si>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</si>
  <si>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</si>
  <si>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</si>
  <si>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</si>
  <si>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</si>
  <si>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</si>
  <si>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</si>
  <si>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</si>
  <si>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</si>
  <si>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</si>
  <si>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</si>
  <si>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</si>
  <si>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</si>
  <si>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</si>
  <si>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</si>
  <si>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</si>
  <si>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</si>
  <si>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</si>
  <si>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</si>
  <si>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</si>
  <si>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</si>
  <si>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</si>
  <si>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</si>
  <si>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</si>
  <si>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</si>
  <si>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</si>
  <si>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Vhembe(DC34)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</si>
  <si>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</si>
  <si>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</si>
  <si>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</si>
  <si>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</si>
  <si>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</si>
  <si>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</si>
  <si>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</si>
  <si>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</si>
  <si>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</si>
  <si>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</si>
  <si>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</si>
  <si>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</si>
  <si>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</si>
  <si>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</si>
  <si>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</si>
  <si>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</si>
  <si>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</si>
  <si>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</si>
  <si>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</si>
  <si>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</si>
  <si>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</si>
  <si>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</si>
  <si>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</si>
  <si>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</si>
  <si>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Vhembe(DC34)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</si>
  <si>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</si>
  <si>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</si>
  <si>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</si>
  <si>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</si>
  <si>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</si>
  <si>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</si>
  <si>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</si>
  <si>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</si>
  <si>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</si>
  <si>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</si>
  <si>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</si>
  <si>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</si>
  <si>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</si>
  <si>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</si>
  <si>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</si>
  <si>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</si>
  <si>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</si>
  <si>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</si>
  <si>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</si>
  <si>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</si>
  <si>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</si>
  <si>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</si>
  <si>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</si>
  <si>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</si>
  <si>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</si>
  <si>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</si>
  <si>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</si>
  <si>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</si>
  <si>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</si>
  <si>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</si>
  <si>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</si>
  <si>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</si>
  <si>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</si>
  <si>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</si>
  <si>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</si>
  <si>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Vhembe(DC34)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</si>
  <si>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</si>
  <si>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</si>
  <si>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Vhembe(DC34)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</si>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</sst>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80234481</v>
      </c>
      <c r="C6" s="19">
        <v>0</v>
      </c>
      <c r="D6" s="59">
        <v>79200000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1404893</v>
      </c>
      <c r="P6" s="60">
        <v>0</v>
      </c>
      <c r="Q6" s="60">
        <v>1404893</v>
      </c>
      <c r="R6" s="60">
        <v>1397896</v>
      </c>
      <c r="S6" s="60">
        <v>18703096</v>
      </c>
      <c r="T6" s="60">
        <v>0</v>
      </c>
      <c r="U6" s="60">
        <v>20100992</v>
      </c>
      <c r="V6" s="60">
        <v>21505885</v>
      </c>
      <c r="W6" s="60">
        <v>0</v>
      </c>
      <c r="X6" s="60">
        <v>21505885</v>
      </c>
      <c r="Y6" s="61">
        <v>0</v>
      </c>
      <c r="Z6" s="62">
        <v>0</v>
      </c>
    </row>
    <row r="7" spans="1:26" ht="13.5">
      <c r="A7" s="58" t="s">
        <v>33</v>
      </c>
      <c r="B7" s="19">
        <v>8676460</v>
      </c>
      <c r="C7" s="19">
        <v>0</v>
      </c>
      <c r="D7" s="59">
        <v>8860784</v>
      </c>
      <c r="E7" s="60">
        <v>8860784</v>
      </c>
      <c r="F7" s="60">
        <v>399470</v>
      </c>
      <c r="G7" s="60">
        <v>1197973</v>
      </c>
      <c r="H7" s="60">
        <v>0</v>
      </c>
      <c r="I7" s="60">
        <v>1597443</v>
      </c>
      <c r="J7" s="60">
        <v>932696</v>
      </c>
      <c r="K7" s="60">
        <v>416896</v>
      </c>
      <c r="L7" s="60">
        <v>0</v>
      </c>
      <c r="M7" s="60">
        <v>1349592</v>
      </c>
      <c r="N7" s="60">
        <v>0</v>
      </c>
      <c r="O7" s="60">
        <v>1334263</v>
      </c>
      <c r="P7" s="60">
        <v>970198</v>
      </c>
      <c r="Q7" s="60">
        <v>2304461</v>
      </c>
      <c r="R7" s="60">
        <v>696333</v>
      </c>
      <c r="S7" s="60">
        <v>1413178</v>
      </c>
      <c r="T7" s="60">
        <v>1202106</v>
      </c>
      <c r="U7" s="60">
        <v>3311617</v>
      </c>
      <c r="V7" s="60">
        <v>8563113</v>
      </c>
      <c r="W7" s="60">
        <v>8860784</v>
      </c>
      <c r="X7" s="60">
        <v>-297671</v>
      </c>
      <c r="Y7" s="61">
        <v>-3.36</v>
      </c>
      <c r="Z7" s="62">
        <v>8860784</v>
      </c>
    </row>
    <row r="8" spans="1:26" ht="13.5">
      <c r="A8" s="58" t="s">
        <v>34</v>
      </c>
      <c r="B8" s="19">
        <v>581817876</v>
      </c>
      <c r="C8" s="19">
        <v>0</v>
      </c>
      <c r="D8" s="59">
        <v>583073419</v>
      </c>
      <c r="E8" s="60">
        <v>257181044</v>
      </c>
      <c r="F8" s="60">
        <v>39851032</v>
      </c>
      <c r="G8" s="60">
        <v>45120066</v>
      </c>
      <c r="H8" s="60">
        <v>37895070</v>
      </c>
      <c r="I8" s="60">
        <v>122866168</v>
      </c>
      <c r="J8" s="60">
        <v>45494409</v>
      </c>
      <c r="K8" s="60">
        <v>45494409</v>
      </c>
      <c r="L8" s="60">
        <v>0</v>
      </c>
      <c r="M8" s="60">
        <v>90988818</v>
      </c>
      <c r="N8" s="60">
        <v>0</v>
      </c>
      <c r="O8" s="60">
        <v>33898224</v>
      </c>
      <c r="P8" s="60">
        <v>524104000</v>
      </c>
      <c r="Q8" s="60">
        <v>558002224</v>
      </c>
      <c r="R8" s="60">
        <v>45980693</v>
      </c>
      <c r="S8" s="60">
        <v>26721712</v>
      </c>
      <c r="T8" s="60">
        <v>63263433</v>
      </c>
      <c r="U8" s="60">
        <v>135965838</v>
      </c>
      <c r="V8" s="60">
        <v>907823048</v>
      </c>
      <c r="W8" s="60">
        <v>257181044</v>
      </c>
      <c r="X8" s="60">
        <v>650642004</v>
      </c>
      <c r="Y8" s="61">
        <v>252.99</v>
      </c>
      <c r="Z8" s="62">
        <v>257181044</v>
      </c>
    </row>
    <row r="9" spans="1:26" ht="13.5">
      <c r="A9" s="58" t="s">
        <v>35</v>
      </c>
      <c r="B9" s="19">
        <v>94756847</v>
      </c>
      <c r="C9" s="19">
        <v>0</v>
      </c>
      <c r="D9" s="59">
        <v>10302797</v>
      </c>
      <c r="E9" s="60">
        <v>3324797</v>
      </c>
      <c r="F9" s="60">
        <v>3092027</v>
      </c>
      <c r="G9" s="60">
        <v>406513</v>
      </c>
      <c r="H9" s="60">
        <v>259123</v>
      </c>
      <c r="I9" s="60">
        <v>3757663</v>
      </c>
      <c r="J9" s="60">
        <v>2402081</v>
      </c>
      <c r="K9" s="60">
        <v>-2744561</v>
      </c>
      <c r="L9" s="60">
        <v>7658808</v>
      </c>
      <c r="M9" s="60">
        <v>7316328</v>
      </c>
      <c r="N9" s="60">
        <v>7658808</v>
      </c>
      <c r="O9" s="60">
        <v>13386752</v>
      </c>
      <c r="P9" s="60">
        <v>82453</v>
      </c>
      <c r="Q9" s="60">
        <v>21128013</v>
      </c>
      <c r="R9" s="60">
        <v>521052</v>
      </c>
      <c r="S9" s="60">
        <v>2198202</v>
      </c>
      <c r="T9" s="60">
        <v>272277</v>
      </c>
      <c r="U9" s="60">
        <v>2991531</v>
      </c>
      <c r="V9" s="60">
        <v>35193535</v>
      </c>
      <c r="W9" s="60">
        <v>3324797</v>
      </c>
      <c r="X9" s="60">
        <v>31868738</v>
      </c>
      <c r="Y9" s="61">
        <v>958.52</v>
      </c>
      <c r="Z9" s="62">
        <v>3324797</v>
      </c>
    </row>
    <row r="10" spans="1:26" ht="25.5">
      <c r="A10" s="63" t="s">
        <v>277</v>
      </c>
      <c r="B10" s="64">
        <f>SUM(B5:B9)</f>
        <v>765485664</v>
      </c>
      <c r="C10" s="64">
        <f>SUM(C5:C9)</f>
        <v>0</v>
      </c>
      <c r="D10" s="65">
        <f aca="true" t="shared" si="0" ref="D10:Z10">SUM(D5:D9)</f>
        <v>681437000</v>
      </c>
      <c r="E10" s="66">
        <f t="shared" si="0"/>
        <v>269366625</v>
      </c>
      <c r="F10" s="66">
        <f t="shared" si="0"/>
        <v>43342529</v>
      </c>
      <c r="G10" s="66">
        <f t="shared" si="0"/>
        <v>46724552</v>
      </c>
      <c r="H10" s="66">
        <f t="shared" si="0"/>
        <v>38154193</v>
      </c>
      <c r="I10" s="66">
        <f t="shared" si="0"/>
        <v>128221274</v>
      </c>
      <c r="J10" s="66">
        <f t="shared" si="0"/>
        <v>48829186</v>
      </c>
      <c r="K10" s="66">
        <f t="shared" si="0"/>
        <v>43166744</v>
      </c>
      <c r="L10" s="66">
        <f t="shared" si="0"/>
        <v>7658808</v>
      </c>
      <c r="M10" s="66">
        <f t="shared" si="0"/>
        <v>99654738</v>
      </c>
      <c r="N10" s="66">
        <f t="shared" si="0"/>
        <v>7658808</v>
      </c>
      <c r="O10" s="66">
        <f t="shared" si="0"/>
        <v>50024132</v>
      </c>
      <c r="P10" s="66">
        <f t="shared" si="0"/>
        <v>525156651</v>
      </c>
      <c r="Q10" s="66">
        <f t="shared" si="0"/>
        <v>582839591</v>
      </c>
      <c r="R10" s="66">
        <f t="shared" si="0"/>
        <v>48595974</v>
      </c>
      <c r="S10" s="66">
        <f t="shared" si="0"/>
        <v>49036188</v>
      </c>
      <c r="T10" s="66">
        <f t="shared" si="0"/>
        <v>64737816</v>
      </c>
      <c r="U10" s="66">
        <f t="shared" si="0"/>
        <v>162369978</v>
      </c>
      <c r="V10" s="66">
        <f t="shared" si="0"/>
        <v>973085581</v>
      </c>
      <c r="W10" s="66">
        <f t="shared" si="0"/>
        <v>269366625</v>
      </c>
      <c r="X10" s="66">
        <f t="shared" si="0"/>
        <v>703718956</v>
      </c>
      <c r="Y10" s="67">
        <f>+IF(W10&lt;&gt;0,(X10/W10)*100,0)</f>
        <v>261.24949815145067</v>
      </c>
      <c r="Z10" s="68">
        <f t="shared" si="0"/>
        <v>269366625</v>
      </c>
    </row>
    <row r="11" spans="1:26" ht="13.5">
      <c r="A11" s="58" t="s">
        <v>37</v>
      </c>
      <c r="B11" s="19">
        <v>362745126</v>
      </c>
      <c r="C11" s="19">
        <v>0</v>
      </c>
      <c r="D11" s="59">
        <v>413499000</v>
      </c>
      <c r="E11" s="60">
        <v>398230431</v>
      </c>
      <c r="F11" s="60">
        <v>29671094</v>
      </c>
      <c r="G11" s="60">
        <v>31301176</v>
      </c>
      <c r="H11" s="60">
        <v>29139335</v>
      </c>
      <c r="I11" s="60">
        <v>90111605</v>
      </c>
      <c r="J11" s="60">
        <v>31678745</v>
      </c>
      <c r="K11" s="60">
        <v>30424431</v>
      </c>
      <c r="L11" s="60">
        <v>33177335</v>
      </c>
      <c r="M11" s="60">
        <v>95280511</v>
      </c>
      <c r="N11" s="60">
        <v>33177335</v>
      </c>
      <c r="O11" s="60">
        <v>31448693</v>
      </c>
      <c r="P11" s="60">
        <v>37168175</v>
      </c>
      <c r="Q11" s="60">
        <v>101794203</v>
      </c>
      <c r="R11" s="60">
        <v>32067087</v>
      </c>
      <c r="S11" s="60">
        <v>30989800</v>
      </c>
      <c r="T11" s="60">
        <v>35637914</v>
      </c>
      <c r="U11" s="60">
        <v>98694801</v>
      </c>
      <c r="V11" s="60">
        <v>385881120</v>
      </c>
      <c r="W11" s="60">
        <v>398230431</v>
      </c>
      <c r="X11" s="60">
        <v>-12349311</v>
      </c>
      <c r="Y11" s="61">
        <v>-3.1</v>
      </c>
      <c r="Z11" s="62">
        <v>398230431</v>
      </c>
    </row>
    <row r="12" spans="1:26" ht="13.5">
      <c r="A12" s="58" t="s">
        <v>38</v>
      </c>
      <c r="B12" s="19">
        <v>9130655</v>
      </c>
      <c r="C12" s="19">
        <v>0</v>
      </c>
      <c r="D12" s="59">
        <v>9546362</v>
      </c>
      <c r="E12" s="60">
        <v>9466362</v>
      </c>
      <c r="F12" s="60">
        <v>697653</v>
      </c>
      <c r="G12" s="60">
        <v>699296</v>
      </c>
      <c r="H12" s="60">
        <v>749329</v>
      </c>
      <c r="I12" s="60">
        <v>2146278</v>
      </c>
      <c r="J12" s="60">
        <v>727184</v>
      </c>
      <c r="K12" s="60">
        <v>673616</v>
      </c>
      <c r="L12" s="60">
        <v>680672</v>
      </c>
      <c r="M12" s="60">
        <v>2081472</v>
      </c>
      <c r="N12" s="60">
        <v>680672</v>
      </c>
      <c r="O12" s="60">
        <v>742401</v>
      </c>
      <c r="P12" s="60">
        <v>713504</v>
      </c>
      <c r="Q12" s="60">
        <v>2136577</v>
      </c>
      <c r="R12" s="60">
        <v>3191036</v>
      </c>
      <c r="S12" s="60">
        <v>781784</v>
      </c>
      <c r="T12" s="60">
        <v>1046135</v>
      </c>
      <c r="U12" s="60">
        <v>5018955</v>
      </c>
      <c r="V12" s="60">
        <v>11383282</v>
      </c>
      <c r="W12" s="60">
        <v>9466362</v>
      </c>
      <c r="X12" s="60">
        <v>1916920</v>
      </c>
      <c r="Y12" s="61">
        <v>20.25</v>
      </c>
      <c r="Z12" s="62">
        <v>9466362</v>
      </c>
    </row>
    <row r="13" spans="1:26" ht="13.5">
      <c r="A13" s="58" t="s">
        <v>278</v>
      </c>
      <c r="B13" s="19">
        <v>122264297</v>
      </c>
      <c r="C13" s="19">
        <v>0</v>
      </c>
      <c r="D13" s="59">
        <v>65000000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61583941</v>
      </c>
      <c r="U13" s="60">
        <v>61583941</v>
      </c>
      <c r="V13" s="60">
        <v>61583941</v>
      </c>
      <c r="W13" s="60">
        <v>0</v>
      </c>
      <c r="X13" s="60">
        <v>61583941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53696461</v>
      </c>
      <c r="C15" s="19">
        <v>0</v>
      </c>
      <c r="D15" s="59">
        <v>64250000</v>
      </c>
      <c r="E15" s="60">
        <v>0</v>
      </c>
      <c r="F15" s="60">
        <v>1894067</v>
      </c>
      <c r="G15" s="60">
        <v>3043136</v>
      </c>
      <c r="H15" s="60">
        <v>1695551</v>
      </c>
      <c r="I15" s="60">
        <v>6632754</v>
      </c>
      <c r="J15" s="60">
        <v>0</v>
      </c>
      <c r="K15" s="60">
        <v>6673184</v>
      </c>
      <c r="L15" s="60">
        <v>4392320</v>
      </c>
      <c r="M15" s="60">
        <v>11065504</v>
      </c>
      <c r="N15" s="60">
        <v>4392320</v>
      </c>
      <c r="O15" s="60">
        <v>2748017</v>
      </c>
      <c r="P15" s="60">
        <v>1419098</v>
      </c>
      <c r="Q15" s="60">
        <v>8559435</v>
      </c>
      <c r="R15" s="60">
        <v>3879454</v>
      </c>
      <c r="S15" s="60">
        <v>4047627</v>
      </c>
      <c r="T15" s="60">
        <v>0</v>
      </c>
      <c r="U15" s="60">
        <v>7927081</v>
      </c>
      <c r="V15" s="60">
        <v>34184774</v>
      </c>
      <c r="W15" s="60">
        <v>0</v>
      </c>
      <c r="X15" s="60">
        <v>34184774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16423257</v>
      </c>
      <c r="K16" s="60">
        <v>13921335</v>
      </c>
      <c r="L16" s="60">
        <v>0</v>
      </c>
      <c r="M16" s="60">
        <v>30344592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30344592</v>
      </c>
      <c r="W16" s="60">
        <v>0</v>
      </c>
      <c r="X16" s="60">
        <v>30344592</v>
      </c>
      <c r="Y16" s="61">
        <v>0</v>
      </c>
      <c r="Z16" s="62">
        <v>0</v>
      </c>
    </row>
    <row r="17" spans="1:26" ht="13.5">
      <c r="A17" s="58" t="s">
        <v>43</v>
      </c>
      <c r="B17" s="19">
        <v>116981951</v>
      </c>
      <c r="C17" s="19">
        <v>0</v>
      </c>
      <c r="D17" s="59">
        <v>194141638</v>
      </c>
      <c r="E17" s="60">
        <v>321986737</v>
      </c>
      <c r="F17" s="60">
        <v>11079715</v>
      </c>
      <c r="G17" s="60">
        <v>11680944</v>
      </c>
      <c r="H17" s="60">
        <v>6569978</v>
      </c>
      <c r="I17" s="60">
        <v>29330637</v>
      </c>
      <c r="J17" s="60">
        <v>0</v>
      </c>
      <c r="K17" s="60">
        <v>16076365</v>
      </c>
      <c r="L17" s="60">
        <v>13397734</v>
      </c>
      <c r="M17" s="60">
        <v>29474099</v>
      </c>
      <c r="N17" s="60">
        <v>13397734</v>
      </c>
      <c r="O17" s="60">
        <v>15085021</v>
      </c>
      <c r="P17" s="60">
        <v>11947837</v>
      </c>
      <c r="Q17" s="60">
        <v>40430592</v>
      </c>
      <c r="R17" s="60">
        <v>9458397</v>
      </c>
      <c r="S17" s="60">
        <v>13216977</v>
      </c>
      <c r="T17" s="60">
        <v>28004901</v>
      </c>
      <c r="U17" s="60">
        <v>50680275</v>
      </c>
      <c r="V17" s="60">
        <v>149915603</v>
      </c>
      <c r="W17" s="60">
        <v>321986737</v>
      </c>
      <c r="X17" s="60">
        <v>-172071134</v>
      </c>
      <c r="Y17" s="61">
        <v>-53.44</v>
      </c>
      <c r="Z17" s="62">
        <v>321986737</v>
      </c>
    </row>
    <row r="18" spans="1:26" ht="13.5">
      <c r="A18" s="70" t="s">
        <v>44</v>
      </c>
      <c r="B18" s="71">
        <f>SUM(B11:B17)</f>
        <v>664818490</v>
      </c>
      <c r="C18" s="71">
        <f>SUM(C11:C17)</f>
        <v>0</v>
      </c>
      <c r="D18" s="72">
        <f aca="true" t="shared" si="1" ref="D18:Z18">SUM(D11:D17)</f>
        <v>746437000</v>
      </c>
      <c r="E18" s="73">
        <f t="shared" si="1"/>
        <v>729683530</v>
      </c>
      <c r="F18" s="73">
        <f t="shared" si="1"/>
        <v>43342529</v>
      </c>
      <c r="G18" s="73">
        <f t="shared" si="1"/>
        <v>46724552</v>
      </c>
      <c r="H18" s="73">
        <f t="shared" si="1"/>
        <v>38154193</v>
      </c>
      <c r="I18" s="73">
        <f t="shared" si="1"/>
        <v>128221274</v>
      </c>
      <c r="J18" s="73">
        <f t="shared" si="1"/>
        <v>48829186</v>
      </c>
      <c r="K18" s="73">
        <f t="shared" si="1"/>
        <v>67768931</v>
      </c>
      <c r="L18" s="73">
        <f t="shared" si="1"/>
        <v>51648061</v>
      </c>
      <c r="M18" s="73">
        <f t="shared" si="1"/>
        <v>168246178</v>
      </c>
      <c r="N18" s="73">
        <f t="shared" si="1"/>
        <v>51648061</v>
      </c>
      <c r="O18" s="73">
        <f t="shared" si="1"/>
        <v>50024132</v>
      </c>
      <c r="P18" s="73">
        <f t="shared" si="1"/>
        <v>51248614</v>
      </c>
      <c r="Q18" s="73">
        <f t="shared" si="1"/>
        <v>152920807</v>
      </c>
      <c r="R18" s="73">
        <f t="shared" si="1"/>
        <v>48595974</v>
      </c>
      <c r="S18" s="73">
        <f t="shared" si="1"/>
        <v>49036188</v>
      </c>
      <c r="T18" s="73">
        <f t="shared" si="1"/>
        <v>126272891</v>
      </c>
      <c r="U18" s="73">
        <f t="shared" si="1"/>
        <v>223905053</v>
      </c>
      <c r="V18" s="73">
        <f t="shared" si="1"/>
        <v>673293312</v>
      </c>
      <c r="W18" s="73">
        <f t="shared" si="1"/>
        <v>729683530</v>
      </c>
      <c r="X18" s="73">
        <f t="shared" si="1"/>
        <v>-56390218</v>
      </c>
      <c r="Y18" s="67">
        <f>+IF(W18&lt;&gt;0,(X18/W18)*100,0)</f>
        <v>-7.728037660381344</v>
      </c>
      <c r="Z18" s="74">
        <f t="shared" si="1"/>
        <v>729683530</v>
      </c>
    </row>
    <row r="19" spans="1:26" ht="13.5">
      <c r="A19" s="70" t="s">
        <v>45</v>
      </c>
      <c r="B19" s="75">
        <f>+B10-B18</f>
        <v>100667174</v>
      </c>
      <c r="C19" s="75">
        <f>+C10-C18</f>
        <v>0</v>
      </c>
      <c r="D19" s="76">
        <f aca="true" t="shared" si="2" ref="D19:Z19">+D10-D18</f>
        <v>-65000000</v>
      </c>
      <c r="E19" s="77">
        <f t="shared" si="2"/>
        <v>-460316905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-24602187</v>
      </c>
      <c r="L19" s="77">
        <f t="shared" si="2"/>
        <v>-43989253</v>
      </c>
      <c r="M19" s="77">
        <f t="shared" si="2"/>
        <v>-68591440</v>
      </c>
      <c r="N19" s="77">
        <f t="shared" si="2"/>
        <v>-43989253</v>
      </c>
      <c r="O19" s="77">
        <f t="shared" si="2"/>
        <v>0</v>
      </c>
      <c r="P19" s="77">
        <f t="shared" si="2"/>
        <v>473908037</v>
      </c>
      <c r="Q19" s="77">
        <f t="shared" si="2"/>
        <v>429918784</v>
      </c>
      <c r="R19" s="77">
        <f t="shared" si="2"/>
        <v>0</v>
      </c>
      <c r="S19" s="77">
        <f t="shared" si="2"/>
        <v>0</v>
      </c>
      <c r="T19" s="77">
        <f t="shared" si="2"/>
        <v>-61535075</v>
      </c>
      <c r="U19" s="77">
        <f t="shared" si="2"/>
        <v>-61535075</v>
      </c>
      <c r="V19" s="77">
        <f t="shared" si="2"/>
        <v>299792269</v>
      </c>
      <c r="W19" s="77">
        <f>IF(E10=E18,0,W10-W18)</f>
        <v>-460316905</v>
      </c>
      <c r="X19" s="77">
        <f t="shared" si="2"/>
        <v>760109174</v>
      </c>
      <c r="Y19" s="78">
        <f>+IF(W19&lt;&gt;0,(X19/W19)*100,0)</f>
        <v>-165.12736459244312</v>
      </c>
      <c r="Z19" s="79">
        <f t="shared" si="2"/>
        <v>-460316905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156596000</v>
      </c>
      <c r="M20" s="60">
        <v>156596000</v>
      </c>
      <c r="N20" s="60">
        <v>156596000</v>
      </c>
      <c r="O20" s="60">
        <v>0</v>
      </c>
      <c r="P20" s="60">
        <v>185743868</v>
      </c>
      <c r="Q20" s="60">
        <v>342339868</v>
      </c>
      <c r="R20" s="60">
        <v>0</v>
      </c>
      <c r="S20" s="60">
        <v>0</v>
      </c>
      <c r="T20" s="60">
        <v>0</v>
      </c>
      <c r="U20" s="60">
        <v>0</v>
      </c>
      <c r="V20" s="60">
        <v>498935868</v>
      </c>
      <c r="W20" s="60">
        <v>0</v>
      </c>
      <c r="X20" s="60">
        <v>498935868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100667174</v>
      </c>
      <c r="C22" s="86">
        <f>SUM(C19:C21)</f>
        <v>0</v>
      </c>
      <c r="D22" s="87">
        <f aca="true" t="shared" si="3" ref="D22:Z22">SUM(D19:D21)</f>
        <v>-65000000</v>
      </c>
      <c r="E22" s="88">
        <f t="shared" si="3"/>
        <v>-460316905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-24602187</v>
      </c>
      <c r="L22" s="88">
        <f t="shared" si="3"/>
        <v>112606747</v>
      </c>
      <c r="M22" s="88">
        <f t="shared" si="3"/>
        <v>88004560</v>
      </c>
      <c r="N22" s="88">
        <f t="shared" si="3"/>
        <v>112606747</v>
      </c>
      <c r="O22" s="88">
        <f t="shared" si="3"/>
        <v>0</v>
      </c>
      <c r="P22" s="88">
        <f t="shared" si="3"/>
        <v>659651905</v>
      </c>
      <c r="Q22" s="88">
        <f t="shared" si="3"/>
        <v>772258652</v>
      </c>
      <c r="R22" s="88">
        <f t="shared" si="3"/>
        <v>0</v>
      </c>
      <c r="S22" s="88">
        <f t="shared" si="3"/>
        <v>0</v>
      </c>
      <c r="T22" s="88">
        <f t="shared" si="3"/>
        <v>-61535075</v>
      </c>
      <c r="U22" s="88">
        <f t="shared" si="3"/>
        <v>-61535075</v>
      </c>
      <c r="V22" s="88">
        <f t="shared" si="3"/>
        <v>798728137</v>
      </c>
      <c r="W22" s="88">
        <f t="shared" si="3"/>
        <v>-460316905</v>
      </c>
      <c r="X22" s="88">
        <f t="shared" si="3"/>
        <v>1259045042</v>
      </c>
      <c r="Y22" s="89">
        <f>+IF(W22&lt;&gt;0,(X22/W22)*100,0)</f>
        <v>-273.51701150319474</v>
      </c>
      <c r="Z22" s="90">
        <f t="shared" si="3"/>
        <v>-460316905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100667174</v>
      </c>
      <c r="C24" s="75">
        <f>SUM(C22:C23)</f>
        <v>0</v>
      </c>
      <c r="D24" s="76">
        <f aca="true" t="shared" si="4" ref="D24:Z24">SUM(D22:D23)</f>
        <v>-65000000</v>
      </c>
      <c r="E24" s="77">
        <f t="shared" si="4"/>
        <v>-460316905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-24602187</v>
      </c>
      <c r="L24" s="77">
        <f t="shared" si="4"/>
        <v>112606747</v>
      </c>
      <c r="M24" s="77">
        <f t="shared" si="4"/>
        <v>88004560</v>
      </c>
      <c r="N24" s="77">
        <f t="shared" si="4"/>
        <v>112606747</v>
      </c>
      <c r="O24" s="77">
        <f t="shared" si="4"/>
        <v>0</v>
      </c>
      <c r="P24" s="77">
        <f t="shared" si="4"/>
        <v>659651905</v>
      </c>
      <c r="Q24" s="77">
        <f t="shared" si="4"/>
        <v>772258652</v>
      </c>
      <c r="R24" s="77">
        <f t="shared" si="4"/>
        <v>0</v>
      </c>
      <c r="S24" s="77">
        <f t="shared" si="4"/>
        <v>0</v>
      </c>
      <c r="T24" s="77">
        <f t="shared" si="4"/>
        <v>-61535075</v>
      </c>
      <c r="U24" s="77">
        <f t="shared" si="4"/>
        <v>-61535075</v>
      </c>
      <c r="V24" s="77">
        <f t="shared" si="4"/>
        <v>798728137</v>
      </c>
      <c r="W24" s="77">
        <f t="shared" si="4"/>
        <v>-460316905</v>
      </c>
      <c r="X24" s="77">
        <f t="shared" si="4"/>
        <v>1259045042</v>
      </c>
      <c r="Y24" s="78">
        <f>+IF(W24&lt;&gt;0,(X24/W24)*100,0)</f>
        <v>-273.51701150319474</v>
      </c>
      <c r="Z24" s="79">
        <f t="shared" si="4"/>
        <v>-460316905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385822322</v>
      </c>
      <c r="C27" s="22">
        <v>0</v>
      </c>
      <c r="D27" s="99">
        <v>582869548</v>
      </c>
      <c r="E27" s="100">
        <v>637105550</v>
      </c>
      <c r="F27" s="100">
        <v>9976827</v>
      </c>
      <c r="G27" s="100">
        <v>31862303</v>
      </c>
      <c r="H27" s="100">
        <v>33828849</v>
      </c>
      <c r="I27" s="100">
        <v>75667979</v>
      </c>
      <c r="J27" s="100">
        <v>45909535</v>
      </c>
      <c r="K27" s="100">
        <v>45909535</v>
      </c>
      <c r="L27" s="100">
        <v>30873332</v>
      </c>
      <c r="M27" s="100">
        <v>122692402</v>
      </c>
      <c r="N27" s="100">
        <v>21896157</v>
      </c>
      <c r="O27" s="100">
        <v>42972293</v>
      </c>
      <c r="P27" s="100">
        <v>23788837</v>
      </c>
      <c r="Q27" s="100">
        <v>88657287</v>
      </c>
      <c r="R27" s="100">
        <v>62819007</v>
      </c>
      <c r="S27" s="100">
        <v>41993488</v>
      </c>
      <c r="T27" s="100">
        <v>87494211</v>
      </c>
      <c r="U27" s="100">
        <v>192306706</v>
      </c>
      <c r="V27" s="100">
        <v>479324374</v>
      </c>
      <c r="W27" s="100">
        <v>637105550</v>
      </c>
      <c r="X27" s="100">
        <v>-157781176</v>
      </c>
      <c r="Y27" s="101">
        <v>-24.77</v>
      </c>
      <c r="Z27" s="102">
        <v>637105550</v>
      </c>
    </row>
    <row r="28" spans="1:26" ht="13.5">
      <c r="A28" s="103" t="s">
        <v>46</v>
      </c>
      <c r="B28" s="19">
        <v>385662550</v>
      </c>
      <c r="C28" s="19">
        <v>0</v>
      </c>
      <c r="D28" s="59">
        <v>582869548</v>
      </c>
      <c r="E28" s="60">
        <v>624020550</v>
      </c>
      <c r="F28" s="60">
        <v>9976827</v>
      </c>
      <c r="G28" s="60">
        <v>31857188</v>
      </c>
      <c r="H28" s="60">
        <v>33828849</v>
      </c>
      <c r="I28" s="60">
        <v>75662864</v>
      </c>
      <c r="J28" s="60">
        <v>45909535</v>
      </c>
      <c r="K28" s="60">
        <v>45909535</v>
      </c>
      <c r="L28" s="60">
        <v>30873332</v>
      </c>
      <c r="M28" s="60">
        <v>122692402</v>
      </c>
      <c r="N28" s="60">
        <v>21896157</v>
      </c>
      <c r="O28" s="60">
        <v>39837421</v>
      </c>
      <c r="P28" s="60">
        <v>23788837</v>
      </c>
      <c r="Q28" s="60">
        <v>85522415</v>
      </c>
      <c r="R28" s="60">
        <v>62819007</v>
      </c>
      <c r="S28" s="60">
        <v>41993488</v>
      </c>
      <c r="T28" s="60">
        <v>87494211</v>
      </c>
      <c r="U28" s="60">
        <v>192306706</v>
      </c>
      <c r="V28" s="60">
        <v>476184387</v>
      </c>
      <c r="W28" s="60">
        <v>624020550</v>
      </c>
      <c r="X28" s="60">
        <v>-147836163</v>
      </c>
      <c r="Y28" s="61">
        <v>-23.69</v>
      </c>
      <c r="Z28" s="62">
        <v>624020550</v>
      </c>
    </row>
    <row r="29" spans="1:26" ht="13.5">
      <c r="A29" s="58" t="s">
        <v>282</v>
      </c>
      <c r="B29" s="19">
        <v>159772</v>
      </c>
      <c r="C29" s="19">
        <v>0</v>
      </c>
      <c r="D29" s="59">
        <v>0</v>
      </c>
      <c r="E29" s="60">
        <v>13085000</v>
      </c>
      <c r="F29" s="60">
        <v>0</v>
      </c>
      <c r="G29" s="60">
        <v>5115</v>
      </c>
      <c r="H29" s="60">
        <v>0</v>
      </c>
      <c r="I29" s="60">
        <v>5115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5115</v>
      </c>
      <c r="W29" s="60">
        <v>13085000</v>
      </c>
      <c r="X29" s="60">
        <v>-13079885</v>
      </c>
      <c r="Y29" s="61">
        <v>-99.96</v>
      </c>
      <c r="Z29" s="62">
        <v>13085000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3134872</v>
      </c>
      <c r="P31" s="60">
        <v>0</v>
      </c>
      <c r="Q31" s="60">
        <v>3134872</v>
      </c>
      <c r="R31" s="60">
        <v>0</v>
      </c>
      <c r="S31" s="60">
        <v>0</v>
      </c>
      <c r="T31" s="60">
        <v>0</v>
      </c>
      <c r="U31" s="60">
        <v>0</v>
      </c>
      <c r="V31" s="60">
        <v>3134872</v>
      </c>
      <c r="W31" s="60">
        <v>0</v>
      </c>
      <c r="X31" s="60">
        <v>3134872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385822322</v>
      </c>
      <c r="C32" s="22">
        <f>SUM(C28:C31)</f>
        <v>0</v>
      </c>
      <c r="D32" s="99">
        <f aca="true" t="shared" si="5" ref="D32:Z32">SUM(D28:D31)</f>
        <v>582869548</v>
      </c>
      <c r="E32" s="100">
        <f t="shared" si="5"/>
        <v>637105550</v>
      </c>
      <c r="F32" s="100">
        <f t="shared" si="5"/>
        <v>9976827</v>
      </c>
      <c r="G32" s="100">
        <f t="shared" si="5"/>
        <v>31862303</v>
      </c>
      <c r="H32" s="100">
        <f t="shared" si="5"/>
        <v>33828849</v>
      </c>
      <c r="I32" s="100">
        <f t="shared" si="5"/>
        <v>75667979</v>
      </c>
      <c r="J32" s="100">
        <f t="shared" si="5"/>
        <v>45909535</v>
      </c>
      <c r="K32" s="100">
        <f t="shared" si="5"/>
        <v>45909535</v>
      </c>
      <c r="L32" s="100">
        <f t="shared" si="5"/>
        <v>30873332</v>
      </c>
      <c r="M32" s="100">
        <f t="shared" si="5"/>
        <v>122692402</v>
      </c>
      <c r="N32" s="100">
        <f t="shared" si="5"/>
        <v>21896157</v>
      </c>
      <c r="O32" s="100">
        <f t="shared" si="5"/>
        <v>42972293</v>
      </c>
      <c r="P32" s="100">
        <f t="shared" si="5"/>
        <v>23788837</v>
      </c>
      <c r="Q32" s="100">
        <f t="shared" si="5"/>
        <v>88657287</v>
      </c>
      <c r="R32" s="100">
        <f t="shared" si="5"/>
        <v>62819007</v>
      </c>
      <c r="S32" s="100">
        <f t="shared" si="5"/>
        <v>41993488</v>
      </c>
      <c r="T32" s="100">
        <f t="shared" si="5"/>
        <v>87494211</v>
      </c>
      <c r="U32" s="100">
        <f t="shared" si="5"/>
        <v>192306706</v>
      </c>
      <c r="V32" s="100">
        <f t="shared" si="5"/>
        <v>479324374</v>
      </c>
      <c r="W32" s="100">
        <f t="shared" si="5"/>
        <v>637105550</v>
      </c>
      <c r="X32" s="100">
        <f t="shared" si="5"/>
        <v>-157781176</v>
      </c>
      <c r="Y32" s="101">
        <f>+IF(W32&lt;&gt;0,(X32/W32)*100,0)</f>
        <v>-24.765311807439126</v>
      </c>
      <c r="Z32" s="102">
        <f t="shared" si="5"/>
        <v>637105550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311980302</v>
      </c>
      <c r="C35" s="19">
        <v>0</v>
      </c>
      <c r="D35" s="59">
        <v>308507000</v>
      </c>
      <c r="E35" s="60">
        <v>308506640</v>
      </c>
      <c r="F35" s="60">
        <v>576568955</v>
      </c>
      <c r="G35" s="60">
        <v>409746532</v>
      </c>
      <c r="H35" s="60">
        <v>409746532</v>
      </c>
      <c r="I35" s="60">
        <v>409746532</v>
      </c>
      <c r="J35" s="60">
        <v>409746532</v>
      </c>
      <c r="K35" s="60">
        <v>409746532</v>
      </c>
      <c r="L35" s="60">
        <v>144919017</v>
      </c>
      <c r="M35" s="60">
        <v>144919017</v>
      </c>
      <c r="N35" s="60">
        <v>409746532</v>
      </c>
      <c r="O35" s="60">
        <v>409746532</v>
      </c>
      <c r="P35" s="60">
        <v>409746532</v>
      </c>
      <c r="Q35" s="60">
        <v>409746532</v>
      </c>
      <c r="R35" s="60">
        <v>144919017</v>
      </c>
      <c r="S35" s="60">
        <v>345747</v>
      </c>
      <c r="T35" s="60">
        <v>416443107</v>
      </c>
      <c r="U35" s="60">
        <v>416443107</v>
      </c>
      <c r="V35" s="60">
        <v>416443107</v>
      </c>
      <c r="W35" s="60">
        <v>308506640</v>
      </c>
      <c r="X35" s="60">
        <v>107936467</v>
      </c>
      <c r="Y35" s="61">
        <v>34.99</v>
      </c>
      <c r="Z35" s="62">
        <v>308506640</v>
      </c>
    </row>
    <row r="36" spans="1:26" ht="13.5">
      <c r="A36" s="58" t="s">
        <v>57</v>
      </c>
      <c r="B36" s="19">
        <v>2949669650</v>
      </c>
      <c r="C36" s="19">
        <v>0</v>
      </c>
      <c r="D36" s="59">
        <v>2413868000</v>
      </c>
      <c r="E36" s="60">
        <v>2413868040</v>
      </c>
      <c r="F36" s="60">
        <v>255555997</v>
      </c>
      <c r="G36" s="60">
        <v>964539569</v>
      </c>
      <c r="H36" s="60">
        <v>964539569</v>
      </c>
      <c r="I36" s="60">
        <v>964539569</v>
      </c>
      <c r="J36" s="60">
        <v>423986685</v>
      </c>
      <c r="K36" s="60">
        <v>423986685</v>
      </c>
      <c r="L36" s="60">
        <v>14152901</v>
      </c>
      <c r="M36" s="60">
        <v>14152901</v>
      </c>
      <c r="N36" s="60">
        <v>423986685</v>
      </c>
      <c r="O36" s="60">
        <v>423986685</v>
      </c>
      <c r="P36" s="60">
        <v>423986685</v>
      </c>
      <c r="Q36" s="60">
        <v>423986685</v>
      </c>
      <c r="R36" s="60">
        <v>485633147</v>
      </c>
      <c r="S36" s="60">
        <v>3502</v>
      </c>
      <c r="T36" s="60">
        <v>-62688796</v>
      </c>
      <c r="U36" s="60">
        <v>-62688796</v>
      </c>
      <c r="V36" s="60">
        <v>-62688796</v>
      </c>
      <c r="W36" s="60">
        <v>2413868040</v>
      </c>
      <c r="X36" s="60">
        <v>-2476556836</v>
      </c>
      <c r="Y36" s="61">
        <v>-102.6</v>
      </c>
      <c r="Z36" s="62">
        <v>2413868040</v>
      </c>
    </row>
    <row r="37" spans="1:26" ht="13.5">
      <c r="A37" s="58" t="s">
        <v>58</v>
      </c>
      <c r="B37" s="19">
        <v>420239869</v>
      </c>
      <c r="C37" s="19">
        <v>0</v>
      </c>
      <c r="D37" s="59">
        <v>1234763000</v>
      </c>
      <c r="E37" s="60">
        <v>578299960</v>
      </c>
      <c r="F37" s="60">
        <v>5323373</v>
      </c>
      <c r="G37" s="60">
        <v>557416264</v>
      </c>
      <c r="H37" s="60">
        <v>557416264</v>
      </c>
      <c r="I37" s="60">
        <v>557416264</v>
      </c>
      <c r="J37" s="60">
        <v>16423257</v>
      </c>
      <c r="K37" s="60">
        <v>16423257</v>
      </c>
      <c r="L37" s="60">
        <v>158724261</v>
      </c>
      <c r="M37" s="60">
        <v>158724261</v>
      </c>
      <c r="N37" s="60">
        <v>16423257</v>
      </c>
      <c r="O37" s="60">
        <v>16423257</v>
      </c>
      <c r="P37" s="60">
        <v>16423257</v>
      </c>
      <c r="Q37" s="60">
        <v>16423257</v>
      </c>
      <c r="R37" s="60">
        <v>488451164</v>
      </c>
      <c r="S37" s="60">
        <v>2107</v>
      </c>
      <c r="T37" s="60">
        <v>249424284</v>
      </c>
      <c r="U37" s="60">
        <v>249424284</v>
      </c>
      <c r="V37" s="60">
        <v>249424284</v>
      </c>
      <c r="W37" s="60">
        <v>578299960</v>
      </c>
      <c r="X37" s="60">
        <v>-328875676</v>
      </c>
      <c r="Y37" s="61">
        <v>-56.87</v>
      </c>
      <c r="Z37" s="62">
        <v>578299960</v>
      </c>
    </row>
    <row r="38" spans="1:26" ht="13.5">
      <c r="A38" s="58" t="s">
        <v>59</v>
      </c>
      <c r="B38" s="19">
        <v>692677</v>
      </c>
      <c r="C38" s="19">
        <v>0</v>
      </c>
      <c r="D38" s="59">
        <v>0</v>
      </c>
      <c r="E38" s="60">
        <v>0</v>
      </c>
      <c r="F38" s="60">
        <v>-1906046</v>
      </c>
      <c r="G38" s="60">
        <v>-440123</v>
      </c>
      <c r="H38" s="60">
        <v>-440123</v>
      </c>
      <c r="I38" s="60">
        <v>-440123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1</v>
      </c>
      <c r="T38" s="60">
        <v>433520</v>
      </c>
      <c r="U38" s="60">
        <v>433520</v>
      </c>
      <c r="V38" s="60">
        <v>433520</v>
      </c>
      <c r="W38" s="60">
        <v>0</v>
      </c>
      <c r="X38" s="60">
        <v>433520</v>
      </c>
      <c r="Y38" s="61">
        <v>0</v>
      </c>
      <c r="Z38" s="62">
        <v>0</v>
      </c>
    </row>
    <row r="39" spans="1:26" ht="13.5">
      <c r="A39" s="58" t="s">
        <v>60</v>
      </c>
      <c r="B39" s="19">
        <v>2840717406</v>
      </c>
      <c r="C39" s="19">
        <v>0</v>
      </c>
      <c r="D39" s="59">
        <v>1487612000</v>
      </c>
      <c r="E39" s="60">
        <v>2144074720</v>
      </c>
      <c r="F39" s="60">
        <v>828707625</v>
      </c>
      <c r="G39" s="60">
        <v>817309960</v>
      </c>
      <c r="H39" s="60">
        <v>817309960</v>
      </c>
      <c r="I39" s="60">
        <v>817309960</v>
      </c>
      <c r="J39" s="60">
        <v>817309960</v>
      </c>
      <c r="K39" s="60">
        <v>817309960</v>
      </c>
      <c r="L39" s="60">
        <v>347657</v>
      </c>
      <c r="M39" s="60">
        <v>347657</v>
      </c>
      <c r="N39" s="60">
        <v>817309960</v>
      </c>
      <c r="O39" s="60">
        <v>817309960</v>
      </c>
      <c r="P39" s="60">
        <v>817309960</v>
      </c>
      <c r="Q39" s="60">
        <v>817309960</v>
      </c>
      <c r="R39" s="60">
        <v>142101000</v>
      </c>
      <c r="S39" s="60">
        <v>347141</v>
      </c>
      <c r="T39" s="60">
        <v>103896507</v>
      </c>
      <c r="U39" s="60">
        <v>103896507</v>
      </c>
      <c r="V39" s="60">
        <v>103896507</v>
      </c>
      <c r="W39" s="60">
        <v>2144074720</v>
      </c>
      <c r="X39" s="60">
        <v>-2040178213</v>
      </c>
      <c r="Y39" s="61">
        <v>-95.15</v>
      </c>
      <c r="Z39" s="62">
        <v>2144074720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465917219</v>
      </c>
      <c r="C42" s="19">
        <v>0</v>
      </c>
      <c r="D42" s="59">
        <v>527185512</v>
      </c>
      <c r="E42" s="60">
        <v>537766417</v>
      </c>
      <c r="F42" s="60">
        <v>399520988</v>
      </c>
      <c r="G42" s="60">
        <v>-40532340</v>
      </c>
      <c r="H42" s="60">
        <v>-31229414</v>
      </c>
      <c r="I42" s="60">
        <v>327759234</v>
      </c>
      <c r="J42" s="60">
        <v>12719455</v>
      </c>
      <c r="K42" s="60">
        <v>162423147</v>
      </c>
      <c r="L42" s="60">
        <v>134396801</v>
      </c>
      <c r="M42" s="60">
        <v>309539403</v>
      </c>
      <c r="N42" s="60">
        <v>-43302906</v>
      </c>
      <c r="O42" s="60">
        <v>-32927934</v>
      </c>
      <c r="P42" s="60">
        <v>413392984</v>
      </c>
      <c r="Q42" s="60">
        <v>337162144</v>
      </c>
      <c r="R42" s="60">
        <v>113823642</v>
      </c>
      <c r="S42" s="60">
        <v>-26714715</v>
      </c>
      <c r="T42" s="60">
        <v>-133267023</v>
      </c>
      <c r="U42" s="60">
        <v>-46158096</v>
      </c>
      <c r="V42" s="60">
        <v>928302685</v>
      </c>
      <c r="W42" s="60">
        <v>537766417</v>
      </c>
      <c r="X42" s="60">
        <v>390536268</v>
      </c>
      <c r="Y42" s="61">
        <v>72.62</v>
      </c>
      <c r="Z42" s="62">
        <v>537766417</v>
      </c>
    </row>
    <row r="43" spans="1:26" ht="13.5">
      <c r="A43" s="58" t="s">
        <v>63</v>
      </c>
      <c r="B43" s="19">
        <v>-380494727</v>
      </c>
      <c r="C43" s="19">
        <v>0</v>
      </c>
      <c r="D43" s="59">
        <v>-582869548</v>
      </c>
      <c r="E43" s="60">
        <v>-642790548</v>
      </c>
      <c r="F43" s="60">
        <v>-9976827</v>
      </c>
      <c r="G43" s="60">
        <v>-31862303</v>
      </c>
      <c r="H43" s="60">
        <v>-31596898</v>
      </c>
      <c r="I43" s="60">
        <v>-73436028</v>
      </c>
      <c r="J43" s="60">
        <v>-45909535</v>
      </c>
      <c r="K43" s="60">
        <v>0</v>
      </c>
      <c r="L43" s="60">
        <v>-30873332</v>
      </c>
      <c r="M43" s="60">
        <v>-76782867</v>
      </c>
      <c r="N43" s="60">
        <v>-11920156</v>
      </c>
      <c r="O43" s="60">
        <v>-34945106</v>
      </c>
      <c r="P43" s="60">
        <v>-23788837</v>
      </c>
      <c r="Q43" s="60">
        <v>-70654099</v>
      </c>
      <c r="R43" s="60">
        <v>-36565201</v>
      </c>
      <c r="S43" s="60">
        <v>-41993489</v>
      </c>
      <c r="T43" s="60">
        <v>-87249256</v>
      </c>
      <c r="U43" s="60">
        <v>-165807946</v>
      </c>
      <c r="V43" s="60">
        <v>-386680940</v>
      </c>
      <c r="W43" s="60">
        <v>-642790548</v>
      </c>
      <c r="X43" s="60">
        <v>256109608</v>
      </c>
      <c r="Y43" s="61">
        <v>-39.84</v>
      </c>
      <c r="Z43" s="62">
        <v>-642790548</v>
      </c>
    </row>
    <row r="44" spans="1:26" ht="13.5">
      <c r="A44" s="58" t="s">
        <v>64</v>
      </c>
      <c r="B44" s="19">
        <v>715146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91238655</v>
      </c>
      <c r="C45" s="22">
        <v>0</v>
      </c>
      <c r="D45" s="99">
        <v>-50583019</v>
      </c>
      <c r="E45" s="100">
        <v>-105024132</v>
      </c>
      <c r="F45" s="100">
        <v>394645178</v>
      </c>
      <c r="G45" s="100">
        <v>322250535</v>
      </c>
      <c r="H45" s="100">
        <v>259424223</v>
      </c>
      <c r="I45" s="100">
        <v>259424223</v>
      </c>
      <c r="J45" s="100">
        <v>226234143</v>
      </c>
      <c r="K45" s="100">
        <v>388657290</v>
      </c>
      <c r="L45" s="100">
        <v>492180759</v>
      </c>
      <c r="M45" s="100">
        <v>492180759</v>
      </c>
      <c r="N45" s="100">
        <v>436957697</v>
      </c>
      <c r="O45" s="100">
        <v>369084657</v>
      </c>
      <c r="P45" s="100">
        <v>758688804</v>
      </c>
      <c r="Q45" s="100">
        <v>436957697</v>
      </c>
      <c r="R45" s="100">
        <v>835947245</v>
      </c>
      <c r="S45" s="100">
        <v>767239041</v>
      </c>
      <c r="T45" s="100">
        <v>546722762</v>
      </c>
      <c r="U45" s="100">
        <v>546722762</v>
      </c>
      <c r="V45" s="100">
        <v>546722762</v>
      </c>
      <c r="W45" s="100">
        <v>-105024132</v>
      </c>
      <c r="X45" s="100">
        <v>651746894</v>
      </c>
      <c r="Y45" s="101">
        <v>-620.57</v>
      </c>
      <c r="Z45" s="102">
        <v>-105024132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4750471</v>
      </c>
      <c r="C49" s="52">
        <v>0</v>
      </c>
      <c r="D49" s="129">
        <v>3193614</v>
      </c>
      <c r="E49" s="54">
        <v>4403312</v>
      </c>
      <c r="F49" s="54">
        <v>0</v>
      </c>
      <c r="G49" s="54">
        <v>0</v>
      </c>
      <c r="H49" s="54">
        <v>0</v>
      </c>
      <c r="I49" s="54">
        <v>4954555</v>
      </c>
      <c r="J49" s="54">
        <v>0</v>
      </c>
      <c r="K49" s="54">
        <v>0</v>
      </c>
      <c r="L49" s="54">
        <v>0</v>
      </c>
      <c r="M49" s="54">
        <v>85472510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102774462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4897096</v>
      </c>
      <c r="C51" s="52">
        <v>0</v>
      </c>
      <c r="D51" s="129">
        <v>126904</v>
      </c>
      <c r="E51" s="54">
        <v>9866</v>
      </c>
      <c r="F51" s="54">
        <v>0</v>
      </c>
      <c r="G51" s="54">
        <v>0</v>
      </c>
      <c r="H51" s="54">
        <v>0</v>
      </c>
      <c r="I51" s="54">
        <v>737444</v>
      </c>
      <c r="J51" s="54">
        <v>0</v>
      </c>
      <c r="K51" s="54">
        <v>0</v>
      </c>
      <c r="L51" s="54">
        <v>0</v>
      </c>
      <c r="M51" s="54">
        <v>10816</v>
      </c>
      <c r="N51" s="54">
        <v>0</v>
      </c>
      <c r="O51" s="54">
        <v>0</v>
      </c>
      <c r="P51" s="54">
        <v>0</v>
      </c>
      <c r="Q51" s="54">
        <v>6775480</v>
      </c>
      <c r="R51" s="54">
        <v>0</v>
      </c>
      <c r="S51" s="54">
        <v>0</v>
      </c>
      <c r="T51" s="54">
        <v>0</v>
      </c>
      <c r="U51" s="54">
        <v>12557604</v>
      </c>
      <c r="V51" s="54">
        <v>0</v>
      </c>
      <c r="W51" s="54">
        <v>25115210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111.23060295066291</v>
      </c>
      <c r="C58" s="5">
        <f>IF(C67=0,0,+(C76/C67)*100)</f>
        <v>0</v>
      </c>
      <c r="D58" s="6">
        <f aca="true" t="shared" si="6" ref="D58:Z58">IF(D67=0,0,+(D76/D67)*100)</f>
        <v>100.0001994949495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340044.6408839779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100</v>
      </c>
      <c r="T58" s="7">
        <f t="shared" si="6"/>
        <v>0</v>
      </c>
      <c r="U58" s="7">
        <f t="shared" si="6"/>
        <v>93.0456367526538</v>
      </c>
      <c r="V58" s="7">
        <f t="shared" si="6"/>
        <v>147.658335233656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100.41943188988785</v>
      </c>
      <c r="C60" s="12">
        <f t="shared" si="7"/>
        <v>0</v>
      </c>
      <c r="D60" s="3">
        <f t="shared" si="7"/>
        <v>100.0001994949495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100</v>
      </c>
      <c r="T60" s="13">
        <f t="shared" si="7"/>
        <v>0</v>
      </c>
      <c r="U60" s="13">
        <f t="shared" si="7"/>
        <v>93.0456367526538</v>
      </c>
      <c r="V60" s="13">
        <f t="shared" si="7"/>
        <v>142.72270125130865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100.0001994949495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100</v>
      </c>
      <c r="T62" s="13">
        <f t="shared" si="7"/>
        <v>0</v>
      </c>
      <c r="U62" s="13">
        <f t="shared" si="7"/>
        <v>93.0456367526538</v>
      </c>
      <c r="V62" s="13">
        <f t="shared" si="7"/>
        <v>142.76915159518947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44941.9039743656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58939.06077348066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29469.53038674033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80253830</v>
      </c>
      <c r="C67" s="24"/>
      <c r="D67" s="25">
        <v>79200000</v>
      </c>
      <c r="E67" s="26"/>
      <c r="F67" s="26"/>
      <c r="G67" s="26"/>
      <c r="H67" s="26"/>
      <c r="I67" s="26"/>
      <c r="J67" s="26"/>
      <c r="K67" s="26"/>
      <c r="L67" s="26">
        <v>1810</v>
      </c>
      <c r="M67" s="26">
        <v>1810</v>
      </c>
      <c r="N67" s="26">
        <v>1810</v>
      </c>
      <c r="O67" s="26">
        <v>1404893</v>
      </c>
      <c r="P67" s="26"/>
      <c r="Q67" s="26">
        <v>1406703</v>
      </c>
      <c r="R67" s="26">
        <v>1397896</v>
      </c>
      <c r="S67" s="26">
        <v>18703096</v>
      </c>
      <c r="T67" s="26"/>
      <c r="U67" s="26">
        <v>20100992</v>
      </c>
      <c r="V67" s="26">
        <v>21509505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80234481</v>
      </c>
      <c r="C69" s="19"/>
      <c r="D69" s="20">
        <v>79200000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v>1404893</v>
      </c>
      <c r="P69" s="21"/>
      <c r="Q69" s="21">
        <v>1404893</v>
      </c>
      <c r="R69" s="21">
        <v>1397896</v>
      </c>
      <c r="S69" s="21">
        <v>18703096</v>
      </c>
      <c r="T69" s="21"/>
      <c r="U69" s="21">
        <v>20100992</v>
      </c>
      <c r="V69" s="21">
        <v>21505885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80234481</v>
      </c>
      <c r="C71" s="19"/>
      <c r="D71" s="20">
        <v>79200000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v>1397896</v>
      </c>
      <c r="P71" s="21"/>
      <c r="Q71" s="21">
        <v>1397896</v>
      </c>
      <c r="R71" s="21">
        <v>1397896</v>
      </c>
      <c r="S71" s="21">
        <v>18703096</v>
      </c>
      <c r="T71" s="21"/>
      <c r="U71" s="21">
        <v>20100992</v>
      </c>
      <c r="V71" s="21">
        <v>21498888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6997</v>
      </c>
      <c r="P74" s="21"/>
      <c r="Q74" s="21">
        <v>6997</v>
      </c>
      <c r="R74" s="21"/>
      <c r="S74" s="21"/>
      <c r="T74" s="21"/>
      <c r="U74" s="21"/>
      <c r="V74" s="21">
        <v>6997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19349</v>
      </c>
      <c r="C75" s="28"/>
      <c r="D75" s="29"/>
      <c r="E75" s="30"/>
      <c r="F75" s="30"/>
      <c r="G75" s="30"/>
      <c r="H75" s="30"/>
      <c r="I75" s="30"/>
      <c r="J75" s="30"/>
      <c r="K75" s="30"/>
      <c r="L75" s="30">
        <v>1810</v>
      </c>
      <c r="M75" s="30">
        <v>1810</v>
      </c>
      <c r="N75" s="30">
        <v>1810</v>
      </c>
      <c r="O75" s="30"/>
      <c r="P75" s="30"/>
      <c r="Q75" s="30">
        <v>1810</v>
      </c>
      <c r="R75" s="30"/>
      <c r="S75" s="30"/>
      <c r="T75" s="30"/>
      <c r="U75" s="30"/>
      <c r="V75" s="30">
        <v>3620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89266819</v>
      </c>
      <c r="C76" s="32"/>
      <c r="D76" s="33">
        <v>79200158</v>
      </c>
      <c r="E76" s="34">
        <v>82291784</v>
      </c>
      <c r="F76" s="34">
        <v>2743896</v>
      </c>
      <c r="G76" s="34"/>
      <c r="H76" s="34">
        <v>4158777</v>
      </c>
      <c r="I76" s="34">
        <v>6902673</v>
      </c>
      <c r="J76" s="34">
        <v>2158435</v>
      </c>
      <c r="K76" s="34">
        <v>3996373</v>
      </c>
      <c r="L76" s="34"/>
      <c r="M76" s="34">
        <v>6154808</v>
      </c>
      <c r="N76" s="34"/>
      <c r="O76" s="34"/>
      <c r="P76" s="34"/>
      <c r="Q76" s="34"/>
      <c r="R76" s="34"/>
      <c r="S76" s="34">
        <v>18703096</v>
      </c>
      <c r="T76" s="34"/>
      <c r="U76" s="34">
        <v>18703096</v>
      </c>
      <c r="V76" s="34">
        <v>31760577</v>
      </c>
      <c r="W76" s="34">
        <v>82291784</v>
      </c>
      <c r="X76" s="34"/>
      <c r="Y76" s="33"/>
      <c r="Z76" s="35">
        <v>82291784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80571010</v>
      </c>
      <c r="C78" s="19"/>
      <c r="D78" s="20">
        <v>79200158</v>
      </c>
      <c r="E78" s="21">
        <v>79200158</v>
      </c>
      <c r="F78" s="21">
        <v>2743896</v>
      </c>
      <c r="G78" s="21"/>
      <c r="H78" s="21">
        <v>4158777</v>
      </c>
      <c r="I78" s="21">
        <v>6902673</v>
      </c>
      <c r="J78" s="21">
        <v>2158435</v>
      </c>
      <c r="K78" s="21">
        <v>2929576</v>
      </c>
      <c r="L78" s="21"/>
      <c r="M78" s="21">
        <v>5088011</v>
      </c>
      <c r="N78" s="21"/>
      <c r="O78" s="21"/>
      <c r="P78" s="21"/>
      <c r="Q78" s="21"/>
      <c r="R78" s="21"/>
      <c r="S78" s="21">
        <v>18703096</v>
      </c>
      <c r="T78" s="21"/>
      <c r="U78" s="21">
        <v>18703096</v>
      </c>
      <c r="V78" s="21">
        <v>30693780</v>
      </c>
      <c r="W78" s="21">
        <v>79200158</v>
      </c>
      <c r="X78" s="21"/>
      <c r="Y78" s="20"/>
      <c r="Z78" s="23">
        <v>79200158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80234481</v>
      </c>
      <c r="C80" s="19"/>
      <c r="D80" s="20">
        <v>79200158</v>
      </c>
      <c r="E80" s="21">
        <v>79200158</v>
      </c>
      <c r="F80" s="21">
        <v>2743896</v>
      </c>
      <c r="G80" s="21"/>
      <c r="H80" s="21">
        <v>4158777</v>
      </c>
      <c r="I80" s="21">
        <v>6902673</v>
      </c>
      <c r="J80" s="21">
        <v>2158435</v>
      </c>
      <c r="K80" s="21">
        <v>2929576</v>
      </c>
      <c r="L80" s="21"/>
      <c r="M80" s="21">
        <v>5088011</v>
      </c>
      <c r="N80" s="21"/>
      <c r="O80" s="21"/>
      <c r="P80" s="21"/>
      <c r="Q80" s="21"/>
      <c r="R80" s="21"/>
      <c r="S80" s="21">
        <v>18703096</v>
      </c>
      <c r="T80" s="21"/>
      <c r="U80" s="21">
        <v>18703096</v>
      </c>
      <c r="V80" s="21">
        <v>30693780</v>
      </c>
      <c r="W80" s="21">
        <v>79200158</v>
      </c>
      <c r="X80" s="21"/>
      <c r="Y80" s="20"/>
      <c r="Z80" s="23">
        <v>79200158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336529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8695809</v>
      </c>
      <c r="C84" s="28"/>
      <c r="D84" s="29"/>
      <c r="E84" s="30">
        <v>3091626</v>
      </c>
      <c r="F84" s="30"/>
      <c r="G84" s="30"/>
      <c r="H84" s="30"/>
      <c r="I84" s="30"/>
      <c r="J84" s="30"/>
      <c r="K84" s="30">
        <v>1066797</v>
      </c>
      <c r="L84" s="30"/>
      <c r="M84" s="30">
        <v>1066797</v>
      </c>
      <c r="N84" s="30"/>
      <c r="O84" s="30"/>
      <c r="P84" s="30"/>
      <c r="Q84" s="30"/>
      <c r="R84" s="30"/>
      <c r="S84" s="30"/>
      <c r="T84" s="30"/>
      <c r="U84" s="30"/>
      <c r="V84" s="30">
        <v>1066797</v>
      </c>
      <c r="W84" s="30">
        <v>3091626</v>
      </c>
      <c r="X84" s="30"/>
      <c r="Y84" s="29"/>
      <c r="Z84" s="31">
        <v>3091626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143046032</v>
      </c>
      <c r="D5" s="153">
        <f>SUM(D6:D8)</f>
        <v>0</v>
      </c>
      <c r="E5" s="154">
        <f t="shared" si="0"/>
        <v>138410544</v>
      </c>
      <c r="F5" s="100">
        <f t="shared" si="0"/>
        <v>139377342</v>
      </c>
      <c r="G5" s="100">
        <f t="shared" si="0"/>
        <v>10032223</v>
      </c>
      <c r="H5" s="100">
        <f t="shared" si="0"/>
        <v>6294417</v>
      </c>
      <c r="I5" s="100">
        <f t="shared" si="0"/>
        <v>6552502</v>
      </c>
      <c r="J5" s="100">
        <f t="shared" si="0"/>
        <v>22879142</v>
      </c>
      <c r="K5" s="100">
        <f t="shared" si="0"/>
        <v>10724896</v>
      </c>
      <c r="L5" s="100">
        <f t="shared" si="0"/>
        <v>10209096</v>
      </c>
      <c r="M5" s="100">
        <f t="shared" si="0"/>
        <v>7083406</v>
      </c>
      <c r="N5" s="100">
        <f t="shared" si="0"/>
        <v>28017398</v>
      </c>
      <c r="O5" s="100">
        <f t="shared" si="0"/>
        <v>7083406</v>
      </c>
      <c r="P5" s="100">
        <f t="shared" si="0"/>
        <v>8863022</v>
      </c>
      <c r="Q5" s="100">
        <f t="shared" si="0"/>
        <v>127335497</v>
      </c>
      <c r="R5" s="100">
        <f t="shared" si="0"/>
        <v>143281925</v>
      </c>
      <c r="S5" s="100">
        <f t="shared" si="0"/>
        <v>12001752</v>
      </c>
      <c r="T5" s="100">
        <f t="shared" si="0"/>
        <v>10538549</v>
      </c>
      <c r="U5" s="100">
        <f t="shared" si="0"/>
        <v>19069123</v>
      </c>
      <c r="V5" s="100">
        <f t="shared" si="0"/>
        <v>41609424</v>
      </c>
      <c r="W5" s="100">
        <f t="shared" si="0"/>
        <v>235787889</v>
      </c>
      <c r="X5" s="100">
        <f t="shared" si="0"/>
        <v>139377342</v>
      </c>
      <c r="Y5" s="100">
        <f t="shared" si="0"/>
        <v>96410547</v>
      </c>
      <c r="Z5" s="137">
        <f>+IF(X5&lt;&gt;0,+(Y5/X5)*100,0)</f>
        <v>69.17232429357134</v>
      </c>
      <c r="AA5" s="153">
        <f>SUM(AA6:AA8)</f>
        <v>139377342</v>
      </c>
    </row>
    <row r="6" spans="1:27" ht="13.5">
      <c r="A6" s="138" t="s">
        <v>75</v>
      </c>
      <c r="B6" s="136"/>
      <c r="C6" s="155">
        <v>34269628</v>
      </c>
      <c r="D6" s="155"/>
      <c r="E6" s="156">
        <v>40210877</v>
      </c>
      <c r="F6" s="60">
        <v>40977956</v>
      </c>
      <c r="G6" s="60">
        <v>2218453</v>
      </c>
      <c r="H6" s="60">
        <v>2311138</v>
      </c>
      <c r="I6" s="60">
        <v>2715938</v>
      </c>
      <c r="J6" s="60">
        <v>7245529</v>
      </c>
      <c r="K6" s="60">
        <v>2823831</v>
      </c>
      <c r="L6" s="60">
        <v>2823831</v>
      </c>
      <c r="M6" s="60">
        <v>6997</v>
      </c>
      <c r="N6" s="60">
        <v>5654659</v>
      </c>
      <c r="O6" s="60">
        <v>6997</v>
      </c>
      <c r="P6" s="60">
        <v>2927600</v>
      </c>
      <c r="Q6" s="60">
        <v>40936895</v>
      </c>
      <c r="R6" s="60">
        <v>43871492</v>
      </c>
      <c r="S6" s="60">
        <v>6137981</v>
      </c>
      <c r="T6" s="60">
        <v>2856034</v>
      </c>
      <c r="U6" s="60">
        <v>4362126</v>
      </c>
      <c r="V6" s="60">
        <v>13356141</v>
      </c>
      <c r="W6" s="60">
        <v>70127821</v>
      </c>
      <c r="X6" s="60">
        <v>40977956</v>
      </c>
      <c r="Y6" s="60">
        <v>29149865</v>
      </c>
      <c r="Z6" s="140">
        <v>71.14</v>
      </c>
      <c r="AA6" s="155">
        <v>40977956</v>
      </c>
    </row>
    <row r="7" spans="1:27" ht="13.5">
      <c r="A7" s="138" t="s">
        <v>76</v>
      </c>
      <c r="B7" s="136"/>
      <c r="C7" s="157">
        <v>35238035</v>
      </c>
      <c r="D7" s="157"/>
      <c r="E7" s="158">
        <v>37303911</v>
      </c>
      <c r="F7" s="159">
        <v>37431703</v>
      </c>
      <c r="G7" s="159">
        <v>2724041</v>
      </c>
      <c r="H7" s="159">
        <v>1918631</v>
      </c>
      <c r="I7" s="159">
        <v>1521675</v>
      </c>
      <c r="J7" s="159">
        <v>6164347</v>
      </c>
      <c r="K7" s="159">
        <v>3933726</v>
      </c>
      <c r="L7" s="159">
        <v>3417926</v>
      </c>
      <c r="M7" s="159">
        <v>7076409</v>
      </c>
      <c r="N7" s="159">
        <v>14428061</v>
      </c>
      <c r="O7" s="159">
        <v>7076409</v>
      </c>
      <c r="P7" s="159">
        <v>3104992</v>
      </c>
      <c r="Q7" s="159">
        <v>26430919</v>
      </c>
      <c r="R7" s="159">
        <v>36612320</v>
      </c>
      <c r="S7" s="159">
        <v>2392135</v>
      </c>
      <c r="T7" s="159">
        <v>2439321</v>
      </c>
      <c r="U7" s="159">
        <v>5561644</v>
      </c>
      <c r="V7" s="159">
        <v>10393100</v>
      </c>
      <c r="W7" s="159">
        <v>67597828</v>
      </c>
      <c r="X7" s="159">
        <v>37431703</v>
      </c>
      <c r="Y7" s="159">
        <v>30166125</v>
      </c>
      <c r="Z7" s="141">
        <v>80.59</v>
      </c>
      <c r="AA7" s="157">
        <v>37431703</v>
      </c>
    </row>
    <row r="8" spans="1:27" ht="13.5">
      <c r="A8" s="138" t="s">
        <v>77</v>
      </c>
      <c r="B8" s="136"/>
      <c r="C8" s="155">
        <v>73538369</v>
      </c>
      <c r="D8" s="155"/>
      <c r="E8" s="156">
        <v>60895756</v>
      </c>
      <c r="F8" s="60">
        <v>60967683</v>
      </c>
      <c r="G8" s="60">
        <v>5089729</v>
      </c>
      <c r="H8" s="60">
        <v>2064648</v>
      </c>
      <c r="I8" s="60">
        <v>2314889</v>
      </c>
      <c r="J8" s="60">
        <v>9469266</v>
      </c>
      <c r="K8" s="60">
        <v>3967339</v>
      </c>
      <c r="L8" s="60">
        <v>3967339</v>
      </c>
      <c r="M8" s="60"/>
      <c r="N8" s="60">
        <v>7934678</v>
      </c>
      <c r="O8" s="60"/>
      <c r="P8" s="60">
        <v>2830430</v>
      </c>
      <c r="Q8" s="60">
        <v>59967683</v>
      </c>
      <c r="R8" s="60">
        <v>62798113</v>
      </c>
      <c r="S8" s="60">
        <v>3471636</v>
      </c>
      <c r="T8" s="60">
        <v>5243194</v>
      </c>
      <c r="U8" s="60">
        <v>9145353</v>
      </c>
      <c r="V8" s="60">
        <v>17860183</v>
      </c>
      <c r="W8" s="60">
        <v>98062240</v>
      </c>
      <c r="X8" s="60">
        <v>60967683</v>
      </c>
      <c r="Y8" s="60">
        <v>37094557</v>
      </c>
      <c r="Z8" s="140">
        <v>60.84</v>
      </c>
      <c r="AA8" s="155">
        <v>60967683</v>
      </c>
    </row>
    <row r="9" spans="1:27" ht="13.5">
      <c r="A9" s="135" t="s">
        <v>78</v>
      </c>
      <c r="B9" s="136"/>
      <c r="C9" s="153">
        <f aca="true" t="shared" si="1" ref="C9:Y9">SUM(C10:C14)</f>
        <v>55914763</v>
      </c>
      <c r="D9" s="153">
        <f>SUM(D10:D14)</f>
        <v>0</v>
      </c>
      <c r="E9" s="154">
        <f t="shared" si="1"/>
        <v>101399217</v>
      </c>
      <c r="F9" s="100">
        <f t="shared" si="1"/>
        <v>86702927</v>
      </c>
      <c r="G9" s="100">
        <f t="shared" si="1"/>
        <v>5725732</v>
      </c>
      <c r="H9" s="100">
        <f t="shared" si="1"/>
        <v>5958182</v>
      </c>
      <c r="I9" s="100">
        <f t="shared" si="1"/>
        <v>5865711</v>
      </c>
      <c r="J9" s="100">
        <f t="shared" si="1"/>
        <v>17549625</v>
      </c>
      <c r="K9" s="100">
        <f t="shared" si="1"/>
        <v>6944703</v>
      </c>
      <c r="L9" s="100">
        <f t="shared" si="1"/>
        <v>6944536</v>
      </c>
      <c r="M9" s="100">
        <f t="shared" si="1"/>
        <v>11635</v>
      </c>
      <c r="N9" s="100">
        <f t="shared" si="1"/>
        <v>13900874</v>
      </c>
      <c r="O9" s="100">
        <f t="shared" si="1"/>
        <v>11635</v>
      </c>
      <c r="P9" s="100">
        <f t="shared" si="1"/>
        <v>6169985</v>
      </c>
      <c r="Q9" s="100">
        <f t="shared" si="1"/>
        <v>97902698</v>
      </c>
      <c r="R9" s="100">
        <f t="shared" si="1"/>
        <v>104084318</v>
      </c>
      <c r="S9" s="100">
        <f t="shared" si="1"/>
        <v>6463370</v>
      </c>
      <c r="T9" s="100">
        <f t="shared" si="1"/>
        <v>5670926</v>
      </c>
      <c r="U9" s="100">
        <f t="shared" si="1"/>
        <v>5866595</v>
      </c>
      <c r="V9" s="100">
        <f t="shared" si="1"/>
        <v>18000891</v>
      </c>
      <c r="W9" s="100">
        <f t="shared" si="1"/>
        <v>153535708</v>
      </c>
      <c r="X9" s="100">
        <f t="shared" si="1"/>
        <v>86702927</v>
      </c>
      <c r="Y9" s="100">
        <f t="shared" si="1"/>
        <v>66832781</v>
      </c>
      <c r="Z9" s="137">
        <f>+IF(X9&lt;&gt;0,+(Y9/X9)*100,0)</f>
        <v>77.08249688041097</v>
      </c>
      <c r="AA9" s="153">
        <f>SUM(AA10:AA14)</f>
        <v>86702927</v>
      </c>
    </row>
    <row r="10" spans="1:27" ht="13.5">
      <c r="A10" s="138" t="s">
        <v>79</v>
      </c>
      <c r="B10" s="136"/>
      <c r="C10" s="155">
        <v>55914763</v>
      </c>
      <c r="D10" s="155"/>
      <c r="E10" s="156">
        <v>99126051</v>
      </c>
      <c r="F10" s="60">
        <v>86702927</v>
      </c>
      <c r="G10" s="60">
        <v>5725732</v>
      </c>
      <c r="H10" s="60">
        <v>5049761</v>
      </c>
      <c r="I10" s="60">
        <v>5017994</v>
      </c>
      <c r="J10" s="60">
        <v>15793487</v>
      </c>
      <c r="K10" s="60">
        <v>6145000</v>
      </c>
      <c r="L10" s="60">
        <v>6144833</v>
      </c>
      <c r="M10" s="60">
        <v>1194</v>
      </c>
      <c r="N10" s="60">
        <v>12291027</v>
      </c>
      <c r="O10" s="60">
        <v>1194</v>
      </c>
      <c r="P10" s="60">
        <v>5182382</v>
      </c>
      <c r="Q10" s="60">
        <v>86584303</v>
      </c>
      <c r="R10" s="60">
        <v>91767879</v>
      </c>
      <c r="S10" s="60">
        <v>5113149</v>
      </c>
      <c r="T10" s="60">
        <v>4740854</v>
      </c>
      <c r="U10" s="60">
        <v>5866595</v>
      </c>
      <c r="V10" s="60">
        <v>15720598</v>
      </c>
      <c r="W10" s="60">
        <v>135572991</v>
      </c>
      <c r="X10" s="60">
        <v>86702927</v>
      </c>
      <c r="Y10" s="60">
        <v>48870064</v>
      </c>
      <c r="Z10" s="140">
        <v>56.36</v>
      </c>
      <c r="AA10" s="155">
        <v>86702927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2273166</v>
      </c>
      <c r="F14" s="159"/>
      <c r="G14" s="159"/>
      <c r="H14" s="159">
        <v>908421</v>
      </c>
      <c r="I14" s="159">
        <v>847717</v>
      </c>
      <c r="J14" s="159">
        <v>1756138</v>
      </c>
      <c r="K14" s="159">
        <v>799703</v>
      </c>
      <c r="L14" s="159">
        <v>799703</v>
      </c>
      <c r="M14" s="159">
        <v>10441</v>
      </c>
      <c r="N14" s="159">
        <v>1609847</v>
      </c>
      <c r="O14" s="159">
        <v>10441</v>
      </c>
      <c r="P14" s="159">
        <v>987603</v>
      </c>
      <c r="Q14" s="159">
        <v>11318395</v>
      </c>
      <c r="R14" s="159">
        <v>12316439</v>
      </c>
      <c r="S14" s="159">
        <v>1350221</v>
      </c>
      <c r="T14" s="159">
        <v>930072</v>
      </c>
      <c r="U14" s="159"/>
      <c r="V14" s="159">
        <v>2280293</v>
      </c>
      <c r="W14" s="159">
        <v>17962717</v>
      </c>
      <c r="X14" s="159"/>
      <c r="Y14" s="159">
        <v>17962717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42103717</v>
      </c>
      <c r="D15" s="153">
        <f>SUM(D16:D18)</f>
        <v>0</v>
      </c>
      <c r="E15" s="154">
        <f t="shared" si="2"/>
        <v>23526589</v>
      </c>
      <c r="F15" s="100">
        <f t="shared" si="2"/>
        <v>43286356</v>
      </c>
      <c r="G15" s="100">
        <f t="shared" si="2"/>
        <v>2366452</v>
      </c>
      <c r="H15" s="100">
        <f t="shared" si="2"/>
        <v>2188416</v>
      </c>
      <c r="I15" s="100">
        <f t="shared" si="2"/>
        <v>2088319</v>
      </c>
      <c r="J15" s="100">
        <f t="shared" si="2"/>
        <v>6643187</v>
      </c>
      <c r="K15" s="100">
        <f t="shared" si="2"/>
        <v>2926019</v>
      </c>
      <c r="L15" s="100">
        <f t="shared" si="2"/>
        <v>2926019</v>
      </c>
      <c r="M15" s="100">
        <f t="shared" si="2"/>
        <v>5537</v>
      </c>
      <c r="N15" s="100">
        <f t="shared" si="2"/>
        <v>5857575</v>
      </c>
      <c r="O15" s="100">
        <f t="shared" si="2"/>
        <v>5537</v>
      </c>
      <c r="P15" s="100">
        <f t="shared" si="2"/>
        <v>2694689</v>
      </c>
      <c r="Q15" s="100">
        <f t="shared" si="2"/>
        <v>29839929</v>
      </c>
      <c r="R15" s="100">
        <f t="shared" si="2"/>
        <v>32540155</v>
      </c>
      <c r="S15" s="100">
        <f t="shared" si="2"/>
        <v>1743569</v>
      </c>
      <c r="T15" s="100">
        <f t="shared" si="2"/>
        <v>2080229</v>
      </c>
      <c r="U15" s="100">
        <f t="shared" si="2"/>
        <v>3803528</v>
      </c>
      <c r="V15" s="100">
        <f t="shared" si="2"/>
        <v>7627326</v>
      </c>
      <c r="W15" s="100">
        <f t="shared" si="2"/>
        <v>52668243</v>
      </c>
      <c r="X15" s="100">
        <f t="shared" si="2"/>
        <v>43286356</v>
      </c>
      <c r="Y15" s="100">
        <f t="shared" si="2"/>
        <v>9381887</v>
      </c>
      <c r="Z15" s="137">
        <f>+IF(X15&lt;&gt;0,+(Y15/X15)*100,0)</f>
        <v>21.674005083726612</v>
      </c>
      <c r="AA15" s="153">
        <f>SUM(AA16:AA18)</f>
        <v>43286356</v>
      </c>
    </row>
    <row r="16" spans="1:27" ht="13.5">
      <c r="A16" s="138" t="s">
        <v>85</v>
      </c>
      <c r="B16" s="136"/>
      <c r="C16" s="155">
        <v>29859077</v>
      </c>
      <c r="D16" s="155"/>
      <c r="E16" s="156">
        <v>23526589</v>
      </c>
      <c r="F16" s="60">
        <v>31839951</v>
      </c>
      <c r="G16" s="60">
        <v>1538856</v>
      </c>
      <c r="H16" s="60">
        <v>1279995</v>
      </c>
      <c r="I16" s="60">
        <v>2088319</v>
      </c>
      <c r="J16" s="60">
        <v>4907170</v>
      </c>
      <c r="K16" s="60">
        <v>2926019</v>
      </c>
      <c r="L16" s="60">
        <v>2926019</v>
      </c>
      <c r="M16" s="60">
        <v>5537</v>
      </c>
      <c r="N16" s="60">
        <v>5857575</v>
      </c>
      <c r="O16" s="60">
        <v>5537</v>
      </c>
      <c r="P16" s="60">
        <v>2694689</v>
      </c>
      <c r="Q16" s="60">
        <v>29839929</v>
      </c>
      <c r="R16" s="60">
        <v>32540155</v>
      </c>
      <c r="S16" s="60">
        <v>1743569</v>
      </c>
      <c r="T16" s="60">
        <v>2080229</v>
      </c>
      <c r="U16" s="60">
        <v>2852191</v>
      </c>
      <c r="V16" s="60">
        <v>6675989</v>
      </c>
      <c r="W16" s="60">
        <v>49980889</v>
      </c>
      <c r="X16" s="60">
        <v>31839951</v>
      </c>
      <c r="Y16" s="60">
        <v>18140938</v>
      </c>
      <c r="Z16" s="140">
        <v>56.98</v>
      </c>
      <c r="AA16" s="155">
        <v>31839951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12244640</v>
      </c>
      <c r="D18" s="155"/>
      <c r="E18" s="156"/>
      <c r="F18" s="60">
        <v>11446405</v>
      </c>
      <c r="G18" s="60">
        <v>827596</v>
      </c>
      <c r="H18" s="60">
        <v>908421</v>
      </c>
      <c r="I18" s="60"/>
      <c r="J18" s="60">
        <v>1736017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>
        <v>951337</v>
      </c>
      <c r="V18" s="60">
        <v>951337</v>
      </c>
      <c r="W18" s="60">
        <v>2687354</v>
      </c>
      <c r="X18" s="60">
        <v>11446405</v>
      </c>
      <c r="Y18" s="60">
        <v>-8759051</v>
      </c>
      <c r="Z18" s="140">
        <v>-76.52</v>
      </c>
      <c r="AA18" s="155">
        <v>11446405</v>
      </c>
    </row>
    <row r="19" spans="1:27" ht="13.5">
      <c r="A19" s="135" t="s">
        <v>88</v>
      </c>
      <c r="B19" s="142"/>
      <c r="C19" s="153">
        <f aca="true" t="shared" si="3" ref="C19:Y19">SUM(C20:C23)</f>
        <v>524421152</v>
      </c>
      <c r="D19" s="153">
        <f>SUM(D20:D23)</f>
        <v>0</v>
      </c>
      <c r="E19" s="154">
        <f t="shared" si="3"/>
        <v>418100650</v>
      </c>
      <c r="F19" s="100">
        <f t="shared" si="3"/>
        <v>0</v>
      </c>
      <c r="G19" s="100">
        <f t="shared" si="3"/>
        <v>25218122</v>
      </c>
      <c r="H19" s="100">
        <f t="shared" si="3"/>
        <v>32283537</v>
      </c>
      <c r="I19" s="100">
        <f t="shared" si="3"/>
        <v>23647661</v>
      </c>
      <c r="J19" s="100">
        <f t="shared" si="3"/>
        <v>81149320</v>
      </c>
      <c r="K19" s="100">
        <f t="shared" si="3"/>
        <v>28233568</v>
      </c>
      <c r="L19" s="100">
        <f t="shared" si="3"/>
        <v>23087093</v>
      </c>
      <c r="M19" s="100">
        <f t="shared" si="3"/>
        <v>157154230</v>
      </c>
      <c r="N19" s="100">
        <f t="shared" si="3"/>
        <v>208474891</v>
      </c>
      <c r="O19" s="100">
        <f t="shared" si="3"/>
        <v>157154230</v>
      </c>
      <c r="P19" s="100">
        <f t="shared" si="3"/>
        <v>32296436</v>
      </c>
      <c r="Q19" s="100">
        <f t="shared" si="3"/>
        <v>455822395</v>
      </c>
      <c r="R19" s="100">
        <f t="shared" si="3"/>
        <v>645273061</v>
      </c>
      <c r="S19" s="100">
        <f t="shared" si="3"/>
        <v>28387283</v>
      </c>
      <c r="T19" s="100">
        <f t="shared" si="3"/>
        <v>30746484</v>
      </c>
      <c r="U19" s="100">
        <f t="shared" si="3"/>
        <v>35998570</v>
      </c>
      <c r="V19" s="100">
        <f t="shared" si="3"/>
        <v>95132337</v>
      </c>
      <c r="W19" s="100">
        <f t="shared" si="3"/>
        <v>1030029609</v>
      </c>
      <c r="X19" s="100">
        <f t="shared" si="3"/>
        <v>0</v>
      </c>
      <c r="Y19" s="100">
        <f t="shared" si="3"/>
        <v>1030029609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524421152</v>
      </c>
      <c r="D21" s="155"/>
      <c r="E21" s="156">
        <v>418100650</v>
      </c>
      <c r="F21" s="60"/>
      <c r="G21" s="60">
        <v>25218122</v>
      </c>
      <c r="H21" s="60">
        <v>32283537</v>
      </c>
      <c r="I21" s="60">
        <v>23647661</v>
      </c>
      <c r="J21" s="60">
        <v>81149320</v>
      </c>
      <c r="K21" s="60">
        <v>28233568</v>
      </c>
      <c r="L21" s="60">
        <v>23087093</v>
      </c>
      <c r="M21" s="60">
        <v>157154230</v>
      </c>
      <c r="N21" s="60">
        <v>208474891</v>
      </c>
      <c r="O21" s="60">
        <v>157154230</v>
      </c>
      <c r="P21" s="60">
        <v>32296436</v>
      </c>
      <c r="Q21" s="60">
        <v>455822395</v>
      </c>
      <c r="R21" s="60">
        <v>645273061</v>
      </c>
      <c r="S21" s="60">
        <v>28387283</v>
      </c>
      <c r="T21" s="60">
        <v>30746484</v>
      </c>
      <c r="U21" s="60">
        <v>35998570</v>
      </c>
      <c r="V21" s="60">
        <v>95132337</v>
      </c>
      <c r="W21" s="60">
        <v>1030029609</v>
      </c>
      <c r="X21" s="60"/>
      <c r="Y21" s="60">
        <v>1030029609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765485664</v>
      </c>
      <c r="D25" s="168">
        <f>+D5+D9+D15+D19+D24</f>
        <v>0</v>
      </c>
      <c r="E25" s="169">
        <f t="shared" si="4"/>
        <v>681437000</v>
      </c>
      <c r="F25" s="73">
        <f t="shared" si="4"/>
        <v>269366625</v>
      </c>
      <c r="G25" s="73">
        <f t="shared" si="4"/>
        <v>43342529</v>
      </c>
      <c r="H25" s="73">
        <f t="shared" si="4"/>
        <v>46724552</v>
      </c>
      <c r="I25" s="73">
        <f t="shared" si="4"/>
        <v>38154193</v>
      </c>
      <c r="J25" s="73">
        <f t="shared" si="4"/>
        <v>128221274</v>
      </c>
      <c r="K25" s="73">
        <f t="shared" si="4"/>
        <v>48829186</v>
      </c>
      <c r="L25" s="73">
        <f t="shared" si="4"/>
        <v>43166744</v>
      </c>
      <c r="M25" s="73">
        <f t="shared" si="4"/>
        <v>164254808</v>
      </c>
      <c r="N25" s="73">
        <f t="shared" si="4"/>
        <v>256250738</v>
      </c>
      <c r="O25" s="73">
        <f t="shared" si="4"/>
        <v>164254808</v>
      </c>
      <c r="P25" s="73">
        <f t="shared" si="4"/>
        <v>50024132</v>
      </c>
      <c r="Q25" s="73">
        <f t="shared" si="4"/>
        <v>710900519</v>
      </c>
      <c r="R25" s="73">
        <f t="shared" si="4"/>
        <v>925179459</v>
      </c>
      <c r="S25" s="73">
        <f t="shared" si="4"/>
        <v>48595974</v>
      </c>
      <c r="T25" s="73">
        <f t="shared" si="4"/>
        <v>49036188</v>
      </c>
      <c r="U25" s="73">
        <f t="shared" si="4"/>
        <v>64737816</v>
      </c>
      <c r="V25" s="73">
        <f t="shared" si="4"/>
        <v>162369978</v>
      </c>
      <c r="W25" s="73">
        <f t="shared" si="4"/>
        <v>1472021449</v>
      </c>
      <c r="X25" s="73">
        <f t="shared" si="4"/>
        <v>269366625</v>
      </c>
      <c r="Y25" s="73">
        <f t="shared" si="4"/>
        <v>1202654824</v>
      </c>
      <c r="Z25" s="170">
        <f>+IF(X25&lt;&gt;0,+(Y25/X25)*100,0)</f>
        <v>446.4750686912308</v>
      </c>
      <c r="AA25" s="168">
        <f>+AA5+AA9+AA15+AA19+AA24</f>
        <v>269366625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129660089</v>
      </c>
      <c r="D28" s="153">
        <f>SUM(D29:D31)</f>
        <v>0</v>
      </c>
      <c r="E28" s="154">
        <f t="shared" si="5"/>
        <v>139884842</v>
      </c>
      <c r="F28" s="100">
        <f t="shared" si="5"/>
        <v>140380643</v>
      </c>
      <c r="G28" s="100">
        <f t="shared" si="5"/>
        <v>10032223</v>
      </c>
      <c r="H28" s="100">
        <f t="shared" si="5"/>
        <v>6294417</v>
      </c>
      <c r="I28" s="100">
        <f t="shared" si="5"/>
        <v>6552502</v>
      </c>
      <c r="J28" s="100">
        <f t="shared" si="5"/>
        <v>22879142</v>
      </c>
      <c r="K28" s="100">
        <f t="shared" si="5"/>
        <v>10724896</v>
      </c>
      <c r="L28" s="100">
        <f t="shared" si="5"/>
        <v>14423989</v>
      </c>
      <c r="M28" s="100">
        <f t="shared" si="5"/>
        <v>11188333</v>
      </c>
      <c r="N28" s="100">
        <f t="shared" si="5"/>
        <v>36337218</v>
      </c>
      <c r="O28" s="100">
        <f t="shared" si="5"/>
        <v>11188333</v>
      </c>
      <c r="P28" s="100">
        <f t="shared" si="5"/>
        <v>8863022</v>
      </c>
      <c r="Q28" s="100">
        <f t="shared" si="5"/>
        <v>9209993</v>
      </c>
      <c r="R28" s="100">
        <f t="shared" si="5"/>
        <v>29261348</v>
      </c>
      <c r="S28" s="100">
        <f t="shared" si="5"/>
        <v>12001752</v>
      </c>
      <c r="T28" s="100">
        <f t="shared" si="5"/>
        <v>10538549</v>
      </c>
      <c r="U28" s="100">
        <f t="shared" si="5"/>
        <v>19721594</v>
      </c>
      <c r="V28" s="100">
        <f t="shared" si="5"/>
        <v>42261895</v>
      </c>
      <c r="W28" s="100">
        <f t="shared" si="5"/>
        <v>130739603</v>
      </c>
      <c r="X28" s="100">
        <f t="shared" si="5"/>
        <v>140380643</v>
      </c>
      <c r="Y28" s="100">
        <f t="shared" si="5"/>
        <v>-9641040</v>
      </c>
      <c r="Z28" s="137">
        <f>+IF(X28&lt;&gt;0,+(Y28/X28)*100,0)</f>
        <v>-6.867784470826223</v>
      </c>
      <c r="AA28" s="153">
        <f>SUM(AA29:AA31)</f>
        <v>140380643</v>
      </c>
    </row>
    <row r="29" spans="1:27" ht="13.5">
      <c r="A29" s="138" t="s">
        <v>75</v>
      </c>
      <c r="B29" s="136"/>
      <c r="C29" s="155">
        <v>38119765</v>
      </c>
      <c r="D29" s="155"/>
      <c r="E29" s="156">
        <v>40595007</v>
      </c>
      <c r="F29" s="60">
        <v>44876751</v>
      </c>
      <c r="G29" s="60">
        <v>2218453</v>
      </c>
      <c r="H29" s="60">
        <v>2311138</v>
      </c>
      <c r="I29" s="60">
        <v>2715938</v>
      </c>
      <c r="J29" s="60">
        <v>7245529</v>
      </c>
      <c r="K29" s="60">
        <v>2823831</v>
      </c>
      <c r="L29" s="60">
        <v>4795061</v>
      </c>
      <c r="M29" s="60">
        <v>3991085</v>
      </c>
      <c r="N29" s="60">
        <v>11609977</v>
      </c>
      <c r="O29" s="60">
        <v>3991085</v>
      </c>
      <c r="P29" s="60">
        <v>2927600</v>
      </c>
      <c r="Q29" s="60">
        <v>2909715</v>
      </c>
      <c r="R29" s="60">
        <v>9828400</v>
      </c>
      <c r="S29" s="60">
        <v>6137981</v>
      </c>
      <c r="T29" s="60">
        <v>2856034</v>
      </c>
      <c r="U29" s="60">
        <v>4362126</v>
      </c>
      <c r="V29" s="60">
        <v>13356141</v>
      </c>
      <c r="W29" s="60">
        <v>42040047</v>
      </c>
      <c r="X29" s="60">
        <v>44876751</v>
      </c>
      <c r="Y29" s="60">
        <v>-2836704</v>
      </c>
      <c r="Z29" s="140">
        <v>-6.32</v>
      </c>
      <c r="AA29" s="155">
        <v>44876751</v>
      </c>
    </row>
    <row r="30" spans="1:27" ht="13.5">
      <c r="A30" s="138" t="s">
        <v>76</v>
      </c>
      <c r="B30" s="136"/>
      <c r="C30" s="157">
        <v>38140256</v>
      </c>
      <c r="D30" s="157"/>
      <c r="E30" s="158">
        <v>37394079</v>
      </c>
      <c r="F30" s="159">
        <v>36703912</v>
      </c>
      <c r="G30" s="159">
        <v>2724041</v>
      </c>
      <c r="H30" s="159">
        <v>1918631</v>
      </c>
      <c r="I30" s="159">
        <v>1521675</v>
      </c>
      <c r="J30" s="159">
        <v>6164347</v>
      </c>
      <c r="K30" s="159">
        <v>3933726</v>
      </c>
      <c r="L30" s="159">
        <v>2385213</v>
      </c>
      <c r="M30" s="159">
        <v>1328620</v>
      </c>
      <c r="N30" s="159">
        <v>7647559</v>
      </c>
      <c r="O30" s="159">
        <v>1328620</v>
      </c>
      <c r="P30" s="159">
        <v>3104992</v>
      </c>
      <c r="Q30" s="159">
        <v>3183413</v>
      </c>
      <c r="R30" s="159">
        <v>7617025</v>
      </c>
      <c r="S30" s="159">
        <v>2392135</v>
      </c>
      <c r="T30" s="159">
        <v>2439321</v>
      </c>
      <c r="U30" s="159">
        <v>5594311</v>
      </c>
      <c r="V30" s="159">
        <v>10425767</v>
      </c>
      <c r="W30" s="159">
        <v>31854698</v>
      </c>
      <c r="X30" s="159">
        <v>36703912</v>
      </c>
      <c r="Y30" s="159">
        <v>-4849214</v>
      </c>
      <c r="Z30" s="141">
        <v>-13.21</v>
      </c>
      <c r="AA30" s="157">
        <v>36703912</v>
      </c>
    </row>
    <row r="31" spans="1:27" ht="13.5">
      <c r="A31" s="138" t="s">
        <v>77</v>
      </c>
      <c r="B31" s="136"/>
      <c r="C31" s="155">
        <v>53400068</v>
      </c>
      <c r="D31" s="155"/>
      <c r="E31" s="156">
        <v>61895756</v>
      </c>
      <c r="F31" s="60">
        <v>58799980</v>
      </c>
      <c r="G31" s="60">
        <v>5089729</v>
      </c>
      <c r="H31" s="60">
        <v>2064648</v>
      </c>
      <c r="I31" s="60">
        <v>2314889</v>
      </c>
      <c r="J31" s="60">
        <v>9469266</v>
      </c>
      <c r="K31" s="60">
        <v>3967339</v>
      </c>
      <c r="L31" s="60">
        <v>7243715</v>
      </c>
      <c r="M31" s="60">
        <v>5868628</v>
      </c>
      <c r="N31" s="60">
        <v>17079682</v>
      </c>
      <c r="O31" s="60">
        <v>5868628</v>
      </c>
      <c r="P31" s="60">
        <v>2830430</v>
      </c>
      <c r="Q31" s="60">
        <v>3116865</v>
      </c>
      <c r="R31" s="60">
        <v>11815923</v>
      </c>
      <c r="S31" s="60">
        <v>3471636</v>
      </c>
      <c r="T31" s="60">
        <v>5243194</v>
      </c>
      <c r="U31" s="60">
        <v>9765157</v>
      </c>
      <c r="V31" s="60">
        <v>18479987</v>
      </c>
      <c r="W31" s="60">
        <v>56844858</v>
      </c>
      <c r="X31" s="60">
        <v>58799980</v>
      </c>
      <c r="Y31" s="60">
        <v>-1955122</v>
      </c>
      <c r="Z31" s="140">
        <v>-3.33</v>
      </c>
      <c r="AA31" s="155">
        <v>58799980</v>
      </c>
    </row>
    <row r="32" spans="1:27" ht="13.5">
      <c r="A32" s="135" t="s">
        <v>78</v>
      </c>
      <c r="B32" s="136"/>
      <c r="C32" s="153">
        <f aca="true" t="shared" si="6" ref="C32:Y32">SUM(C33:C37)</f>
        <v>71880138</v>
      </c>
      <c r="D32" s="153">
        <f>SUM(D33:D37)</f>
        <v>0</v>
      </c>
      <c r="E32" s="154">
        <f t="shared" si="6"/>
        <v>92900024</v>
      </c>
      <c r="F32" s="100">
        <f t="shared" si="6"/>
        <v>64441186</v>
      </c>
      <c r="G32" s="100">
        <f t="shared" si="6"/>
        <v>5725732</v>
      </c>
      <c r="H32" s="100">
        <f t="shared" si="6"/>
        <v>5958182</v>
      </c>
      <c r="I32" s="100">
        <f t="shared" si="6"/>
        <v>5865711</v>
      </c>
      <c r="J32" s="100">
        <f t="shared" si="6"/>
        <v>17549625</v>
      </c>
      <c r="K32" s="100">
        <f t="shared" si="6"/>
        <v>6944703</v>
      </c>
      <c r="L32" s="100">
        <f t="shared" si="6"/>
        <v>7180180</v>
      </c>
      <c r="M32" s="100">
        <f t="shared" si="6"/>
        <v>5108244</v>
      </c>
      <c r="N32" s="100">
        <f t="shared" si="6"/>
        <v>19233127</v>
      </c>
      <c r="O32" s="100">
        <f t="shared" si="6"/>
        <v>5108244</v>
      </c>
      <c r="P32" s="100">
        <f t="shared" si="6"/>
        <v>6169985</v>
      </c>
      <c r="Q32" s="100">
        <f t="shared" si="6"/>
        <v>5865617</v>
      </c>
      <c r="R32" s="100">
        <f t="shared" si="6"/>
        <v>17143846</v>
      </c>
      <c r="S32" s="100">
        <f t="shared" si="6"/>
        <v>6463370</v>
      </c>
      <c r="T32" s="100">
        <f t="shared" si="6"/>
        <v>5670926</v>
      </c>
      <c r="U32" s="100">
        <f t="shared" si="6"/>
        <v>10905663</v>
      </c>
      <c r="V32" s="100">
        <f t="shared" si="6"/>
        <v>23039959</v>
      </c>
      <c r="W32" s="100">
        <f t="shared" si="6"/>
        <v>76966557</v>
      </c>
      <c r="X32" s="100">
        <f t="shared" si="6"/>
        <v>64441186</v>
      </c>
      <c r="Y32" s="100">
        <f t="shared" si="6"/>
        <v>12525371</v>
      </c>
      <c r="Z32" s="137">
        <f>+IF(X32&lt;&gt;0,+(Y32/X32)*100,0)</f>
        <v>19.436903287285865</v>
      </c>
      <c r="AA32" s="153">
        <f>SUM(AA33:AA37)</f>
        <v>64441186</v>
      </c>
    </row>
    <row r="33" spans="1:27" ht="13.5">
      <c r="A33" s="138" t="s">
        <v>79</v>
      </c>
      <c r="B33" s="136"/>
      <c r="C33" s="155">
        <v>71880138</v>
      </c>
      <c r="D33" s="155"/>
      <c r="E33" s="156">
        <v>90626858</v>
      </c>
      <c r="F33" s="60">
        <v>64441186</v>
      </c>
      <c r="G33" s="60">
        <v>5725732</v>
      </c>
      <c r="H33" s="60">
        <v>5049761</v>
      </c>
      <c r="I33" s="60">
        <v>5017994</v>
      </c>
      <c r="J33" s="60">
        <v>15793487</v>
      </c>
      <c r="K33" s="60">
        <v>6145000</v>
      </c>
      <c r="L33" s="60">
        <v>6267695</v>
      </c>
      <c r="M33" s="60">
        <v>4228858</v>
      </c>
      <c r="N33" s="60">
        <v>16641553</v>
      </c>
      <c r="O33" s="60">
        <v>4228858</v>
      </c>
      <c r="P33" s="60">
        <v>5182382</v>
      </c>
      <c r="Q33" s="60">
        <v>4945275</v>
      </c>
      <c r="R33" s="60">
        <v>14356515</v>
      </c>
      <c r="S33" s="60">
        <v>5113149</v>
      </c>
      <c r="T33" s="60">
        <v>4740854</v>
      </c>
      <c r="U33" s="60">
        <v>10905663</v>
      </c>
      <c r="V33" s="60">
        <v>20759666</v>
      </c>
      <c r="W33" s="60">
        <v>67551221</v>
      </c>
      <c r="X33" s="60">
        <v>64441186</v>
      </c>
      <c r="Y33" s="60">
        <v>3110035</v>
      </c>
      <c r="Z33" s="140">
        <v>4.83</v>
      </c>
      <c r="AA33" s="155">
        <v>64441186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2273166</v>
      </c>
      <c r="F37" s="159"/>
      <c r="G37" s="159"/>
      <c r="H37" s="159">
        <v>908421</v>
      </c>
      <c r="I37" s="159">
        <v>847717</v>
      </c>
      <c r="J37" s="159">
        <v>1756138</v>
      </c>
      <c r="K37" s="159">
        <v>799703</v>
      </c>
      <c r="L37" s="159">
        <v>912485</v>
      </c>
      <c r="M37" s="159">
        <v>879386</v>
      </c>
      <c r="N37" s="159">
        <v>2591574</v>
      </c>
      <c r="O37" s="159">
        <v>879386</v>
      </c>
      <c r="P37" s="159">
        <v>987603</v>
      </c>
      <c r="Q37" s="159">
        <v>920342</v>
      </c>
      <c r="R37" s="159">
        <v>2787331</v>
      </c>
      <c r="S37" s="159">
        <v>1350221</v>
      </c>
      <c r="T37" s="159">
        <v>930072</v>
      </c>
      <c r="U37" s="159"/>
      <c r="V37" s="159">
        <v>2280293</v>
      </c>
      <c r="W37" s="159">
        <v>9415336</v>
      </c>
      <c r="X37" s="159"/>
      <c r="Y37" s="159">
        <v>9415336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32829834</v>
      </c>
      <c r="D38" s="153">
        <f>SUM(D39:D41)</f>
        <v>0</v>
      </c>
      <c r="E38" s="154">
        <f t="shared" si="7"/>
        <v>25075270</v>
      </c>
      <c r="F38" s="100">
        <f t="shared" si="7"/>
        <v>50435650</v>
      </c>
      <c r="G38" s="100">
        <f t="shared" si="7"/>
        <v>2366452</v>
      </c>
      <c r="H38" s="100">
        <f t="shared" si="7"/>
        <v>2188416</v>
      </c>
      <c r="I38" s="100">
        <f t="shared" si="7"/>
        <v>2088319</v>
      </c>
      <c r="J38" s="100">
        <f t="shared" si="7"/>
        <v>6643187</v>
      </c>
      <c r="K38" s="100">
        <f t="shared" si="7"/>
        <v>2926019</v>
      </c>
      <c r="L38" s="100">
        <f t="shared" si="7"/>
        <v>3161180</v>
      </c>
      <c r="M38" s="100">
        <f t="shared" si="7"/>
        <v>2227256</v>
      </c>
      <c r="N38" s="100">
        <f t="shared" si="7"/>
        <v>8314455</v>
      </c>
      <c r="O38" s="100">
        <f t="shared" si="7"/>
        <v>2227256</v>
      </c>
      <c r="P38" s="100">
        <f t="shared" si="7"/>
        <v>2694689</v>
      </c>
      <c r="Q38" s="100">
        <f t="shared" si="7"/>
        <v>1464427</v>
      </c>
      <c r="R38" s="100">
        <f t="shared" si="7"/>
        <v>6386372</v>
      </c>
      <c r="S38" s="100">
        <f t="shared" si="7"/>
        <v>1743569</v>
      </c>
      <c r="T38" s="100">
        <f t="shared" si="7"/>
        <v>2080229</v>
      </c>
      <c r="U38" s="100">
        <f t="shared" si="7"/>
        <v>4117379</v>
      </c>
      <c r="V38" s="100">
        <f t="shared" si="7"/>
        <v>7941177</v>
      </c>
      <c r="W38" s="100">
        <f t="shared" si="7"/>
        <v>29285191</v>
      </c>
      <c r="X38" s="100">
        <f t="shared" si="7"/>
        <v>50435650</v>
      </c>
      <c r="Y38" s="100">
        <f t="shared" si="7"/>
        <v>-21150459</v>
      </c>
      <c r="Z38" s="137">
        <f>+IF(X38&lt;&gt;0,+(Y38/X38)*100,0)</f>
        <v>-41.935533694916195</v>
      </c>
      <c r="AA38" s="153">
        <f>SUM(AA39:AA41)</f>
        <v>50435650</v>
      </c>
    </row>
    <row r="39" spans="1:27" ht="13.5">
      <c r="A39" s="138" t="s">
        <v>85</v>
      </c>
      <c r="B39" s="136"/>
      <c r="C39" s="155">
        <v>24824270</v>
      </c>
      <c r="D39" s="155"/>
      <c r="E39" s="156">
        <v>25075270</v>
      </c>
      <c r="F39" s="60">
        <v>28026755</v>
      </c>
      <c r="G39" s="60">
        <v>1538856</v>
      </c>
      <c r="H39" s="60">
        <v>1279995</v>
      </c>
      <c r="I39" s="60">
        <v>2088319</v>
      </c>
      <c r="J39" s="60">
        <v>4907170</v>
      </c>
      <c r="K39" s="60">
        <v>2926019</v>
      </c>
      <c r="L39" s="60">
        <v>3161180</v>
      </c>
      <c r="M39" s="60">
        <v>2227256</v>
      </c>
      <c r="N39" s="60">
        <v>8314455</v>
      </c>
      <c r="O39" s="60">
        <v>2227256</v>
      </c>
      <c r="P39" s="60">
        <v>2694689</v>
      </c>
      <c r="Q39" s="60">
        <v>1464427</v>
      </c>
      <c r="R39" s="60">
        <v>6386372</v>
      </c>
      <c r="S39" s="60">
        <v>1743569</v>
      </c>
      <c r="T39" s="60">
        <v>2080229</v>
      </c>
      <c r="U39" s="60">
        <v>3166042</v>
      </c>
      <c r="V39" s="60">
        <v>6989840</v>
      </c>
      <c r="W39" s="60">
        <v>26597837</v>
      </c>
      <c r="X39" s="60">
        <v>28026755</v>
      </c>
      <c r="Y39" s="60">
        <v>-1428918</v>
      </c>
      <c r="Z39" s="140">
        <v>-5.1</v>
      </c>
      <c r="AA39" s="155">
        <v>28026755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8005564</v>
      </c>
      <c r="D41" s="155"/>
      <c r="E41" s="156"/>
      <c r="F41" s="60">
        <v>22408895</v>
      </c>
      <c r="G41" s="60">
        <v>827596</v>
      </c>
      <c r="H41" s="60">
        <v>908421</v>
      </c>
      <c r="I41" s="60"/>
      <c r="J41" s="60">
        <v>1736017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>
        <v>951337</v>
      </c>
      <c r="V41" s="60">
        <v>951337</v>
      </c>
      <c r="W41" s="60">
        <v>2687354</v>
      </c>
      <c r="X41" s="60">
        <v>22408895</v>
      </c>
      <c r="Y41" s="60">
        <v>-19721541</v>
      </c>
      <c r="Z41" s="140">
        <v>-88.01</v>
      </c>
      <c r="AA41" s="155">
        <v>22408895</v>
      </c>
    </row>
    <row r="42" spans="1:27" ht="13.5">
      <c r="A42" s="135" t="s">
        <v>88</v>
      </c>
      <c r="B42" s="142"/>
      <c r="C42" s="153">
        <f aca="true" t="shared" si="8" ref="C42:Y42">SUM(C43:C46)</f>
        <v>430448429</v>
      </c>
      <c r="D42" s="153">
        <f>SUM(D43:D46)</f>
        <v>0</v>
      </c>
      <c r="E42" s="154">
        <f t="shared" si="8"/>
        <v>488576864</v>
      </c>
      <c r="F42" s="100">
        <f t="shared" si="8"/>
        <v>474426051</v>
      </c>
      <c r="G42" s="100">
        <f t="shared" si="8"/>
        <v>25218122</v>
      </c>
      <c r="H42" s="100">
        <f t="shared" si="8"/>
        <v>32283537</v>
      </c>
      <c r="I42" s="100">
        <f t="shared" si="8"/>
        <v>23647661</v>
      </c>
      <c r="J42" s="100">
        <f t="shared" si="8"/>
        <v>81149320</v>
      </c>
      <c r="K42" s="100">
        <f t="shared" si="8"/>
        <v>28233568</v>
      </c>
      <c r="L42" s="100">
        <f t="shared" si="8"/>
        <v>43003582</v>
      </c>
      <c r="M42" s="100">
        <f t="shared" si="8"/>
        <v>33124228</v>
      </c>
      <c r="N42" s="100">
        <f t="shared" si="8"/>
        <v>104361378</v>
      </c>
      <c r="O42" s="100">
        <f t="shared" si="8"/>
        <v>33124228</v>
      </c>
      <c r="P42" s="100">
        <f t="shared" si="8"/>
        <v>32296436</v>
      </c>
      <c r="Q42" s="100">
        <f t="shared" si="8"/>
        <v>34708577</v>
      </c>
      <c r="R42" s="100">
        <f t="shared" si="8"/>
        <v>100129241</v>
      </c>
      <c r="S42" s="100">
        <f t="shared" si="8"/>
        <v>28387283</v>
      </c>
      <c r="T42" s="100">
        <f t="shared" si="8"/>
        <v>30746484</v>
      </c>
      <c r="U42" s="100">
        <f t="shared" si="8"/>
        <v>91528255</v>
      </c>
      <c r="V42" s="100">
        <f t="shared" si="8"/>
        <v>150662022</v>
      </c>
      <c r="W42" s="100">
        <f t="shared" si="8"/>
        <v>436301961</v>
      </c>
      <c r="X42" s="100">
        <f t="shared" si="8"/>
        <v>474426051</v>
      </c>
      <c r="Y42" s="100">
        <f t="shared" si="8"/>
        <v>-38124090</v>
      </c>
      <c r="Z42" s="137">
        <f>+IF(X42&lt;&gt;0,+(Y42/X42)*100,0)</f>
        <v>-8.035834018735198</v>
      </c>
      <c r="AA42" s="153">
        <f>SUM(AA43:AA46)</f>
        <v>474426051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430448429</v>
      </c>
      <c r="D44" s="155"/>
      <c r="E44" s="156">
        <v>488576864</v>
      </c>
      <c r="F44" s="60">
        <v>474426051</v>
      </c>
      <c r="G44" s="60">
        <v>25218122</v>
      </c>
      <c r="H44" s="60">
        <v>32283537</v>
      </c>
      <c r="I44" s="60">
        <v>23647661</v>
      </c>
      <c r="J44" s="60">
        <v>81149320</v>
      </c>
      <c r="K44" s="60">
        <v>28233568</v>
      </c>
      <c r="L44" s="60">
        <v>43003582</v>
      </c>
      <c r="M44" s="60">
        <v>33124228</v>
      </c>
      <c r="N44" s="60">
        <v>104361378</v>
      </c>
      <c r="O44" s="60">
        <v>33124228</v>
      </c>
      <c r="P44" s="60">
        <v>32296436</v>
      </c>
      <c r="Q44" s="60">
        <v>34708577</v>
      </c>
      <c r="R44" s="60">
        <v>100129241</v>
      </c>
      <c r="S44" s="60">
        <v>28387283</v>
      </c>
      <c r="T44" s="60">
        <v>30746484</v>
      </c>
      <c r="U44" s="60">
        <v>91528255</v>
      </c>
      <c r="V44" s="60">
        <v>150662022</v>
      </c>
      <c r="W44" s="60">
        <v>436301961</v>
      </c>
      <c r="X44" s="60">
        <v>474426051</v>
      </c>
      <c r="Y44" s="60">
        <v>-38124090</v>
      </c>
      <c r="Z44" s="140">
        <v>-8.04</v>
      </c>
      <c r="AA44" s="155">
        <v>474426051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664818490</v>
      </c>
      <c r="D48" s="168">
        <f>+D28+D32+D38+D42+D47</f>
        <v>0</v>
      </c>
      <c r="E48" s="169">
        <f t="shared" si="9"/>
        <v>746437000</v>
      </c>
      <c r="F48" s="73">
        <f t="shared" si="9"/>
        <v>729683530</v>
      </c>
      <c r="G48" s="73">
        <f t="shared" si="9"/>
        <v>43342529</v>
      </c>
      <c r="H48" s="73">
        <f t="shared" si="9"/>
        <v>46724552</v>
      </c>
      <c r="I48" s="73">
        <f t="shared" si="9"/>
        <v>38154193</v>
      </c>
      <c r="J48" s="73">
        <f t="shared" si="9"/>
        <v>128221274</v>
      </c>
      <c r="K48" s="73">
        <f t="shared" si="9"/>
        <v>48829186</v>
      </c>
      <c r="L48" s="73">
        <f t="shared" si="9"/>
        <v>67768931</v>
      </c>
      <c r="M48" s="73">
        <f t="shared" si="9"/>
        <v>51648061</v>
      </c>
      <c r="N48" s="73">
        <f t="shared" si="9"/>
        <v>168246178</v>
      </c>
      <c r="O48" s="73">
        <f t="shared" si="9"/>
        <v>51648061</v>
      </c>
      <c r="P48" s="73">
        <f t="shared" si="9"/>
        <v>50024132</v>
      </c>
      <c r="Q48" s="73">
        <f t="shared" si="9"/>
        <v>51248614</v>
      </c>
      <c r="R48" s="73">
        <f t="shared" si="9"/>
        <v>152920807</v>
      </c>
      <c r="S48" s="73">
        <f t="shared" si="9"/>
        <v>48595974</v>
      </c>
      <c r="T48" s="73">
        <f t="shared" si="9"/>
        <v>49036188</v>
      </c>
      <c r="U48" s="73">
        <f t="shared" si="9"/>
        <v>126272891</v>
      </c>
      <c r="V48" s="73">
        <f t="shared" si="9"/>
        <v>223905053</v>
      </c>
      <c r="W48" s="73">
        <f t="shared" si="9"/>
        <v>673293312</v>
      </c>
      <c r="X48" s="73">
        <f t="shared" si="9"/>
        <v>729683530</v>
      </c>
      <c r="Y48" s="73">
        <f t="shared" si="9"/>
        <v>-56390218</v>
      </c>
      <c r="Z48" s="170">
        <f>+IF(X48&lt;&gt;0,+(Y48/X48)*100,0)</f>
        <v>-7.728037660381344</v>
      </c>
      <c r="AA48" s="168">
        <f>+AA28+AA32+AA38+AA42+AA47</f>
        <v>729683530</v>
      </c>
    </row>
    <row r="49" spans="1:27" ht="13.5">
      <c r="A49" s="148" t="s">
        <v>49</v>
      </c>
      <c r="B49" s="149"/>
      <c r="C49" s="171">
        <f aca="true" t="shared" si="10" ref="C49:Y49">+C25-C48</f>
        <v>100667174</v>
      </c>
      <c r="D49" s="171">
        <f>+D25-D48</f>
        <v>0</v>
      </c>
      <c r="E49" s="172">
        <f t="shared" si="10"/>
        <v>-65000000</v>
      </c>
      <c r="F49" s="173">
        <f t="shared" si="10"/>
        <v>-460316905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-24602187</v>
      </c>
      <c r="M49" s="173">
        <f t="shared" si="10"/>
        <v>112606747</v>
      </c>
      <c r="N49" s="173">
        <f t="shared" si="10"/>
        <v>88004560</v>
      </c>
      <c r="O49" s="173">
        <f t="shared" si="10"/>
        <v>112606747</v>
      </c>
      <c r="P49" s="173">
        <f t="shared" si="10"/>
        <v>0</v>
      </c>
      <c r="Q49" s="173">
        <f t="shared" si="10"/>
        <v>659651905</v>
      </c>
      <c r="R49" s="173">
        <f t="shared" si="10"/>
        <v>772258652</v>
      </c>
      <c r="S49" s="173">
        <f t="shared" si="10"/>
        <v>0</v>
      </c>
      <c r="T49" s="173">
        <f t="shared" si="10"/>
        <v>0</v>
      </c>
      <c r="U49" s="173">
        <f t="shared" si="10"/>
        <v>-61535075</v>
      </c>
      <c r="V49" s="173">
        <f t="shared" si="10"/>
        <v>-61535075</v>
      </c>
      <c r="W49" s="173">
        <f t="shared" si="10"/>
        <v>798728137</v>
      </c>
      <c r="X49" s="173">
        <f>IF(F25=F48,0,X25-X48)</f>
        <v>-460316905</v>
      </c>
      <c r="Y49" s="173">
        <f t="shared" si="10"/>
        <v>1259045042</v>
      </c>
      <c r="Z49" s="174">
        <f>+IF(X49&lt;&gt;0,+(Y49/X49)*100,0)</f>
        <v>-273.51701150319474</v>
      </c>
      <c r="AA49" s="171">
        <f>+AA25-AA48</f>
        <v>-460316905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80234481</v>
      </c>
      <c r="D8" s="155">
        <v>0</v>
      </c>
      <c r="E8" s="156">
        <v>79200000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1397896</v>
      </c>
      <c r="Q8" s="60">
        <v>0</v>
      </c>
      <c r="R8" s="60">
        <v>1397896</v>
      </c>
      <c r="S8" s="60">
        <v>1397896</v>
      </c>
      <c r="T8" s="60">
        <v>18703096</v>
      </c>
      <c r="U8" s="60">
        <v>0</v>
      </c>
      <c r="V8" s="60">
        <v>20100992</v>
      </c>
      <c r="W8" s="60">
        <v>21498888</v>
      </c>
      <c r="X8" s="60">
        <v>0</v>
      </c>
      <c r="Y8" s="60">
        <v>21498888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6997</v>
      </c>
      <c r="Q11" s="60">
        <v>0</v>
      </c>
      <c r="R11" s="60">
        <v>6997</v>
      </c>
      <c r="S11" s="60">
        <v>0</v>
      </c>
      <c r="T11" s="60">
        <v>0</v>
      </c>
      <c r="U11" s="60">
        <v>0</v>
      </c>
      <c r="V11" s="60">
        <v>0</v>
      </c>
      <c r="W11" s="60">
        <v>6997</v>
      </c>
      <c r="X11" s="60">
        <v>0</v>
      </c>
      <c r="Y11" s="60">
        <v>6997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76538</v>
      </c>
      <c r="D12" s="155">
        <v>0</v>
      </c>
      <c r="E12" s="156">
        <v>0</v>
      </c>
      <c r="F12" s="60">
        <v>50000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6997</v>
      </c>
      <c r="N12" s="60">
        <v>6997</v>
      </c>
      <c r="O12" s="60">
        <v>6997</v>
      </c>
      <c r="P12" s="60">
        <v>6997</v>
      </c>
      <c r="Q12" s="60">
        <v>6997</v>
      </c>
      <c r="R12" s="60">
        <v>20991</v>
      </c>
      <c r="S12" s="60">
        <v>0</v>
      </c>
      <c r="T12" s="60">
        <v>0</v>
      </c>
      <c r="U12" s="60">
        <v>0</v>
      </c>
      <c r="V12" s="60">
        <v>0</v>
      </c>
      <c r="W12" s="60">
        <v>27988</v>
      </c>
      <c r="X12" s="60">
        <v>50000</v>
      </c>
      <c r="Y12" s="60">
        <v>-22012</v>
      </c>
      <c r="Z12" s="140">
        <v>-44.02</v>
      </c>
      <c r="AA12" s="155">
        <v>50000</v>
      </c>
    </row>
    <row r="13" spans="1:27" ht="13.5">
      <c r="A13" s="181" t="s">
        <v>109</v>
      </c>
      <c r="B13" s="185"/>
      <c r="C13" s="155">
        <v>8676460</v>
      </c>
      <c r="D13" s="155">
        <v>0</v>
      </c>
      <c r="E13" s="156">
        <v>8860784</v>
      </c>
      <c r="F13" s="60">
        <v>8860784</v>
      </c>
      <c r="G13" s="60">
        <v>399470</v>
      </c>
      <c r="H13" s="60">
        <v>1197973</v>
      </c>
      <c r="I13" s="60">
        <v>0</v>
      </c>
      <c r="J13" s="60">
        <v>1597443</v>
      </c>
      <c r="K13" s="60">
        <v>932696</v>
      </c>
      <c r="L13" s="60">
        <v>416896</v>
      </c>
      <c r="M13" s="60">
        <v>0</v>
      </c>
      <c r="N13" s="60">
        <v>1349592</v>
      </c>
      <c r="O13" s="60">
        <v>0</v>
      </c>
      <c r="P13" s="60">
        <v>1334263</v>
      </c>
      <c r="Q13" s="60">
        <v>970198</v>
      </c>
      <c r="R13" s="60">
        <v>2304461</v>
      </c>
      <c r="S13" s="60">
        <v>696333</v>
      </c>
      <c r="T13" s="60">
        <v>1413178</v>
      </c>
      <c r="U13" s="60">
        <v>1202106</v>
      </c>
      <c r="V13" s="60">
        <v>3311617</v>
      </c>
      <c r="W13" s="60">
        <v>8563113</v>
      </c>
      <c r="X13" s="60">
        <v>8860784</v>
      </c>
      <c r="Y13" s="60">
        <v>-297671</v>
      </c>
      <c r="Z13" s="140">
        <v>-3.36</v>
      </c>
      <c r="AA13" s="155">
        <v>8860784</v>
      </c>
    </row>
    <row r="14" spans="1:27" ht="13.5">
      <c r="A14" s="181" t="s">
        <v>110</v>
      </c>
      <c r="B14" s="185"/>
      <c r="C14" s="155">
        <v>19349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1810</v>
      </c>
      <c r="N14" s="60">
        <v>1810</v>
      </c>
      <c r="O14" s="60">
        <v>1810</v>
      </c>
      <c r="P14" s="60">
        <v>0</v>
      </c>
      <c r="Q14" s="60">
        <v>0</v>
      </c>
      <c r="R14" s="60">
        <v>1810</v>
      </c>
      <c r="S14" s="60">
        <v>0</v>
      </c>
      <c r="T14" s="60">
        <v>0</v>
      </c>
      <c r="U14" s="60">
        <v>0</v>
      </c>
      <c r="V14" s="60">
        <v>0</v>
      </c>
      <c r="W14" s="60">
        <v>3620</v>
      </c>
      <c r="X14" s="60">
        <v>0</v>
      </c>
      <c r="Y14" s="60">
        <v>3620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581817876</v>
      </c>
      <c r="D19" s="155">
        <v>0</v>
      </c>
      <c r="E19" s="156">
        <v>583073419</v>
      </c>
      <c r="F19" s="60">
        <v>257181044</v>
      </c>
      <c r="G19" s="60">
        <v>39851032</v>
      </c>
      <c r="H19" s="60">
        <v>45120066</v>
      </c>
      <c r="I19" s="60">
        <v>37895070</v>
      </c>
      <c r="J19" s="60">
        <v>122866168</v>
      </c>
      <c r="K19" s="60">
        <v>45494409</v>
      </c>
      <c r="L19" s="60">
        <v>45494409</v>
      </c>
      <c r="M19" s="60">
        <v>0</v>
      </c>
      <c r="N19" s="60">
        <v>90988818</v>
      </c>
      <c r="O19" s="60">
        <v>0</v>
      </c>
      <c r="P19" s="60">
        <v>33898224</v>
      </c>
      <c r="Q19" s="60">
        <v>524104000</v>
      </c>
      <c r="R19" s="60">
        <v>558002224</v>
      </c>
      <c r="S19" s="60">
        <v>45980693</v>
      </c>
      <c r="T19" s="60">
        <v>26721712</v>
      </c>
      <c r="U19" s="60">
        <v>63263433</v>
      </c>
      <c r="V19" s="60">
        <v>135965838</v>
      </c>
      <c r="W19" s="60">
        <v>907823048</v>
      </c>
      <c r="X19" s="60">
        <v>257181044</v>
      </c>
      <c r="Y19" s="60">
        <v>650642004</v>
      </c>
      <c r="Z19" s="140">
        <v>252.99</v>
      </c>
      <c r="AA19" s="155">
        <v>257181044</v>
      </c>
    </row>
    <row r="20" spans="1:27" ht="13.5">
      <c r="A20" s="181" t="s">
        <v>35</v>
      </c>
      <c r="B20" s="185"/>
      <c r="C20" s="155">
        <v>94660960</v>
      </c>
      <c r="D20" s="155">
        <v>0</v>
      </c>
      <c r="E20" s="156">
        <v>10302797</v>
      </c>
      <c r="F20" s="54">
        <v>3274797</v>
      </c>
      <c r="G20" s="54">
        <v>3092027</v>
      </c>
      <c r="H20" s="54">
        <v>406513</v>
      </c>
      <c r="I20" s="54">
        <v>259123</v>
      </c>
      <c r="J20" s="54">
        <v>3757663</v>
      </c>
      <c r="K20" s="54">
        <v>2402081</v>
      </c>
      <c r="L20" s="54">
        <v>-2744561</v>
      </c>
      <c r="M20" s="54">
        <v>7650001</v>
      </c>
      <c r="N20" s="54">
        <v>7307521</v>
      </c>
      <c r="O20" s="54">
        <v>7650001</v>
      </c>
      <c r="P20" s="54">
        <v>13379755</v>
      </c>
      <c r="Q20" s="54">
        <v>75456</v>
      </c>
      <c r="R20" s="54">
        <v>21105212</v>
      </c>
      <c r="S20" s="54">
        <v>452209</v>
      </c>
      <c r="T20" s="54">
        <v>2198202</v>
      </c>
      <c r="U20" s="54">
        <v>272277</v>
      </c>
      <c r="V20" s="54">
        <v>2922688</v>
      </c>
      <c r="W20" s="54">
        <v>35093084</v>
      </c>
      <c r="X20" s="54">
        <v>3274797</v>
      </c>
      <c r="Y20" s="54">
        <v>31818287</v>
      </c>
      <c r="Z20" s="184">
        <v>971.61</v>
      </c>
      <c r="AA20" s="130">
        <v>3274797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68843</v>
      </c>
      <c r="T21" s="60">
        <v>0</v>
      </c>
      <c r="U21" s="60">
        <v>0</v>
      </c>
      <c r="V21" s="60">
        <v>68843</v>
      </c>
      <c r="W21" s="82">
        <v>68843</v>
      </c>
      <c r="X21" s="60">
        <v>0</v>
      </c>
      <c r="Y21" s="60">
        <v>68843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765485664</v>
      </c>
      <c r="D22" s="188">
        <f>SUM(D5:D21)</f>
        <v>0</v>
      </c>
      <c r="E22" s="189">
        <f t="shared" si="0"/>
        <v>681437000</v>
      </c>
      <c r="F22" s="190">
        <f t="shared" si="0"/>
        <v>269366625</v>
      </c>
      <c r="G22" s="190">
        <f t="shared" si="0"/>
        <v>43342529</v>
      </c>
      <c r="H22" s="190">
        <f t="shared" si="0"/>
        <v>46724552</v>
      </c>
      <c r="I22" s="190">
        <f t="shared" si="0"/>
        <v>38154193</v>
      </c>
      <c r="J22" s="190">
        <f t="shared" si="0"/>
        <v>128221274</v>
      </c>
      <c r="K22" s="190">
        <f t="shared" si="0"/>
        <v>48829186</v>
      </c>
      <c r="L22" s="190">
        <f t="shared" si="0"/>
        <v>43166744</v>
      </c>
      <c r="M22" s="190">
        <f t="shared" si="0"/>
        <v>7658808</v>
      </c>
      <c r="N22" s="190">
        <f t="shared" si="0"/>
        <v>99654738</v>
      </c>
      <c r="O22" s="190">
        <f t="shared" si="0"/>
        <v>7658808</v>
      </c>
      <c r="P22" s="190">
        <f t="shared" si="0"/>
        <v>50024132</v>
      </c>
      <c r="Q22" s="190">
        <f t="shared" si="0"/>
        <v>525156651</v>
      </c>
      <c r="R22" s="190">
        <f t="shared" si="0"/>
        <v>582839591</v>
      </c>
      <c r="S22" s="190">
        <f t="shared" si="0"/>
        <v>48595974</v>
      </c>
      <c r="T22" s="190">
        <f t="shared" si="0"/>
        <v>49036188</v>
      </c>
      <c r="U22" s="190">
        <f t="shared" si="0"/>
        <v>64737816</v>
      </c>
      <c r="V22" s="190">
        <f t="shared" si="0"/>
        <v>162369978</v>
      </c>
      <c r="W22" s="190">
        <f t="shared" si="0"/>
        <v>973085581</v>
      </c>
      <c r="X22" s="190">
        <f t="shared" si="0"/>
        <v>269366625</v>
      </c>
      <c r="Y22" s="190">
        <f t="shared" si="0"/>
        <v>703718956</v>
      </c>
      <c r="Z22" s="191">
        <f>+IF(X22&lt;&gt;0,+(Y22/X22)*100,0)</f>
        <v>261.24949815145067</v>
      </c>
      <c r="AA22" s="188">
        <f>SUM(AA5:AA21)</f>
        <v>269366625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362745126</v>
      </c>
      <c r="D25" s="155">
        <v>0</v>
      </c>
      <c r="E25" s="156">
        <v>413499000</v>
      </c>
      <c r="F25" s="60">
        <v>398230431</v>
      </c>
      <c r="G25" s="60">
        <v>29671094</v>
      </c>
      <c r="H25" s="60">
        <v>31301176</v>
      </c>
      <c r="I25" s="60">
        <v>29139335</v>
      </c>
      <c r="J25" s="60">
        <v>90111605</v>
      </c>
      <c r="K25" s="60">
        <v>31678745</v>
      </c>
      <c r="L25" s="60">
        <v>30424431</v>
      </c>
      <c r="M25" s="60">
        <v>33177335</v>
      </c>
      <c r="N25" s="60">
        <v>95280511</v>
      </c>
      <c r="O25" s="60">
        <v>33177335</v>
      </c>
      <c r="P25" s="60">
        <v>31448693</v>
      </c>
      <c r="Q25" s="60">
        <v>37168175</v>
      </c>
      <c r="R25" s="60">
        <v>101794203</v>
      </c>
      <c r="S25" s="60">
        <v>32067087</v>
      </c>
      <c r="T25" s="60">
        <v>30989800</v>
      </c>
      <c r="U25" s="60">
        <v>35637914</v>
      </c>
      <c r="V25" s="60">
        <v>98694801</v>
      </c>
      <c r="W25" s="60">
        <v>385881120</v>
      </c>
      <c r="X25" s="60">
        <v>398230431</v>
      </c>
      <c r="Y25" s="60">
        <v>-12349311</v>
      </c>
      <c r="Z25" s="140">
        <v>-3.1</v>
      </c>
      <c r="AA25" s="155">
        <v>398230431</v>
      </c>
    </row>
    <row r="26" spans="1:27" ht="13.5">
      <c r="A26" s="183" t="s">
        <v>38</v>
      </c>
      <c r="B26" s="182"/>
      <c r="C26" s="155">
        <v>9130655</v>
      </c>
      <c r="D26" s="155">
        <v>0</v>
      </c>
      <c r="E26" s="156">
        <v>9546362</v>
      </c>
      <c r="F26" s="60">
        <v>9466362</v>
      </c>
      <c r="G26" s="60">
        <v>697653</v>
      </c>
      <c r="H26" s="60">
        <v>699296</v>
      </c>
      <c r="I26" s="60">
        <v>749329</v>
      </c>
      <c r="J26" s="60">
        <v>2146278</v>
      </c>
      <c r="K26" s="60">
        <v>727184</v>
      </c>
      <c r="L26" s="60">
        <v>673616</v>
      </c>
      <c r="M26" s="60">
        <v>680672</v>
      </c>
      <c r="N26" s="60">
        <v>2081472</v>
      </c>
      <c r="O26" s="60">
        <v>680672</v>
      </c>
      <c r="P26" s="60">
        <v>742401</v>
      </c>
      <c r="Q26" s="60">
        <v>713504</v>
      </c>
      <c r="R26" s="60">
        <v>2136577</v>
      </c>
      <c r="S26" s="60">
        <v>3191036</v>
      </c>
      <c r="T26" s="60">
        <v>781784</v>
      </c>
      <c r="U26" s="60">
        <v>1046135</v>
      </c>
      <c r="V26" s="60">
        <v>5018955</v>
      </c>
      <c r="W26" s="60">
        <v>11383282</v>
      </c>
      <c r="X26" s="60">
        <v>9466362</v>
      </c>
      <c r="Y26" s="60">
        <v>1916920</v>
      </c>
      <c r="Z26" s="140">
        <v>20.25</v>
      </c>
      <c r="AA26" s="155">
        <v>9466362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122264297</v>
      </c>
      <c r="D28" s="155">
        <v>0</v>
      </c>
      <c r="E28" s="156">
        <v>65000000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61583941</v>
      </c>
      <c r="V28" s="60">
        <v>61583941</v>
      </c>
      <c r="W28" s="60">
        <v>61583941</v>
      </c>
      <c r="X28" s="60">
        <v>0</v>
      </c>
      <c r="Y28" s="60">
        <v>61583941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191866</v>
      </c>
      <c r="D30" s="155">
        <v>0</v>
      </c>
      <c r="E30" s="156">
        <v>64250000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53504595</v>
      </c>
      <c r="D31" s="155">
        <v>0</v>
      </c>
      <c r="E31" s="156">
        <v>0</v>
      </c>
      <c r="F31" s="60">
        <v>0</v>
      </c>
      <c r="G31" s="60">
        <v>1894067</v>
      </c>
      <c r="H31" s="60">
        <v>3043136</v>
      </c>
      <c r="I31" s="60">
        <v>1695551</v>
      </c>
      <c r="J31" s="60">
        <v>6632754</v>
      </c>
      <c r="K31" s="60">
        <v>0</v>
      </c>
      <c r="L31" s="60">
        <v>6673184</v>
      </c>
      <c r="M31" s="60">
        <v>4392320</v>
      </c>
      <c r="N31" s="60">
        <v>11065504</v>
      </c>
      <c r="O31" s="60">
        <v>4392320</v>
      </c>
      <c r="P31" s="60">
        <v>2748017</v>
      </c>
      <c r="Q31" s="60">
        <v>1419098</v>
      </c>
      <c r="R31" s="60">
        <v>8559435</v>
      </c>
      <c r="S31" s="60">
        <v>3879454</v>
      </c>
      <c r="T31" s="60">
        <v>4047627</v>
      </c>
      <c r="U31" s="60">
        <v>0</v>
      </c>
      <c r="V31" s="60">
        <v>7927081</v>
      </c>
      <c r="W31" s="60">
        <v>34184774</v>
      </c>
      <c r="X31" s="60">
        <v>0</v>
      </c>
      <c r="Y31" s="60">
        <v>34184774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2228512</v>
      </c>
      <c r="M32" s="60">
        <v>1280030</v>
      </c>
      <c r="N32" s="60">
        <v>3508542</v>
      </c>
      <c r="O32" s="60">
        <v>1280030</v>
      </c>
      <c r="P32" s="60">
        <v>0</v>
      </c>
      <c r="Q32" s="60">
        <v>961139</v>
      </c>
      <c r="R32" s="60">
        <v>2241169</v>
      </c>
      <c r="S32" s="60">
        <v>0</v>
      </c>
      <c r="T32" s="60">
        <v>0</v>
      </c>
      <c r="U32" s="60">
        <v>0</v>
      </c>
      <c r="V32" s="60">
        <v>0</v>
      </c>
      <c r="W32" s="60">
        <v>5749711</v>
      </c>
      <c r="X32" s="60">
        <v>0</v>
      </c>
      <c r="Y32" s="60">
        <v>5749711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16423257</v>
      </c>
      <c r="L33" s="60">
        <v>13921335</v>
      </c>
      <c r="M33" s="60">
        <v>0</v>
      </c>
      <c r="N33" s="60">
        <v>30344592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30344592</v>
      </c>
      <c r="X33" s="60">
        <v>0</v>
      </c>
      <c r="Y33" s="60">
        <v>30344592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116981951</v>
      </c>
      <c r="D34" s="155">
        <v>0</v>
      </c>
      <c r="E34" s="156">
        <v>194141638</v>
      </c>
      <c r="F34" s="60">
        <v>321986737</v>
      </c>
      <c r="G34" s="60">
        <v>11079715</v>
      </c>
      <c r="H34" s="60">
        <v>11680944</v>
      </c>
      <c r="I34" s="60">
        <v>6569978</v>
      </c>
      <c r="J34" s="60">
        <v>29330637</v>
      </c>
      <c r="K34" s="60">
        <v>0</v>
      </c>
      <c r="L34" s="60">
        <v>13847853</v>
      </c>
      <c r="M34" s="60">
        <v>12117704</v>
      </c>
      <c r="N34" s="60">
        <v>25965557</v>
      </c>
      <c r="O34" s="60">
        <v>12117704</v>
      </c>
      <c r="P34" s="60">
        <v>15085021</v>
      </c>
      <c r="Q34" s="60">
        <v>10986698</v>
      </c>
      <c r="R34" s="60">
        <v>38189423</v>
      </c>
      <c r="S34" s="60">
        <v>9458397</v>
      </c>
      <c r="T34" s="60">
        <v>13216977</v>
      </c>
      <c r="U34" s="60">
        <v>28004901</v>
      </c>
      <c r="V34" s="60">
        <v>50680275</v>
      </c>
      <c r="W34" s="60">
        <v>144165892</v>
      </c>
      <c r="X34" s="60">
        <v>321986737</v>
      </c>
      <c r="Y34" s="60">
        <v>-177820845</v>
      </c>
      <c r="Z34" s="140">
        <v>-55.23</v>
      </c>
      <c r="AA34" s="155">
        <v>321986737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664818490</v>
      </c>
      <c r="D36" s="188">
        <f>SUM(D25:D35)</f>
        <v>0</v>
      </c>
      <c r="E36" s="189">
        <f t="shared" si="1"/>
        <v>746437000</v>
      </c>
      <c r="F36" s="190">
        <f t="shared" si="1"/>
        <v>729683530</v>
      </c>
      <c r="G36" s="190">
        <f t="shared" si="1"/>
        <v>43342529</v>
      </c>
      <c r="H36" s="190">
        <f t="shared" si="1"/>
        <v>46724552</v>
      </c>
      <c r="I36" s="190">
        <f t="shared" si="1"/>
        <v>38154193</v>
      </c>
      <c r="J36" s="190">
        <f t="shared" si="1"/>
        <v>128221274</v>
      </c>
      <c r="K36" s="190">
        <f t="shared" si="1"/>
        <v>48829186</v>
      </c>
      <c r="L36" s="190">
        <f t="shared" si="1"/>
        <v>67768931</v>
      </c>
      <c r="M36" s="190">
        <f t="shared" si="1"/>
        <v>51648061</v>
      </c>
      <c r="N36" s="190">
        <f t="shared" si="1"/>
        <v>168246178</v>
      </c>
      <c r="O36" s="190">
        <f t="shared" si="1"/>
        <v>51648061</v>
      </c>
      <c r="P36" s="190">
        <f t="shared" si="1"/>
        <v>50024132</v>
      </c>
      <c r="Q36" s="190">
        <f t="shared" si="1"/>
        <v>51248614</v>
      </c>
      <c r="R36" s="190">
        <f t="shared" si="1"/>
        <v>152920807</v>
      </c>
      <c r="S36" s="190">
        <f t="shared" si="1"/>
        <v>48595974</v>
      </c>
      <c r="T36" s="190">
        <f t="shared" si="1"/>
        <v>49036188</v>
      </c>
      <c r="U36" s="190">
        <f t="shared" si="1"/>
        <v>126272891</v>
      </c>
      <c r="V36" s="190">
        <f t="shared" si="1"/>
        <v>223905053</v>
      </c>
      <c r="W36" s="190">
        <f t="shared" si="1"/>
        <v>673293312</v>
      </c>
      <c r="X36" s="190">
        <f t="shared" si="1"/>
        <v>729683530</v>
      </c>
      <c r="Y36" s="190">
        <f t="shared" si="1"/>
        <v>-56390218</v>
      </c>
      <c r="Z36" s="191">
        <f>+IF(X36&lt;&gt;0,+(Y36/X36)*100,0)</f>
        <v>-7.728037660381344</v>
      </c>
      <c r="AA36" s="188">
        <f>SUM(AA25:AA35)</f>
        <v>729683530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100667174</v>
      </c>
      <c r="D38" s="199">
        <f>+D22-D36</f>
        <v>0</v>
      </c>
      <c r="E38" s="200">
        <f t="shared" si="2"/>
        <v>-65000000</v>
      </c>
      <c r="F38" s="106">
        <f t="shared" si="2"/>
        <v>-460316905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-24602187</v>
      </c>
      <c r="M38" s="106">
        <f t="shared" si="2"/>
        <v>-43989253</v>
      </c>
      <c r="N38" s="106">
        <f t="shared" si="2"/>
        <v>-68591440</v>
      </c>
      <c r="O38" s="106">
        <f t="shared" si="2"/>
        <v>-43989253</v>
      </c>
      <c r="P38" s="106">
        <f t="shared" si="2"/>
        <v>0</v>
      </c>
      <c r="Q38" s="106">
        <f t="shared" si="2"/>
        <v>473908037</v>
      </c>
      <c r="R38" s="106">
        <f t="shared" si="2"/>
        <v>429918784</v>
      </c>
      <c r="S38" s="106">
        <f t="shared" si="2"/>
        <v>0</v>
      </c>
      <c r="T38" s="106">
        <f t="shared" si="2"/>
        <v>0</v>
      </c>
      <c r="U38" s="106">
        <f t="shared" si="2"/>
        <v>-61535075</v>
      </c>
      <c r="V38" s="106">
        <f t="shared" si="2"/>
        <v>-61535075</v>
      </c>
      <c r="W38" s="106">
        <f t="shared" si="2"/>
        <v>299792269</v>
      </c>
      <c r="X38" s="106">
        <f>IF(F22=F36,0,X22-X36)</f>
        <v>-460316905</v>
      </c>
      <c r="Y38" s="106">
        <f t="shared" si="2"/>
        <v>760109174</v>
      </c>
      <c r="Z38" s="201">
        <f>+IF(X38&lt;&gt;0,+(Y38/X38)*100,0)</f>
        <v>-165.12736459244312</v>
      </c>
      <c r="AA38" s="199">
        <f>+AA22-AA36</f>
        <v>-460316905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156596000</v>
      </c>
      <c r="N39" s="60">
        <v>156596000</v>
      </c>
      <c r="O39" s="60">
        <v>156596000</v>
      </c>
      <c r="P39" s="60">
        <v>0</v>
      </c>
      <c r="Q39" s="60">
        <v>185743868</v>
      </c>
      <c r="R39" s="60">
        <v>342339868</v>
      </c>
      <c r="S39" s="60">
        <v>0</v>
      </c>
      <c r="T39" s="60">
        <v>0</v>
      </c>
      <c r="U39" s="60">
        <v>0</v>
      </c>
      <c r="V39" s="60">
        <v>0</v>
      </c>
      <c r="W39" s="60">
        <v>498935868</v>
      </c>
      <c r="X39" s="60">
        <v>0</v>
      </c>
      <c r="Y39" s="60">
        <v>498935868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100667174</v>
      </c>
      <c r="D42" s="206">
        <f>SUM(D38:D41)</f>
        <v>0</v>
      </c>
      <c r="E42" s="207">
        <f t="shared" si="3"/>
        <v>-65000000</v>
      </c>
      <c r="F42" s="88">
        <f t="shared" si="3"/>
        <v>-460316905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-24602187</v>
      </c>
      <c r="M42" s="88">
        <f t="shared" si="3"/>
        <v>112606747</v>
      </c>
      <c r="N42" s="88">
        <f t="shared" si="3"/>
        <v>88004560</v>
      </c>
      <c r="O42" s="88">
        <f t="shared" si="3"/>
        <v>112606747</v>
      </c>
      <c r="P42" s="88">
        <f t="shared" si="3"/>
        <v>0</v>
      </c>
      <c r="Q42" s="88">
        <f t="shared" si="3"/>
        <v>659651905</v>
      </c>
      <c r="R42" s="88">
        <f t="shared" si="3"/>
        <v>772258652</v>
      </c>
      <c r="S42" s="88">
        <f t="shared" si="3"/>
        <v>0</v>
      </c>
      <c r="T42" s="88">
        <f t="shared" si="3"/>
        <v>0</v>
      </c>
      <c r="U42" s="88">
        <f t="shared" si="3"/>
        <v>-61535075</v>
      </c>
      <c r="V42" s="88">
        <f t="shared" si="3"/>
        <v>-61535075</v>
      </c>
      <c r="W42" s="88">
        <f t="shared" si="3"/>
        <v>798728137</v>
      </c>
      <c r="X42" s="88">
        <f t="shared" si="3"/>
        <v>-460316905</v>
      </c>
      <c r="Y42" s="88">
        <f t="shared" si="3"/>
        <v>1259045042</v>
      </c>
      <c r="Z42" s="208">
        <f>+IF(X42&lt;&gt;0,+(Y42/X42)*100,0)</f>
        <v>-273.51701150319474</v>
      </c>
      <c r="AA42" s="206">
        <f>SUM(AA38:AA41)</f>
        <v>-460316905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100667174</v>
      </c>
      <c r="D44" s="210">
        <f>+D42-D43</f>
        <v>0</v>
      </c>
      <c r="E44" s="211">
        <f t="shared" si="4"/>
        <v>-65000000</v>
      </c>
      <c r="F44" s="77">
        <f t="shared" si="4"/>
        <v>-460316905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-24602187</v>
      </c>
      <c r="M44" s="77">
        <f t="shared" si="4"/>
        <v>112606747</v>
      </c>
      <c r="N44" s="77">
        <f t="shared" si="4"/>
        <v>88004560</v>
      </c>
      <c r="O44" s="77">
        <f t="shared" si="4"/>
        <v>112606747</v>
      </c>
      <c r="P44" s="77">
        <f t="shared" si="4"/>
        <v>0</v>
      </c>
      <c r="Q44" s="77">
        <f t="shared" si="4"/>
        <v>659651905</v>
      </c>
      <c r="R44" s="77">
        <f t="shared" si="4"/>
        <v>772258652</v>
      </c>
      <c r="S44" s="77">
        <f t="shared" si="4"/>
        <v>0</v>
      </c>
      <c r="T44" s="77">
        <f t="shared" si="4"/>
        <v>0</v>
      </c>
      <c r="U44" s="77">
        <f t="shared" si="4"/>
        <v>-61535075</v>
      </c>
      <c r="V44" s="77">
        <f t="shared" si="4"/>
        <v>-61535075</v>
      </c>
      <c r="W44" s="77">
        <f t="shared" si="4"/>
        <v>798728137</v>
      </c>
      <c r="X44" s="77">
        <f t="shared" si="4"/>
        <v>-460316905</v>
      </c>
      <c r="Y44" s="77">
        <f t="shared" si="4"/>
        <v>1259045042</v>
      </c>
      <c r="Z44" s="212">
        <f>+IF(X44&lt;&gt;0,+(Y44/X44)*100,0)</f>
        <v>-273.51701150319474</v>
      </c>
      <c r="AA44" s="210">
        <f>+AA42-AA43</f>
        <v>-460316905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100667174</v>
      </c>
      <c r="D46" s="206">
        <f>SUM(D44:D45)</f>
        <v>0</v>
      </c>
      <c r="E46" s="207">
        <f t="shared" si="5"/>
        <v>-65000000</v>
      </c>
      <c r="F46" s="88">
        <f t="shared" si="5"/>
        <v>-460316905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-24602187</v>
      </c>
      <c r="M46" s="88">
        <f t="shared" si="5"/>
        <v>112606747</v>
      </c>
      <c r="N46" s="88">
        <f t="shared" si="5"/>
        <v>88004560</v>
      </c>
      <c r="O46" s="88">
        <f t="shared" si="5"/>
        <v>112606747</v>
      </c>
      <c r="P46" s="88">
        <f t="shared" si="5"/>
        <v>0</v>
      </c>
      <c r="Q46" s="88">
        <f t="shared" si="5"/>
        <v>659651905</v>
      </c>
      <c r="R46" s="88">
        <f t="shared" si="5"/>
        <v>772258652</v>
      </c>
      <c r="S46" s="88">
        <f t="shared" si="5"/>
        <v>0</v>
      </c>
      <c r="T46" s="88">
        <f t="shared" si="5"/>
        <v>0</v>
      </c>
      <c r="U46" s="88">
        <f t="shared" si="5"/>
        <v>-61535075</v>
      </c>
      <c r="V46" s="88">
        <f t="shared" si="5"/>
        <v>-61535075</v>
      </c>
      <c r="W46" s="88">
        <f t="shared" si="5"/>
        <v>798728137</v>
      </c>
      <c r="X46" s="88">
        <f t="shared" si="5"/>
        <v>-460316905</v>
      </c>
      <c r="Y46" s="88">
        <f t="shared" si="5"/>
        <v>1259045042</v>
      </c>
      <c r="Z46" s="208">
        <f>+IF(X46&lt;&gt;0,+(Y46/X46)*100,0)</f>
        <v>-273.51701150319474</v>
      </c>
      <c r="AA46" s="206">
        <f>SUM(AA44:AA45)</f>
        <v>-460316905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100667174</v>
      </c>
      <c r="D48" s="217">
        <f>SUM(D46:D47)</f>
        <v>0</v>
      </c>
      <c r="E48" s="218">
        <f t="shared" si="6"/>
        <v>-65000000</v>
      </c>
      <c r="F48" s="219">
        <f t="shared" si="6"/>
        <v>-460316905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-24602187</v>
      </c>
      <c r="M48" s="219">
        <f t="shared" si="6"/>
        <v>112606747</v>
      </c>
      <c r="N48" s="219">
        <f t="shared" si="6"/>
        <v>88004560</v>
      </c>
      <c r="O48" s="220">
        <f t="shared" si="6"/>
        <v>112606747</v>
      </c>
      <c r="P48" s="220">
        <f t="shared" si="6"/>
        <v>0</v>
      </c>
      <c r="Q48" s="220">
        <f t="shared" si="6"/>
        <v>659651905</v>
      </c>
      <c r="R48" s="220">
        <f t="shared" si="6"/>
        <v>772258652</v>
      </c>
      <c r="S48" s="220">
        <f t="shared" si="6"/>
        <v>0</v>
      </c>
      <c r="T48" s="219">
        <f t="shared" si="6"/>
        <v>0</v>
      </c>
      <c r="U48" s="219">
        <f t="shared" si="6"/>
        <v>-61535075</v>
      </c>
      <c r="V48" s="220">
        <f t="shared" si="6"/>
        <v>-61535075</v>
      </c>
      <c r="W48" s="220">
        <f t="shared" si="6"/>
        <v>798728137</v>
      </c>
      <c r="X48" s="220">
        <f t="shared" si="6"/>
        <v>-460316905</v>
      </c>
      <c r="Y48" s="220">
        <f t="shared" si="6"/>
        <v>1259045042</v>
      </c>
      <c r="Z48" s="221">
        <f>+IF(X48&lt;&gt;0,+(Y48/X48)*100,0)</f>
        <v>-273.51701150319474</v>
      </c>
      <c r="AA48" s="222">
        <f>SUM(AA46:AA47)</f>
        <v>-460316905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4177761</v>
      </c>
      <c r="D5" s="153">
        <f>SUM(D6:D8)</f>
        <v>0</v>
      </c>
      <c r="E5" s="154">
        <f t="shared" si="0"/>
        <v>4620000</v>
      </c>
      <c r="F5" s="100">
        <f t="shared" si="0"/>
        <v>70000</v>
      </c>
      <c r="G5" s="100">
        <f t="shared" si="0"/>
        <v>644614</v>
      </c>
      <c r="H5" s="100">
        <f t="shared" si="0"/>
        <v>345373</v>
      </c>
      <c r="I5" s="100">
        <f t="shared" si="0"/>
        <v>45789</v>
      </c>
      <c r="J5" s="100">
        <f t="shared" si="0"/>
        <v>1035776</v>
      </c>
      <c r="K5" s="100">
        <f t="shared" si="0"/>
        <v>801907</v>
      </c>
      <c r="L5" s="100">
        <f t="shared" si="0"/>
        <v>801907</v>
      </c>
      <c r="M5" s="100">
        <f t="shared" si="0"/>
        <v>257068</v>
      </c>
      <c r="N5" s="100">
        <f t="shared" si="0"/>
        <v>1860882</v>
      </c>
      <c r="O5" s="100">
        <f t="shared" si="0"/>
        <v>99138</v>
      </c>
      <c r="P5" s="100">
        <f t="shared" si="0"/>
        <v>463624</v>
      </c>
      <c r="Q5" s="100">
        <f t="shared" si="0"/>
        <v>181552</v>
      </c>
      <c r="R5" s="100">
        <f t="shared" si="0"/>
        <v>744314</v>
      </c>
      <c r="S5" s="100">
        <f t="shared" si="0"/>
        <v>326276</v>
      </c>
      <c r="T5" s="100">
        <f t="shared" si="0"/>
        <v>420165</v>
      </c>
      <c r="U5" s="100">
        <f t="shared" si="0"/>
        <v>232921</v>
      </c>
      <c r="V5" s="100">
        <f t="shared" si="0"/>
        <v>979362</v>
      </c>
      <c r="W5" s="100">
        <f t="shared" si="0"/>
        <v>4620334</v>
      </c>
      <c r="X5" s="100">
        <f t="shared" si="0"/>
        <v>70000</v>
      </c>
      <c r="Y5" s="100">
        <f t="shared" si="0"/>
        <v>4550334</v>
      </c>
      <c r="Z5" s="137">
        <f>+IF(X5&lt;&gt;0,+(Y5/X5)*100,0)</f>
        <v>6500.477142857143</v>
      </c>
      <c r="AA5" s="153">
        <f>SUM(AA6:AA8)</f>
        <v>70000</v>
      </c>
    </row>
    <row r="6" spans="1:27" ht="13.5">
      <c r="A6" s="138" t="s">
        <v>75</v>
      </c>
      <c r="B6" s="136"/>
      <c r="C6" s="155">
        <v>159772</v>
      </c>
      <c r="D6" s="155"/>
      <c r="E6" s="156">
        <v>270000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7880</v>
      </c>
      <c r="T6" s="60">
        <v>19910</v>
      </c>
      <c r="U6" s="60"/>
      <c r="V6" s="60">
        <v>27790</v>
      </c>
      <c r="W6" s="60">
        <v>27790</v>
      </c>
      <c r="X6" s="60">
        <v>70000</v>
      </c>
      <c r="Y6" s="60">
        <v>-42210</v>
      </c>
      <c r="Z6" s="140">
        <v>-60.3</v>
      </c>
      <c r="AA6" s="62">
        <v>70000</v>
      </c>
    </row>
    <row r="7" spans="1:27" ht="13.5">
      <c r="A7" s="138" t="s">
        <v>76</v>
      </c>
      <c r="B7" s="136"/>
      <c r="C7" s="157">
        <v>136369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3881620</v>
      </c>
      <c r="D8" s="155"/>
      <c r="E8" s="156">
        <v>4350000</v>
      </c>
      <c r="F8" s="60"/>
      <c r="G8" s="60">
        <v>644614</v>
      </c>
      <c r="H8" s="60">
        <v>345373</v>
      </c>
      <c r="I8" s="60">
        <v>45789</v>
      </c>
      <c r="J8" s="60">
        <v>1035776</v>
      </c>
      <c r="K8" s="60">
        <v>801907</v>
      </c>
      <c r="L8" s="60">
        <v>801907</v>
      </c>
      <c r="M8" s="60">
        <v>257068</v>
      </c>
      <c r="N8" s="60">
        <v>1860882</v>
      </c>
      <c r="O8" s="60">
        <v>99138</v>
      </c>
      <c r="P8" s="60">
        <v>463624</v>
      </c>
      <c r="Q8" s="60">
        <v>181552</v>
      </c>
      <c r="R8" s="60">
        <v>744314</v>
      </c>
      <c r="S8" s="60">
        <v>318396</v>
      </c>
      <c r="T8" s="60">
        <v>400255</v>
      </c>
      <c r="U8" s="60">
        <v>232921</v>
      </c>
      <c r="V8" s="60">
        <v>951572</v>
      </c>
      <c r="W8" s="60">
        <v>4592544</v>
      </c>
      <c r="X8" s="60"/>
      <c r="Y8" s="60">
        <v>4592544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9374886</v>
      </c>
      <c r="D9" s="153">
        <f>SUM(D10:D14)</f>
        <v>0</v>
      </c>
      <c r="E9" s="154">
        <f t="shared" si="1"/>
        <v>4575262</v>
      </c>
      <c r="F9" s="100">
        <f t="shared" si="1"/>
        <v>5653489</v>
      </c>
      <c r="G9" s="100">
        <f t="shared" si="1"/>
        <v>0</v>
      </c>
      <c r="H9" s="100">
        <f t="shared" si="1"/>
        <v>0</v>
      </c>
      <c r="I9" s="100">
        <f t="shared" si="1"/>
        <v>2344734</v>
      </c>
      <c r="J9" s="100">
        <f t="shared" si="1"/>
        <v>2344734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3134872</v>
      </c>
      <c r="Q9" s="100">
        <f t="shared" si="1"/>
        <v>3480487</v>
      </c>
      <c r="R9" s="100">
        <f t="shared" si="1"/>
        <v>6615359</v>
      </c>
      <c r="S9" s="100">
        <f t="shared" si="1"/>
        <v>0</v>
      </c>
      <c r="T9" s="100">
        <f t="shared" si="1"/>
        <v>0</v>
      </c>
      <c r="U9" s="100">
        <f t="shared" si="1"/>
        <v>12034</v>
      </c>
      <c r="V9" s="100">
        <f t="shared" si="1"/>
        <v>12034</v>
      </c>
      <c r="W9" s="100">
        <f t="shared" si="1"/>
        <v>8972127</v>
      </c>
      <c r="X9" s="100">
        <f t="shared" si="1"/>
        <v>5653489</v>
      </c>
      <c r="Y9" s="100">
        <f t="shared" si="1"/>
        <v>3318638</v>
      </c>
      <c r="Z9" s="137">
        <f>+IF(X9&lt;&gt;0,+(Y9/X9)*100,0)</f>
        <v>58.700706767095504</v>
      </c>
      <c r="AA9" s="102">
        <f>SUM(AA10:AA14)</f>
        <v>5653489</v>
      </c>
    </row>
    <row r="10" spans="1:27" ht="13.5">
      <c r="A10" s="138" t="s">
        <v>79</v>
      </c>
      <c r="B10" s="136"/>
      <c r="C10" s="155">
        <v>9374886</v>
      </c>
      <c r="D10" s="155"/>
      <c r="E10" s="156">
        <v>4575262</v>
      </c>
      <c r="F10" s="60">
        <v>5653489</v>
      </c>
      <c r="G10" s="60"/>
      <c r="H10" s="60"/>
      <c r="I10" s="60">
        <v>2344734</v>
      </c>
      <c r="J10" s="60">
        <v>2344734</v>
      </c>
      <c r="K10" s="60"/>
      <c r="L10" s="60"/>
      <c r="M10" s="60"/>
      <c r="N10" s="60"/>
      <c r="O10" s="60"/>
      <c r="P10" s="60">
        <v>3134872</v>
      </c>
      <c r="Q10" s="60">
        <v>3480487</v>
      </c>
      <c r="R10" s="60">
        <v>6615359</v>
      </c>
      <c r="S10" s="60"/>
      <c r="T10" s="60"/>
      <c r="U10" s="60">
        <v>12034</v>
      </c>
      <c r="V10" s="60">
        <v>12034</v>
      </c>
      <c r="W10" s="60">
        <v>8972127</v>
      </c>
      <c r="X10" s="60">
        <v>5653489</v>
      </c>
      <c r="Y10" s="60">
        <v>3318638</v>
      </c>
      <c r="Z10" s="140">
        <v>58.7</v>
      </c>
      <c r="AA10" s="62">
        <v>5653489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17296994</v>
      </c>
      <c r="D15" s="153">
        <f>SUM(D16:D18)</f>
        <v>0</v>
      </c>
      <c r="E15" s="154">
        <f t="shared" si="2"/>
        <v>8742955</v>
      </c>
      <c r="F15" s="100">
        <f t="shared" si="2"/>
        <v>3898518</v>
      </c>
      <c r="G15" s="100">
        <f t="shared" si="2"/>
        <v>0</v>
      </c>
      <c r="H15" s="100">
        <f t="shared" si="2"/>
        <v>99911</v>
      </c>
      <c r="I15" s="100">
        <f t="shared" si="2"/>
        <v>179921</v>
      </c>
      <c r="J15" s="100">
        <f t="shared" si="2"/>
        <v>279832</v>
      </c>
      <c r="K15" s="100">
        <f t="shared" si="2"/>
        <v>6009</v>
      </c>
      <c r="L15" s="100">
        <f t="shared" si="2"/>
        <v>6009</v>
      </c>
      <c r="M15" s="100">
        <f t="shared" si="2"/>
        <v>0</v>
      </c>
      <c r="N15" s="100">
        <f t="shared" si="2"/>
        <v>12018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291850</v>
      </c>
      <c r="X15" s="100">
        <f t="shared" si="2"/>
        <v>3898518</v>
      </c>
      <c r="Y15" s="100">
        <f t="shared" si="2"/>
        <v>-3606668</v>
      </c>
      <c r="Z15" s="137">
        <f>+IF(X15&lt;&gt;0,+(Y15/X15)*100,0)</f>
        <v>-92.51382191899589</v>
      </c>
      <c r="AA15" s="102">
        <f>SUM(AA16:AA18)</f>
        <v>3898518</v>
      </c>
    </row>
    <row r="16" spans="1:27" ht="13.5">
      <c r="A16" s="138" t="s">
        <v>85</v>
      </c>
      <c r="B16" s="136"/>
      <c r="C16" s="155">
        <v>17296994</v>
      </c>
      <c r="D16" s="155"/>
      <c r="E16" s="156">
        <v>8550000</v>
      </c>
      <c r="F16" s="60">
        <v>3698518</v>
      </c>
      <c r="G16" s="60"/>
      <c r="H16" s="60">
        <v>99911</v>
      </c>
      <c r="I16" s="60">
        <v>179921</v>
      </c>
      <c r="J16" s="60">
        <v>279832</v>
      </c>
      <c r="K16" s="60">
        <v>6009</v>
      </c>
      <c r="L16" s="60">
        <v>6009</v>
      </c>
      <c r="M16" s="60"/>
      <c r="N16" s="60">
        <v>12018</v>
      </c>
      <c r="O16" s="60"/>
      <c r="P16" s="60"/>
      <c r="Q16" s="60"/>
      <c r="R16" s="60"/>
      <c r="S16" s="60"/>
      <c r="T16" s="60"/>
      <c r="U16" s="60"/>
      <c r="V16" s="60"/>
      <c r="W16" s="60">
        <v>291850</v>
      </c>
      <c r="X16" s="60">
        <v>3698518</v>
      </c>
      <c r="Y16" s="60">
        <v>-3406668</v>
      </c>
      <c r="Z16" s="140">
        <v>-92.11</v>
      </c>
      <c r="AA16" s="62">
        <v>3698518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192955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200000</v>
      </c>
      <c r="Y18" s="60">
        <v>-200000</v>
      </c>
      <c r="Z18" s="140">
        <v>-100</v>
      </c>
      <c r="AA18" s="62">
        <v>200000</v>
      </c>
    </row>
    <row r="19" spans="1:27" ht="13.5">
      <c r="A19" s="135" t="s">
        <v>88</v>
      </c>
      <c r="B19" s="142"/>
      <c r="C19" s="153">
        <f aca="true" t="shared" si="3" ref="C19:Y19">SUM(C20:C23)</f>
        <v>354972681</v>
      </c>
      <c r="D19" s="153">
        <f>SUM(D20:D23)</f>
        <v>0</v>
      </c>
      <c r="E19" s="154">
        <f t="shared" si="3"/>
        <v>564931331</v>
      </c>
      <c r="F19" s="100">
        <f t="shared" si="3"/>
        <v>627483543</v>
      </c>
      <c r="G19" s="100">
        <f t="shared" si="3"/>
        <v>9332213</v>
      </c>
      <c r="H19" s="100">
        <f t="shared" si="3"/>
        <v>31417019</v>
      </c>
      <c r="I19" s="100">
        <f t="shared" si="3"/>
        <v>31258405</v>
      </c>
      <c r="J19" s="100">
        <f t="shared" si="3"/>
        <v>72007637</v>
      </c>
      <c r="K19" s="100">
        <f t="shared" si="3"/>
        <v>45101619</v>
      </c>
      <c r="L19" s="100">
        <f t="shared" si="3"/>
        <v>45101619</v>
      </c>
      <c r="M19" s="100">
        <f t="shared" si="3"/>
        <v>30616264</v>
      </c>
      <c r="N19" s="100">
        <f t="shared" si="3"/>
        <v>120819502</v>
      </c>
      <c r="O19" s="100">
        <f t="shared" si="3"/>
        <v>21797019</v>
      </c>
      <c r="P19" s="100">
        <f t="shared" si="3"/>
        <v>39373797</v>
      </c>
      <c r="Q19" s="100">
        <f t="shared" si="3"/>
        <v>20126798</v>
      </c>
      <c r="R19" s="100">
        <f t="shared" si="3"/>
        <v>81297614</v>
      </c>
      <c r="S19" s="100">
        <f t="shared" si="3"/>
        <v>62492731</v>
      </c>
      <c r="T19" s="100">
        <f t="shared" si="3"/>
        <v>41573323</v>
      </c>
      <c r="U19" s="100">
        <f t="shared" si="3"/>
        <v>87249256</v>
      </c>
      <c r="V19" s="100">
        <f t="shared" si="3"/>
        <v>191315310</v>
      </c>
      <c r="W19" s="100">
        <f t="shared" si="3"/>
        <v>465440063</v>
      </c>
      <c r="X19" s="100">
        <f t="shared" si="3"/>
        <v>627483543</v>
      </c>
      <c r="Y19" s="100">
        <f t="shared" si="3"/>
        <v>-162043480</v>
      </c>
      <c r="Z19" s="137">
        <f>+IF(X19&lt;&gt;0,+(Y19/X19)*100,0)</f>
        <v>-25.824339428133815</v>
      </c>
      <c r="AA19" s="102">
        <f>SUM(AA20:AA23)</f>
        <v>627483543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354972681</v>
      </c>
      <c r="D21" s="155"/>
      <c r="E21" s="156">
        <v>564931331</v>
      </c>
      <c r="F21" s="60">
        <v>627483543</v>
      </c>
      <c r="G21" s="60">
        <v>9332213</v>
      </c>
      <c r="H21" s="60">
        <v>31417019</v>
      </c>
      <c r="I21" s="60">
        <v>31258405</v>
      </c>
      <c r="J21" s="60">
        <v>72007637</v>
      </c>
      <c r="K21" s="60">
        <v>45101619</v>
      </c>
      <c r="L21" s="60">
        <v>45101619</v>
      </c>
      <c r="M21" s="60">
        <v>30616264</v>
      </c>
      <c r="N21" s="60">
        <v>120819502</v>
      </c>
      <c r="O21" s="60">
        <v>21797019</v>
      </c>
      <c r="P21" s="60">
        <v>39373797</v>
      </c>
      <c r="Q21" s="60">
        <v>20126798</v>
      </c>
      <c r="R21" s="60">
        <v>81297614</v>
      </c>
      <c r="S21" s="60">
        <v>62492731</v>
      </c>
      <c r="T21" s="60">
        <v>41573323</v>
      </c>
      <c r="U21" s="60">
        <v>87249256</v>
      </c>
      <c r="V21" s="60">
        <v>191315310</v>
      </c>
      <c r="W21" s="60">
        <v>465440063</v>
      </c>
      <c r="X21" s="60">
        <v>627483543</v>
      </c>
      <c r="Y21" s="60">
        <v>-162043480</v>
      </c>
      <c r="Z21" s="140">
        <v>-25.82</v>
      </c>
      <c r="AA21" s="62">
        <v>627483543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385822322</v>
      </c>
      <c r="D25" s="217">
        <f>+D5+D9+D15+D19+D24</f>
        <v>0</v>
      </c>
      <c r="E25" s="230">
        <f t="shared" si="4"/>
        <v>582869548</v>
      </c>
      <c r="F25" s="219">
        <f t="shared" si="4"/>
        <v>637105550</v>
      </c>
      <c r="G25" s="219">
        <f t="shared" si="4"/>
        <v>9976827</v>
      </c>
      <c r="H25" s="219">
        <f t="shared" si="4"/>
        <v>31862303</v>
      </c>
      <c r="I25" s="219">
        <f t="shared" si="4"/>
        <v>33828849</v>
      </c>
      <c r="J25" s="219">
        <f t="shared" si="4"/>
        <v>75667979</v>
      </c>
      <c r="K25" s="219">
        <f t="shared" si="4"/>
        <v>45909535</v>
      </c>
      <c r="L25" s="219">
        <f t="shared" si="4"/>
        <v>45909535</v>
      </c>
      <c r="M25" s="219">
        <f t="shared" si="4"/>
        <v>30873332</v>
      </c>
      <c r="N25" s="219">
        <f t="shared" si="4"/>
        <v>122692402</v>
      </c>
      <c r="O25" s="219">
        <f t="shared" si="4"/>
        <v>21896157</v>
      </c>
      <c r="P25" s="219">
        <f t="shared" si="4"/>
        <v>42972293</v>
      </c>
      <c r="Q25" s="219">
        <f t="shared" si="4"/>
        <v>23788837</v>
      </c>
      <c r="R25" s="219">
        <f t="shared" si="4"/>
        <v>88657287</v>
      </c>
      <c r="S25" s="219">
        <f t="shared" si="4"/>
        <v>62819007</v>
      </c>
      <c r="T25" s="219">
        <f t="shared" si="4"/>
        <v>41993488</v>
      </c>
      <c r="U25" s="219">
        <f t="shared" si="4"/>
        <v>87494211</v>
      </c>
      <c r="V25" s="219">
        <f t="shared" si="4"/>
        <v>192306706</v>
      </c>
      <c r="W25" s="219">
        <f t="shared" si="4"/>
        <v>479324374</v>
      </c>
      <c r="X25" s="219">
        <f t="shared" si="4"/>
        <v>637105550</v>
      </c>
      <c r="Y25" s="219">
        <f t="shared" si="4"/>
        <v>-157781176</v>
      </c>
      <c r="Z25" s="231">
        <f>+IF(X25&lt;&gt;0,+(Y25/X25)*100,0)</f>
        <v>-24.765311807439126</v>
      </c>
      <c r="AA25" s="232">
        <f>+AA5+AA9+AA15+AA19+AA24</f>
        <v>637105550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385662550</v>
      </c>
      <c r="D28" s="155"/>
      <c r="E28" s="156">
        <v>582869548</v>
      </c>
      <c r="F28" s="60">
        <v>624020550</v>
      </c>
      <c r="G28" s="60">
        <v>9976827</v>
      </c>
      <c r="H28" s="60">
        <v>31857188</v>
      </c>
      <c r="I28" s="60">
        <v>33828849</v>
      </c>
      <c r="J28" s="60">
        <v>75662864</v>
      </c>
      <c r="K28" s="60">
        <v>45909535</v>
      </c>
      <c r="L28" s="60">
        <v>45909535</v>
      </c>
      <c r="M28" s="60">
        <v>30873332</v>
      </c>
      <c r="N28" s="60">
        <v>122692402</v>
      </c>
      <c r="O28" s="60">
        <v>21896157</v>
      </c>
      <c r="P28" s="60">
        <v>39837421</v>
      </c>
      <c r="Q28" s="60">
        <v>23788837</v>
      </c>
      <c r="R28" s="60">
        <v>85522415</v>
      </c>
      <c r="S28" s="60">
        <v>62819007</v>
      </c>
      <c r="T28" s="60">
        <v>41993488</v>
      </c>
      <c r="U28" s="60">
        <v>87494211</v>
      </c>
      <c r="V28" s="60">
        <v>192306706</v>
      </c>
      <c r="W28" s="60">
        <v>476184387</v>
      </c>
      <c r="X28" s="60">
        <v>624020550</v>
      </c>
      <c r="Y28" s="60">
        <v>-147836163</v>
      </c>
      <c r="Z28" s="140">
        <v>-23.69</v>
      </c>
      <c r="AA28" s="155">
        <v>624020550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385662550</v>
      </c>
      <c r="D32" s="210">
        <f>SUM(D28:D31)</f>
        <v>0</v>
      </c>
      <c r="E32" s="211">
        <f t="shared" si="5"/>
        <v>582869548</v>
      </c>
      <c r="F32" s="77">
        <f t="shared" si="5"/>
        <v>624020550</v>
      </c>
      <c r="G32" s="77">
        <f t="shared" si="5"/>
        <v>9976827</v>
      </c>
      <c r="H32" s="77">
        <f t="shared" si="5"/>
        <v>31857188</v>
      </c>
      <c r="I32" s="77">
        <f t="shared" si="5"/>
        <v>33828849</v>
      </c>
      <c r="J32" s="77">
        <f t="shared" si="5"/>
        <v>75662864</v>
      </c>
      <c r="K32" s="77">
        <f t="shared" si="5"/>
        <v>45909535</v>
      </c>
      <c r="L32" s="77">
        <f t="shared" si="5"/>
        <v>45909535</v>
      </c>
      <c r="M32" s="77">
        <f t="shared" si="5"/>
        <v>30873332</v>
      </c>
      <c r="N32" s="77">
        <f t="shared" si="5"/>
        <v>122692402</v>
      </c>
      <c r="O32" s="77">
        <f t="shared" si="5"/>
        <v>21896157</v>
      </c>
      <c r="P32" s="77">
        <f t="shared" si="5"/>
        <v>39837421</v>
      </c>
      <c r="Q32" s="77">
        <f t="shared" si="5"/>
        <v>23788837</v>
      </c>
      <c r="R32" s="77">
        <f t="shared" si="5"/>
        <v>85522415</v>
      </c>
      <c r="S32" s="77">
        <f t="shared" si="5"/>
        <v>62819007</v>
      </c>
      <c r="T32" s="77">
        <f t="shared" si="5"/>
        <v>41993488</v>
      </c>
      <c r="U32" s="77">
        <f t="shared" si="5"/>
        <v>87494211</v>
      </c>
      <c r="V32" s="77">
        <f t="shared" si="5"/>
        <v>192306706</v>
      </c>
      <c r="W32" s="77">
        <f t="shared" si="5"/>
        <v>476184387</v>
      </c>
      <c r="X32" s="77">
        <f t="shared" si="5"/>
        <v>624020550</v>
      </c>
      <c r="Y32" s="77">
        <f t="shared" si="5"/>
        <v>-147836163</v>
      </c>
      <c r="Z32" s="212">
        <f>+IF(X32&lt;&gt;0,+(Y32/X32)*100,0)</f>
        <v>-23.690912582926956</v>
      </c>
      <c r="AA32" s="79">
        <f>SUM(AA28:AA31)</f>
        <v>624020550</v>
      </c>
    </row>
    <row r="33" spans="1:27" ht="13.5">
      <c r="A33" s="237" t="s">
        <v>51</v>
      </c>
      <c r="B33" s="136" t="s">
        <v>137</v>
      </c>
      <c r="C33" s="155">
        <v>159772</v>
      </c>
      <c r="D33" s="155"/>
      <c r="E33" s="156"/>
      <c r="F33" s="60">
        <v>13085000</v>
      </c>
      <c r="G33" s="60"/>
      <c r="H33" s="60">
        <v>5115</v>
      </c>
      <c r="I33" s="60"/>
      <c r="J33" s="60">
        <v>5115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5115</v>
      </c>
      <c r="X33" s="60">
        <v>13085000</v>
      </c>
      <c r="Y33" s="60">
        <v>-13079885</v>
      </c>
      <c r="Z33" s="140">
        <v>-99.96</v>
      </c>
      <c r="AA33" s="62">
        <v>13085000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3134872</v>
      </c>
      <c r="Q35" s="60"/>
      <c r="R35" s="60">
        <v>3134872</v>
      </c>
      <c r="S35" s="60"/>
      <c r="T35" s="60"/>
      <c r="U35" s="60"/>
      <c r="V35" s="60"/>
      <c r="W35" s="60">
        <v>3134872</v>
      </c>
      <c r="X35" s="60"/>
      <c r="Y35" s="60">
        <v>3134872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385822322</v>
      </c>
      <c r="D36" s="222">
        <f>SUM(D32:D35)</f>
        <v>0</v>
      </c>
      <c r="E36" s="218">
        <f t="shared" si="6"/>
        <v>582869548</v>
      </c>
      <c r="F36" s="220">
        <f t="shared" si="6"/>
        <v>637105550</v>
      </c>
      <c r="G36" s="220">
        <f t="shared" si="6"/>
        <v>9976827</v>
      </c>
      <c r="H36" s="220">
        <f t="shared" si="6"/>
        <v>31862303</v>
      </c>
      <c r="I36" s="220">
        <f t="shared" si="6"/>
        <v>33828849</v>
      </c>
      <c r="J36" s="220">
        <f t="shared" si="6"/>
        <v>75667979</v>
      </c>
      <c r="K36" s="220">
        <f t="shared" si="6"/>
        <v>45909535</v>
      </c>
      <c r="L36" s="220">
        <f t="shared" si="6"/>
        <v>45909535</v>
      </c>
      <c r="M36" s="220">
        <f t="shared" si="6"/>
        <v>30873332</v>
      </c>
      <c r="N36" s="220">
        <f t="shared" si="6"/>
        <v>122692402</v>
      </c>
      <c r="O36" s="220">
        <f t="shared" si="6"/>
        <v>21896157</v>
      </c>
      <c r="P36" s="220">
        <f t="shared" si="6"/>
        <v>42972293</v>
      </c>
      <c r="Q36" s="220">
        <f t="shared" si="6"/>
        <v>23788837</v>
      </c>
      <c r="R36" s="220">
        <f t="shared" si="6"/>
        <v>88657287</v>
      </c>
      <c r="S36" s="220">
        <f t="shared" si="6"/>
        <v>62819007</v>
      </c>
      <c r="T36" s="220">
        <f t="shared" si="6"/>
        <v>41993488</v>
      </c>
      <c r="U36" s="220">
        <f t="shared" si="6"/>
        <v>87494211</v>
      </c>
      <c r="V36" s="220">
        <f t="shared" si="6"/>
        <v>192306706</v>
      </c>
      <c r="W36" s="220">
        <f t="shared" si="6"/>
        <v>479324374</v>
      </c>
      <c r="X36" s="220">
        <f t="shared" si="6"/>
        <v>637105550</v>
      </c>
      <c r="Y36" s="220">
        <f t="shared" si="6"/>
        <v>-157781176</v>
      </c>
      <c r="Z36" s="221">
        <f>+IF(X36&lt;&gt;0,+(Y36/X36)*100,0)</f>
        <v>-24.765311807439126</v>
      </c>
      <c r="AA36" s="239">
        <f>SUM(AA32:AA35)</f>
        <v>637105550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91238655</v>
      </c>
      <c r="D6" s="155"/>
      <c r="E6" s="59"/>
      <c r="F6" s="60"/>
      <c r="G6" s="60">
        <v>523767570</v>
      </c>
      <c r="H6" s="60">
        <v>140771399</v>
      </c>
      <c r="I6" s="60">
        <v>140771399</v>
      </c>
      <c r="J6" s="60">
        <v>140771399</v>
      </c>
      <c r="K6" s="60">
        <v>140771399</v>
      </c>
      <c r="L6" s="60">
        <v>140771399</v>
      </c>
      <c r="M6" s="60">
        <v>75257781</v>
      </c>
      <c r="N6" s="60">
        <v>75257781</v>
      </c>
      <c r="O6" s="60">
        <v>140771399</v>
      </c>
      <c r="P6" s="60">
        <v>140771399</v>
      </c>
      <c r="Q6" s="60">
        <v>140771399</v>
      </c>
      <c r="R6" s="60">
        <v>140771399</v>
      </c>
      <c r="S6" s="60">
        <v>75257781</v>
      </c>
      <c r="T6" s="60">
        <v>73747</v>
      </c>
      <c r="U6" s="60">
        <v>385684326</v>
      </c>
      <c r="V6" s="60">
        <v>385684326</v>
      </c>
      <c r="W6" s="60">
        <v>385684326</v>
      </c>
      <c r="X6" s="60"/>
      <c r="Y6" s="60">
        <v>385684326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79797000</v>
      </c>
      <c r="F7" s="60">
        <v>79796800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79796800</v>
      </c>
      <c r="Y7" s="60">
        <v>-79796800</v>
      </c>
      <c r="Z7" s="140">
        <v>-100</v>
      </c>
      <c r="AA7" s="62">
        <v>79796800</v>
      </c>
    </row>
    <row r="8" spans="1:27" ht="13.5">
      <c r="A8" s="249" t="s">
        <v>145</v>
      </c>
      <c r="B8" s="182"/>
      <c r="C8" s="155">
        <v>28615634</v>
      </c>
      <c r="D8" s="155"/>
      <c r="E8" s="59">
        <v>228710000</v>
      </c>
      <c r="F8" s="60">
        <v>228709840</v>
      </c>
      <c r="G8" s="60">
        <v>33622844</v>
      </c>
      <c r="H8" s="60">
        <v>22740366</v>
      </c>
      <c r="I8" s="60">
        <v>22740366</v>
      </c>
      <c r="J8" s="60">
        <v>22740366</v>
      </c>
      <c r="K8" s="60">
        <v>22740366</v>
      </c>
      <c r="L8" s="60">
        <v>22740366</v>
      </c>
      <c r="M8" s="60">
        <v>14372</v>
      </c>
      <c r="N8" s="60">
        <v>14372</v>
      </c>
      <c r="O8" s="60">
        <v>22740366</v>
      </c>
      <c r="P8" s="60">
        <v>22740366</v>
      </c>
      <c r="Q8" s="60">
        <v>22740366</v>
      </c>
      <c r="R8" s="60">
        <v>22740366</v>
      </c>
      <c r="S8" s="60">
        <v>14372</v>
      </c>
      <c r="T8" s="60"/>
      <c r="U8" s="60">
        <v>-122549790</v>
      </c>
      <c r="V8" s="60">
        <v>-122549790</v>
      </c>
      <c r="W8" s="60">
        <v>-122549790</v>
      </c>
      <c r="X8" s="60">
        <v>228709840</v>
      </c>
      <c r="Y8" s="60">
        <v>-351259630</v>
      </c>
      <c r="Z8" s="140">
        <v>-153.58</v>
      </c>
      <c r="AA8" s="62">
        <v>228709840</v>
      </c>
    </row>
    <row r="9" spans="1:27" ht="13.5">
      <c r="A9" s="249" t="s">
        <v>146</v>
      </c>
      <c r="B9" s="182"/>
      <c r="C9" s="155">
        <v>173331949</v>
      </c>
      <c r="D9" s="155"/>
      <c r="E9" s="59"/>
      <c r="F9" s="60"/>
      <c r="G9" s="60">
        <v>10012958</v>
      </c>
      <c r="H9" s="60">
        <v>227114835</v>
      </c>
      <c r="I9" s="60">
        <v>227114835</v>
      </c>
      <c r="J9" s="60">
        <v>227114835</v>
      </c>
      <c r="K9" s="60">
        <v>227114835</v>
      </c>
      <c r="L9" s="60">
        <v>227114835</v>
      </c>
      <c r="M9" s="60">
        <v>50526932</v>
      </c>
      <c r="N9" s="60">
        <v>50526932</v>
      </c>
      <c r="O9" s="60">
        <v>227114835</v>
      </c>
      <c r="P9" s="60">
        <v>227114835</v>
      </c>
      <c r="Q9" s="60">
        <v>227114835</v>
      </c>
      <c r="R9" s="60">
        <v>227114835</v>
      </c>
      <c r="S9" s="60">
        <v>50526932</v>
      </c>
      <c r="T9" s="60">
        <v>43000</v>
      </c>
      <c r="U9" s="60">
        <v>132554219</v>
      </c>
      <c r="V9" s="60">
        <v>132554219</v>
      </c>
      <c r="W9" s="60">
        <v>132554219</v>
      </c>
      <c r="X9" s="60"/>
      <c r="Y9" s="60">
        <v>132554219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18794064</v>
      </c>
      <c r="D11" s="155"/>
      <c r="E11" s="59"/>
      <c r="F11" s="60"/>
      <c r="G11" s="60">
        <v>9165583</v>
      </c>
      <c r="H11" s="60">
        <v>19119932</v>
      </c>
      <c r="I11" s="60">
        <v>19119932</v>
      </c>
      <c r="J11" s="60">
        <v>19119932</v>
      </c>
      <c r="K11" s="60">
        <v>19119932</v>
      </c>
      <c r="L11" s="60">
        <v>19119932</v>
      </c>
      <c r="M11" s="60">
        <v>19119932</v>
      </c>
      <c r="N11" s="60">
        <v>19119932</v>
      </c>
      <c r="O11" s="60">
        <v>19119932</v>
      </c>
      <c r="P11" s="60">
        <v>19119932</v>
      </c>
      <c r="Q11" s="60">
        <v>19119932</v>
      </c>
      <c r="R11" s="60">
        <v>19119932</v>
      </c>
      <c r="S11" s="60">
        <v>19119932</v>
      </c>
      <c r="T11" s="60">
        <v>229000</v>
      </c>
      <c r="U11" s="60">
        <v>20754352</v>
      </c>
      <c r="V11" s="60">
        <v>20754352</v>
      </c>
      <c r="W11" s="60">
        <v>20754352</v>
      </c>
      <c r="X11" s="60"/>
      <c r="Y11" s="60">
        <v>20754352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311980302</v>
      </c>
      <c r="D12" s="168">
        <f>SUM(D6:D11)</f>
        <v>0</v>
      </c>
      <c r="E12" s="72">
        <f t="shared" si="0"/>
        <v>308507000</v>
      </c>
      <c r="F12" s="73">
        <f t="shared" si="0"/>
        <v>308506640</v>
      </c>
      <c r="G12" s="73">
        <f t="shared" si="0"/>
        <v>576568955</v>
      </c>
      <c r="H12" s="73">
        <f t="shared" si="0"/>
        <v>409746532</v>
      </c>
      <c r="I12" s="73">
        <f t="shared" si="0"/>
        <v>409746532</v>
      </c>
      <c r="J12" s="73">
        <f t="shared" si="0"/>
        <v>409746532</v>
      </c>
      <c r="K12" s="73">
        <f t="shared" si="0"/>
        <v>409746532</v>
      </c>
      <c r="L12" s="73">
        <f t="shared" si="0"/>
        <v>409746532</v>
      </c>
      <c r="M12" s="73">
        <f t="shared" si="0"/>
        <v>144919017</v>
      </c>
      <c r="N12" s="73">
        <f t="shared" si="0"/>
        <v>144919017</v>
      </c>
      <c r="O12" s="73">
        <f t="shared" si="0"/>
        <v>409746532</v>
      </c>
      <c r="P12" s="73">
        <f t="shared" si="0"/>
        <v>409746532</v>
      </c>
      <c r="Q12" s="73">
        <f t="shared" si="0"/>
        <v>409746532</v>
      </c>
      <c r="R12" s="73">
        <f t="shared" si="0"/>
        <v>409746532</v>
      </c>
      <c r="S12" s="73">
        <f t="shared" si="0"/>
        <v>144919017</v>
      </c>
      <c r="T12" s="73">
        <f t="shared" si="0"/>
        <v>345747</v>
      </c>
      <c r="U12" s="73">
        <f t="shared" si="0"/>
        <v>416443107</v>
      </c>
      <c r="V12" s="73">
        <f t="shared" si="0"/>
        <v>416443107</v>
      </c>
      <c r="W12" s="73">
        <f t="shared" si="0"/>
        <v>416443107</v>
      </c>
      <c r="X12" s="73">
        <f t="shared" si="0"/>
        <v>308506640</v>
      </c>
      <c r="Y12" s="73">
        <f t="shared" si="0"/>
        <v>107936467</v>
      </c>
      <c r="Z12" s="170">
        <f>+IF(X12&lt;&gt;0,+(Y12/X12)*100,0)</f>
        <v>34.98675652491629</v>
      </c>
      <c r="AA12" s="74">
        <f>SUM(AA6:AA11)</f>
        <v>308506640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14151866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>
        <v>14151866</v>
      </c>
      <c r="I17" s="60">
        <v>14151866</v>
      </c>
      <c r="J17" s="60">
        <v>14151866</v>
      </c>
      <c r="K17" s="60">
        <v>14151866</v>
      </c>
      <c r="L17" s="60">
        <v>14151866</v>
      </c>
      <c r="M17" s="60">
        <v>14151866</v>
      </c>
      <c r="N17" s="60">
        <v>14151866</v>
      </c>
      <c r="O17" s="60">
        <v>14151866</v>
      </c>
      <c r="P17" s="60">
        <v>14151866</v>
      </c>
      <c r="Q17" s="60">
        <v>14151866</v>
      </c>
      <c r="R17" s="60">
        <v>14151866</v>
      </c>
      <c r="S17" s="60">
        <v>14151866</v>
      </c>
      <c r="T17" s="60"/>
      <c r="U17" s="60">
        <v>-648134</v>
      </c>
      <c r="V17" s="60">
        <v>-648134</v>
      </c>
      <c r="W17" s="60">
        <v>-648134</v>
      </c>
      <c r="X17" s="60"/>
      <c r="Y17" s="60">
        <v>-648134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2932932226</v>
      </c>
      <c r="D19" s="155"/>
      <c r="E19" s="59">
        <v>2413868000</v>
      </c>
      <c r="F19" s="60">
        <v>2413868040</v>
      </c>
      <c r="G19" s="60">
        <v>223366967</v>
      </c>
      <c r="H19" s="60">
        <v>946805567</v>
      </c>
      <c r="I19" s="60">
        <v>946805567</v>
      </c>
      <c r="J19" s="60">
        <v>946805567</v>
      </c>
      <c r="K19" s="60">
        <v>406252683</v>
      </c>
      <c r="L19" s="60">
        <v>406252683</v>
      </c>
      <c r="M19" s="60">
        <v>1035</v>
      </c>
      <c r="N19" s="60">
        <v>1035</v>
      </c>
      <c r="O19" s="60">
        <v>406252683</v>
      </c>
      <c r="P19" s="60">
        <v>406252683</v>
      </c>
      <c r="Q19" s="60">
        <v>406252683</v>
      </c>
      <c r="R19" s="60">
        <v>406252683</v>
      </c>
      <c r="S19" s="60">
        <v>471481281</v>
      </c>
      <c r="T19" s="60">
        <v>1570</v>
      </c>
      <c r="U19" s="60">
        <v>-60560619</v>
      </c>
      <c r="V19" s="60">
        <v>-60560619</v>
      </c>
      <c r="W19" s="60">
        <v>-60560619</v>
      </c>
      <c r="X19" s="60">
        <v>2413868040</v>
      </c>
      <c r="Y19" s="60">
        <v>-2474428659</v>
      </c>
      <c r="Z19" s="140">
        <v>-102.51</v>
      </c>
      <c r="AA19" s="62">
        <v>2413868040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46</v>
      </c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2585558</v>
      </c>
      <c r="D22" s="155"/>
      <c r="E22" s="59"/>
      <c r="F22" s="60"/>
      <c r="G22" s="60">
        <v>13500</v>
      </c>
      <c r="H22" s="60">
        <v>3582136</v>
      </c>
      <c r="I22" s="60">
        <v>3582136</v>
      </c>
      <c r="J22" s="60">
        <v>3582136</v>
      </c>
      <c r="K22" s="60">
        <v>3582136</v>
      </c>
      <c r="L22" s="60">
        <v>3582136</v>
      </c>
      <c r="M22" s="60"/>
      <c r="N22" s="60"/>
      <c r="O22" s="60">
        <v>3582136</v>
      </c>
      <c r="P22" s="60">
        <v>3582136</v>
      </c>
      <c r="Q22" s="60">
        <v>3582136</v>
      </c>
      <c r="R22" s="60">
        <v>3582136</v>
      </c>
      <c r="S22" s="60"/>
      <c r="T22" s="60">
        <v>135</v>
      </c>
      <c r="U22" s="60">
        <v>-1480043</v>
      </c>
      <c r="V22" s="60">
        <v>-1480043</v>
      </c>
      <c r="W22" s="60">
        <v>-1480043</v>
      </c>
      <c r="X22" s="60"/>
      <c r="Y22" s="60">
        <v>-1480043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32175530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>
        <v>1751</v>
      </c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2949669650</v>
      </c>
      <c r="D24" s="168">
        <f>SUM(D15:D23)</f>
        <v>0</v>
      </c>
      <c r="E24" s="76">
        <f t="shared" si="1"/>
        <v>2413868000</v>
      </c>
      <c r="F24" s="77">
        <f t="shared" si="1"/>
        <v>2413868040</v>
      </c>
      <c r="G24" s="77">
        <f t="shared" si="1"/>
        <v>255555997</v>
      </c>
      <c r="H24" s="77">
        <f t="shared" si="1"/>
        <v>964539569</v>
      </c>
      <c r="I24" s="77">
        <f t="shared" si="1"/>
        <v>964539569</v>
      </c>
      <c r="J24" s="77">
        <f t="shared" si="1"/>
        <v>964539569</v>
      </c>
      <c r="K24" s="77">
        <f t="shared" si="1"/>
        <v>423986685</v>
      </c>
      <c r="L24" s="77">
        <f t="shared" si="1"/>
        <v>423986685</v>
      </c>
      <c r="M24" s="77">
        <f t="shared" si="1"/>
        <v>14152901</v>
      </c>
      <c r="N24" s="77">
        <f t="shared" si="1"/>
        <v>14152901</v>
      </c>
      <c r="O24" s="77">
        <f t="shared" si="1"/>
        <v>423986685</v>
      </c>
      <c r="P24" s="77">
        <f t="shared" si="1"/>
        <v>423986685</v>
      </c>
      <c r="Q24" s="77">
        <f t="shared" si="1"/>
        <v>423986685</v>
      </c>
      <c r="R24" s="77">
        <f t="shared" si="1"/>
        <v>423986685</v>
      </c>
      <c r="S24" s="77">
        <f t="shared" si="1"/>
        <v>485633147</v>
      </c>
      <c r="T24" s="77">
        <f t="shared" si="1"/>
        <v>3502</v>
      </c>
      <c r="U24" s="77">
        <f t="shared" si="1"/>
        <v>-62688796</v>
      </c>
      <c r="V24" s="77">
        <f t="shared" si="1"/>
        <v>-62688796</v>
      </c>
      <c r="W24" s="77">
        <f t="shared" si="1"/>
        <v>-62688796</v>
      </c>
      <c r="X24" s="77">
        <f t="shared" si="1"/>
        <v>2413868040</v>
      </c>
      <c r="Y24" s="77">
        <f t="shared" si="1"/>
        <v>-2476556836</v>
      </c>
      <c r="Z24" s="212">
        <f>+IF(X24&lt;&gt;0,+(Y24/X24)*100,0)</f>
        <v>-102.59702663779417</v>
      </c>
      <c r="AA24" s="79">
        <f>SUM(AA15:AA23)</f>
        <v>2413868040</v>
      </c>
    </row>
    <row r="25" spans="1:27" ht="13.5">
      <c r="A25" s="250" t="s">
        <v>159</v>
      </c>
      <c r="B25" s="251"/>
      <c r="C25" s="168">
        <f aca="true" t="shared" si="2" ref="C25:Y25">+C12+C24</f>
        <v>3261649952</v>
      </c>
      <c r="D25" s="168">
        <f>+D12+D24</f>
        <v>0</v>
      </c>
      <c r="E25" s="72">
        <f t="shared" si="2"/>
        <v>2722375000</v>
      </c>
      <c r="F25" s="73">
        <f t="shared" si="2"/>
        <v>2722374680</v>
      </c>
      <c r="G25" s="73">
        <f t="shared" si="2"/>
        <v>832124952</v>
      </c>
      <c r="H25" s="73">
        <f t="shared" si="2"/>
        <v>1374286101</v>
      </c>
      <c r="I25" s="73">
        <f t="shared" si="2"/>
        <v>1374286101</v>
      </c>
      <c r="J25" s="73">
        <f t="shared" si="2"/>
        <v>1374286101</v>
      </c>
      <c r="K25" s="73">
        <f t="shared" si="2"/>
        <v>833733217</v>
      </c>
      <c r="L25" s="73">
        <f t="shared" si="2"/>
        <v>833733217</v>
      </c>
      <c r="M25" s="73">
        <f t="shared" si="2"/>
        <v>159071918</v>
      </c>
      <c r="N25" s="73">
        <f t="shared" si="2"/>
        <v>159071918</v>
      </c>
      <c r="O25" s="73">
        <f t="shared" si="2"/>
        <v>833733217</v>
      </c>
      <c r="P25" s="73">
        <f t="shared" si="2"/>
        <v>833733217</v>
      </c>
      <c r="Q25" s="73">
        <f t="shared" si="2"/>
        <v>833733217</v>
      </c>
      <c r="R25" s="73">
        <f t="shared" si="2"/>
        <v>833733217</v>
      </c>
      <c r="S25" s="73">
        <f t="shared" si="2"/>
        <v>630552164</v>
      </c>
      <c r="T25" s="73">
        <f t="shared" si="2"/>
        <v>349249</v>
      </c>
      <c r="U25" s="73">
        <f t="shared" si="2"/>
        <v>353754311</v>
      </c>
      <c r="V25" s="73">
        <f t="shared" si="2"/>
        <v>353754311</v>
      </c>
      <c r="W25" s="73">
        <f t="shared" si="2"/>
        <v>353754311</v>
      </c>
      <c r="X25" s="73">
        <f t="shared" si="2"/>
        <v>2722374680</v>
      </c>
      <c r="Y25" s="73">
        <f t="shared" si="2"/>
        <v>-2368620369</v>
      </c>
      <c r="Z25" s="170">
        <f>+IF(X25&lt;&gt;0,+(Y25/X25)*100,0)</f>
        <v>-87.005671423597</v>
      </c>
      <c r="AA25" s="74">
        <f>+AA12+AA24</f>
        <v>2722374680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591463000</v>
      </c>
      <c r="F29" s="60"/>
      <c r="G29" s="60"/>
      <c r="H29" s="60">
        <v>184888557</v>
      </c>
      <c r="I29" s="60">
        <v>184888557</v>
      </c>
      <c r="J29" s="60">
        <v>184888557</v>
      </c>
      <c r="K29" s="60"/>
      <c r="L29" s="60"/>
      <c r="M29" s="60"/>
      <c r="N29" s="60"/>
      <c r="O29" s="60"/>
      <c r="P29" s="60"/>
      <c r="Q29" s="60"/>
      <c r="R29" s="60"/>
      <c r="S29" s="60"/>
      <c r="T29" s="60">
        <v>14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2718638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4340191</v>
      </c>
      <c r="D31" s="155"/>
      <c r="E31" s="59"/>
      <c r="F31" s="60"/>
      <c r="G31" s="60"/>
      <c r="H31" s="60">
        <v>4340191</v>
      </c>
      <c r="I31" s="60">
        <v>4340191</v>
      </c>
      <c r="J31" s="60">
        <v>4340191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4284351</v>
      </c>
      <c r="V31" s="60">
        <v>4284351</v>
      </c>
      <c r="W31" s="60">
        <v>4284351</v>
      </c>
      <c r="X31" s="60"/>
      <c r="Y31" s="60">
        <v>4284351</v>
      </c>
      <c r="Z31" s="140"/>
      <c r="AA31" s="62"/>
    </row>
    <row r="32" spans="1:27" ht="13.5">
      <c r="A32" s="249" t="s">
        <v>164</v>
      </c>
      <c r="B32" s="182"/>
      <c r="C32" s="155">
        <v>376366851</v>
      </c>
      <c r="D32" s="155"/>
      <c r="E32" s="59">
        <v>578300000</v>
      </c>
      <c r="F32" s="60">
        <v>578299960</v>
      </c>
      <c r="G32" s="60">
        <v>5323373</v>
      </c>
      <c r="H32" s="60">
        <v>330152135</v>
      </c>
      <c r="I32" s="60">
        <v>330152135</v>
      </c>
      <c r="J32" s="60">
        <v>330152135</v>
      </c>
      <c r="K32" s="60">
        <v>16423257</v>
      </c>
      <c r="L32" s="60">
        <v>16423257</v>
      </c>
      <c r="M32" s="60">
        <v>158416261</v>
      </c>
      <c r="N32" s="60">
        <v>158416261</v>
      </c>
      <c r="O32" s="60">
        <v>16423257</v>
      </c>
      <c r="P32" s="60">
        <v>16423257</v>
      </c>
      <c r="Q32" s="60">
        <v>16423257</v>
      </c>
      <c r="R32" s="60">
        <v>16423257</v>
      </c>
      <c r="S32" s="60">
        <v>488143164</v>
      </c>
      <c r="T32" s="60">
        <v>2093</v>
      </c>
      <c r="U32" s="60">
        <v>217176634</v>
      </c>
      <c r="V32" s="60">
        <v>217176634</v>
      </c>
      <c r="W32" s="60">
        <v>217176634</v>
      </c>
      <c r="X32" s="60">
        <v>578299960</v>
      </c>
      <c r="Y32" s="60">
        <v>-361123326</v>
      </c>
      <c r="Z32" s="140">
        <v>-62.45</v>
      </c>
      <c r="AA32" s="62">
        <v>578299960</v>
      </c>
    </row>
    <row r="33" spans="1:27" ht="13.5">
      <c r="A33" s="249" t="s">
        <v>165</v>
      </c>
      <c r="B33" s="182"/>
      <c r="C33" s="155">
        <v>36814189</v>
      </c>
      <c r="D33" s="155"/>
      <c r="E33" s="59">
        <v>65000000</v>
      </c>
      <c r="F33" s="60"/>
      <c r="G33" s="60"/>
      <c r="H33" s="60">
        <v>38035381</v>
      </c>
      <c r="I33" s="60">
        <v>38035381</v>
      </c>
      <c r="J33" s="60">
        <v>38035381</v>
      </c>
      <c r="K33" s="60"/>
      <c r="L33" s="60"/>
      <c r="M33" s="60">
        <v>308000</v>
      </c>
      <c r="N33" s="60">
        <v>308000</v>
      </c>
      <c r="O33" s="60"/>
      <c r="P33" s="60"/>
      <c r="Q33" s="60"/>
      <c r="R33" s="60"/>
      <c r="S33" s="60">
        <v>308000</v>
      </c>
      <c r="T33" s="60"/>
      <c r="U33" s="60">
        <v>27963299</v>
      </c>
      <c r="V33" s="60">
        <v>27963299</v>
      </c>
      <c r="W33" s="60">
        <v>27963299</v>
      </c>
      <c r="X33" s="60"/>
      <c r="Y33" s="60">
        <v>27963299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420239869</v>
      </c>
      <c r="D34" s="168">
        <f>SUM(D29:D33)</f>
        <v>0</v>
      </c>
      <c r="E34" s="72">
        <f t="shared" si="3"/>
        <v>1234763000</v>
      </c>
      <c r="F34" s="73">
        <f t="shared" si="3"/>
        <v>578299960</v>
      </c>
      <c r="G34" s="73">
        <f t="shared" si="3"/>
        <v>5323373</v>
      </c>
      <c r="H34" s="73">
        <f t="shared" si="3"/>
        <v>557416264</v>
      </c>
      <c r="I34" s="73">
        <f t="shared" si="3"/>
        <v>557416264</v>
      </c>
      <c r="J34" s="73">
        <f t="shared" si="3"/>
        <v>557416264</v>
      </c>
      <c r="K34" s="73">
        <f t="shared" si="3"/>
        <v>16423257</v>
      </c>
      <c r="L34" s="73">
        <f t="shared" si="3"/>
        <v>16423257</v>
      </c>
      <c r="M34" s="73">
        <f t="shared" si="3"/>
        <v>158724261</v>
      </c>
      <c r="N34" s="73">
        <f t="shared" si="3"/>
        <v>158724261</v>
      </c>
      <c r="O34" s="73">
        <f t="shared" si="3"/>
        <v>16423257</v>
      </c>
      <c r="P34" s="73">
        <f t="shared" si="3"/>
        <v>16423257</v>
      </c>
      <c r="Q34" s="73">
        <f t="shared" si="3"/>
        <v>16423257</v>
      </c>
      <c r="R34" s="73">
        <f t="shared" si="3"/>
        <v>16423257</v>
      </c>
      <c r="S34" s="73">
        <f t="shared" si="3"/>
        <v>488451164</v>
      </c>
      <c r="T34" s="73">
        <f t="shared" si="3"/>
        <v>2107</v>
      </c>
      <c r="U34" s="73">
        <f t="shared" si="3"/>
        <v>249424284</v>
      </c>
      <c r="V34" s="73">
        <f t="shared" si="3"/>
        <v>249424284</v>
      </c>
      <c r="W34" s="73">
        <f t="shared" si="3"/>
        <v>249424284</v>
      </c>
      <c r="X34" s="73">
        <f t="shared" si="3"/>
        <v>578299960</v>
      </c>
      <c r="Y34" s="73">
        <f t="shared" si="3"/>
        <v>-328875676</v>
      </c>
      <c r="Z34" s="170">
        <f>+IF(X34&lt;&gt;0,+(Y34/X34)*100,0)</f>
        <v>-56.86939283205207</v>
      </c>
      <c r="AA34" s="74">
        <f>SUM(AA29:AA33)</f>
        <v>578299960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-1761309</v>
      </c>
      <c r="H37" s="60">
        <v>-440123</v>
      </c>
      <c r="I37" s="60">
        <v>-440123</v>
      </c>
      <c r="J37" s="60">
        <v>-440123</v>
      </c>
      <c r="K37" s="60"/>
      <c r="L37" s="60"/>
      <c r="M37" s="60"/>
      <c r="N37" s="60"/>
      <c r="O37" s="60"/>
      <c r="P37" s="60"/>
      <c r="Q37" s="60"/>
      <c r="R37" s="60"/>
      <c r="S37" s="60"/>
      <c r="T37" s="60">
        <v>1</v>
      </c>
      <c r="U37" s="60">
        <v>433520</v>
      </c>
      <c r="V37" s="60">
        <v>433520</v>
      </c>
      <c r="W37" s="60">
        <v>433520</v>
      </c>
      <c r="X37" s="60"/>
      <c r="Y37" s="60">
        <v>433520</v>
      </c>
      <c r="Z37" s="140"/>
      <c r="AA37" s="62"/>
    </row>
    <row r="38" spans="1:27" ht="13.5">
      <c r="A38" s="249" t="s">
        <v>165</v>
      </c>
      <c r="B38" s="182"/>
      <c r="C38" s="155">
        <v>692677</v>
      </c>
      <c r="D38" s="155"/>
      <c r="E38" s="59"/>
      <c r="F38" s="60"/>
      <c r="G38" s="60">
        <v>-144737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692677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-1906046</v>
      </c>
      <c r="H39" s="77">
        <f t="shared" si="4"/>
        <v>-440123</v>
      </c>
      <c r="I39" s="77">
        <f t="shared" si="4"/>
        <v>-440123</v>
      </c>
      <c r="J39" s="77">
        <f t="shared" si="4"/>
        <v>-440123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1</v>
      </c>
      <c r="U39" s="77">
        <f t="shared" si="4"/>
        <v>433520</v>
      </c>
      <c r="V39" s="77">
        <f t="shared" si="4"/>
        <v>433520</v>
      </c>
      <c r="W39" s="77">
        <f t="shared" si="4"/>
        <v>433520</v>
      </c>
      <c r="X39" s="77">
        <f t="shared" si="4"/>
        <v>0</v>
      </c>
      <c r="Y39" s="77">
        <f t="shared" si="4"/>
        <v>433520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420932546</v>
      </c>
      <c r="D40" s="168">
        <f>+D34+D39</f>
        <v>0</v>
      </c>
      <c r="E40" s="72">
        <f t="shared" si="5"/>
        <v>1234763000</v>
      </c>
      <c r="F40" s="73">
        <f t="shared" si="5"/>
        <v>578299960</v>
      </c>
      <c r="G40" s="73">
        <f t="shared" si="5"/>
        <v>3417327</v>
      </c>
      <c r="H40" s="73">
        <f t="shared" si="5"/>
        <v>556976141</v>
      </c>
      <c r="I40" s="73">
        <f t="shared" si="5"/>
        <v>556976141</v>
      </c>
      <c r="J40" s="73">
        <f t="shared" si="5"/>
        <v>556976141</v>
      </c>
      <c r="K40" s="73">
        <f t="shared" si="5"/>
        <v>16423257</v>
      </c>
      <c r="L40" s="73">
        <f t="shared" si="5"/>
        <v>16423257</v>
      </c>
      <c r="M40" s="73">
        <f t="shared" si="5"/>
        <v>158724261</v>
      </c>
      <c r="N40" s="73">
        <f t="shared" si="5"/>
        <v>158724261</v>
      </c>
      <c r="O40" s="73">
        <f t="shared" si="5"/>
        <v>16423257</v>
      </c>
      <c r="P40" s="73">
        <f t="shared" si="5"/>
        <v>16423257</v>
      </c>
      <c r="Q40" s="73">
        <f t="shared" si="5"/>
        <v>16423257</v>
      </c>
      <c r="R40" s="73">
        <f t="shared" si="5"/>
        <v>16423257</v>
      </c>
      <c r="S40" s="73">
        <f t="shared" si="5"/>
        <v>488451164</v>
      </c>
      <c r="T40" s="73">
        <f t="shared" si="5"/>
        <v>2108</v>
      </c>
      <c r="U40" s="73">
        <f t="shared" si="5"/>
        <v>249857804</v>
      </c>
      <c r="V40" s="73">
        <f t="shared" si="5"/>
        <v>249857804</v>
      </c>
      <c r="W40" s="73">
        <f t="shared" si="5"/>
        <v>249857804</v>
      </c>
      <c r="X40" s="73">
        <f t="shared" si="5"/>
        <v>578299960</v>
      </c>
      <c r="Y40" s="73">
        <f t="shared" si="5"/>
        <v>-328442156</v>
      </c>
      <c r="Z40" s="170">
        <f>+IF(X40&lt;&gt;0,+(Y40/X40)*100,0)</f>
        <v>-56.79442827559594</v>
      </c>
      <c r="AA40" s="74">
        <f>+AA34+AA39</f>
        <v>578299960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2840717406</v>
      </c>
      <c r="D42" s="257">
        <f>+D25-D40</f>
        <v>0</v>
      </c>
      <c r="E42" s="258">
        <f t="shared" si="6"/>
        <v>1487612000</v>
      </c>
      <c r="F42" s="259">
        <f t="shared" si="6"/>
        <v>2144074720</v>
      </c>
      <c r="G42" s="259">
        <f t="shared" si="6"/>
        <v>828707625</v>
      </c>
      <c r="H42" s="259">
        <f t="shared" si="6"/>
        <v>817309960</v>
      </c>
      <c r="I42" s="259">
        <f t="shared" si="6"/>
        <v>817309960</v>
      </c>
      <c r="J42" s="259">
        <f t="shared" si="6"/>
        <v>817309960</v>
      </c>
      <c r="K42" s="259">
        <f t="shared" si="6"/>
        <v>817309960</v>
      </c>
      <c r="L42" s="259">
        <f t="shared" si="6"/>
        <v>817309960</v>
      </c>
      <c r="M42" s="259">
        <f t="shared" si="6"/>
        <v>347657</v>
      </c>
      <c r="N42" s="259">
        <f t="shared" si="6"/>
        <v>347657</v>
      </c>
      <c r="O42" s="259">
        <f t="shared" si="6"/>
        <v>817309960</v>
      </c>
      <c r="P42" s="259">
        <f t="shared" si="6"/>
        <v>817309960</v>
      </c>
      <c r="Q42" s="259">
        <f t="shared" si="6"/>
        <v>817309960</v>
      </c>
      <c r="R42" s="259">
        <f t="shared" si="6"/>
        <v>817309960</v>
      </c>
      <c r="S42" s="259">
        <f t="shared" si="6"/>
        <v>142101000</v>
      </c>
      <c r="T42" s="259">
        <f t="shared" si="6"/>
        <v>347141</v>
      </c>
      <c r="U42" s="259">
        <f t="shared" si="6"/>
        <v>103896507</v>
      </c>
      <c r="V42" s="259">
        <f t="shared" si="6"/>
        <v>103896507</v>
      </c>
      <c r="W42" s="259">
        <f t="shared" si="6"/>
        <v>103896507</v>
      </c>
      <c r="X42" s="259">
        <f t="shared" si="6"/>
        <v>2144074720</v>
      </c>
      <c r="Y42" s="259">
        <f t="shared" si="6"/>
        <v>-2040178213</v>
      </c>
      <c r="Z42" s="260">
        <f>+IF(X42&lt;&gt;0,+(Y42/X42)*100,0)</f>
        <v>-95.15424970823778</v>
      </c>
      <c r="AA42" s="261">
        <f>+AA25-AA40</f>
        <v>2144074720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2840717406</v>
      </c>
      <c r="D45" s="155"/>
      <c r="E45" s="59">
        <v>278300000</v>
      </c>
      <c r="F45" s="60"/>
      <c r="G45" s="60">
        <v>828707625</v>
      </c>
      <c r="H45" s="60">
        <v>817309960</v>
      </c>
      <c r="I45" s="60">
        <v>817309960</v>
      </c>
      <c r="J45" s="60">
        <v>817309960</v>
      </c>
      <c r="K45" s="60">
        <v>817309960</v>
      </c>
      <c r="L45" s="60">
        <v>817309960</v>
      </c>
      <c r="M45" s="60">
        <v>347657</v>
      </c>
      <c r="N45" s="60">
        <v>347657</v>
      </c>
      <c r="O45" s="60">
        <v>817309960</v>
      </c>
      <c r="P45" s="60">
        <v>817309960</v>
      </c>
      <c r="Q45" s="60">
        <v>817309960</v>
      </c>
      <c r="R45" s="60">
        <v>817309960</v>
      </c>
      <c r="S45" s="60">
        <v>142101000</v>
      </c>
      <c r="T45" s="60">
        <v>347141</v>
      </c>
      <c r="U45" s="60">
        <v>103896507</v>
      </c>
      <c r="V45" s="60">
        <v>103896507</v>
      </c>
      <c r="W45" s="60">
        <v>103896507</v>
      </c>
      <c r="X45" s="60"/>
      <c r="Y45" s="60">
        <v>103896507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1209312000</v>
      </c>
      <c r="F46" s="60">
        <v>2144074720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2144074720</v>
      </c>
      <c r="Y46" s="60">
        <v>-2144074720</v>
      </c>
      <c r="Z46" s="139">
        <v>-100</v>
      </c>
      <c r="AA46" s="62">
        <v>2144074720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2840717406</v>
      </c>
      <c r="D48" s="217">
        <f>SUM(D45:D47)</f>
        <v>0</v>
      </c>
      <c r="E48" s="264">
        <f t="shared" si="7"/>
        <v>1487612000</v>
      </c>
      <c r="F48" s="219">
        <f t="shared" si="7"/>
        <v>2144074720</v>
      </c>
      <c r="G48" s="219">
        <f t="shared" si="7"/>
        <v>828707625</v>
      </c>
      <c r="H48" s="219">
        <f t="shared" si="7"/>
        <v>817309960</v>
      </c>
      <c r="I48" s="219">
        <f t="shared" si="7"/>
        <v>817309960</v>
      </c>
      <c r="J48" s="219">
        <f t="shared" si="7"/>
        <v>817309960</v>
      </c>
      <c r="K48" s="219">
        <f t="shared" si="7"/>
        <v>817309960</v>
      </c>
      <c r="L48" s="219">
        <f t="shared" si="7"/>
        <v>817309960</v>
      </c>
      <c r="M48" s="219">
        <f t="shared" si="7"/>
        <v>347657</v>
      </c>
      <c r="N48" s="219">
        <f t="shared" si="7"/>
        <v>347657</v>
      </c>
      <c r="O48" s="219">
        <f t="shared" si="7"/>
        <v>817309960</v>
      </c>
      <c r="P48" s="219">
        <f t="shared" si="7"/>
        <v>817309960</v>
      </c>
      <c r="Q48" s="219">
        <f t="shared" si="7"/>
        <v>817309960</v>
      </c>
      <c r="R48" s="219">
        <f t="shared" si="7"/>
        <v>817309960</v>
      </c>
      <c r="S48" s="219">
        <f t="shared" si="7"/>
        <v>142101000</v>
      </c>
      <c r="T48" s="219">
        <f t="shared" si="7"/>
        <v>347141</v>
      </c>
      <c r="U48" s="219">
        <f t="shared" si="7"/>
        <v>103896507</v>
      </c>
      <c r="V48" s="219">
        <f t="shared" si="7"/>
        <v>103896507</v>
      </c>
      <c r="W48" s="219">
        <f t="shared" si="7"/>
        <v>103896507</v>
      </c>
      <c r="X48" s="219">
        <f t="shared" si="7"/>
        <v>2144074720</v>
      </c>
      <c r="Y48" s="219">
        <f t="shared" si="7"/>
        <v>-2040178213</v>
      </c>
      <c r="Z48" s="265">
        <f>+IF(X48&lt;&gt;0,+(Y48/X48)*100,0)</f>
        <v>-95.15424970823778</v>
      </c>
      <c r="AA48" s="232">
        <f>SUM(AA45:AA47)</f>
        <v>2144074720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175751823</v>
      </c>
      <c r="D6" s="155"/>
      <c r="E6" s="59">
        <v>79200158</v>
      </c>
      <c r="F6" s="60">
        <v>135224538</v>
      </c>
      <c r="G6" s="60">
        <v>2973006</v>
      </c>
      <c r="H6" s="60">
        <v>404270</v>
      </c>
      <c r="I6" s="60">
        <v>4424777</v>
      </c>
      <c r="J6" s="60">
        <v>7802053</v>
      </c>
      <c r="K6" s="60">
        <v>4412750</v>
      </c>
      <c r="L6" s="60">
        <v>3189582</v>
      </c>
      <c r="M6" s="60">
        <v>7214781</v>
      </c>
      <c r="N6" s="60">
        <v>14817113</v>
      </c>
      <c r="O6" s="60">
        <v>124255</v>
      </c>
      <c r="P6" s="60">
        <v>11617919</v>
      </c>
      <c r="Q6" s="60">
        <v>82453</v>
      </c>
      <c r="R6" s="60">
        <v>11824627</v>
      </c>
      <c r="S6" s="60">
        <v>46639277</v>
      </c>
      <c r="T6" s="60">
        <v>20908295</v>
      </c>
      <c r="U6" s="60">
        <v>247150</v>
      </c>
      <c r="V6" s="60">
        <v>67794722</v>
      </c>
      <c r="W6" s="60">
        <v>102238515</v>
      </c>
      <c r="X6" s="60">
        <v>135224538</v>
      </c>
      <c r="Y6" s="60">
        <v>-32986023</v>
      </c>
      <c r="Z6" s="140">
        <v>-24.39</v>
      </c>
      <c r="AA6" s="62">
        <v>135224538</v>
      </c>
    </row>
    <row r="7" spans="1:27" ht="13.5">
      <c r="A7" s="249" t="s">
        <v>178</v>
      </c>
      <c r="B7" s="182"/>
      <c r="C7" s="155">
        <v>970986510</v>
      </c>
      <c r="D7" s="155"/>
      <c r="E7" s="59">
        <v>586131000</v>
      </c>
      <c r="F7" s="60">
        <v>583463000</v>
      </c>
      <c r="G7" s="60">
        <v>219746021</v>
      </c>
      <c r="H7" s="60">
        <v>890000</v>
      </c>
      <c r="I7" s="60"/>
      <c r="J7" s="60">
        <v>220636021</v>
      </c>
      <c r="K7" s="60">
        <v>23949000</v>
      </c>
      <c r="L7" s="60">
        <v>174701000</v>
      </c>
      <c r="M7" s="60"/>
      <c r="N7" s="60">
        <v>198650000</v>
      </c>
      <c r="O7" s="60"/>
      <c r="P7" s="60"/>
      <c r="Q7" s="60">
        <v>131026000</v>
      </c>
      <c r="R7" s="60">
        <v>131026000</v>
      </c>
      <c r="S7" s="60"/>
      <c r="T7" s="60"/>
      <c r="U7" s="60"/>
      <c r="V7" s="60"/>
      <c r="W7" s="60">
        <v>550312021</v>
      </c>
      <c r="X7" s="60">
        <v>583463000</v>
      </c>
      <c r="Y7" s="60">
        <v>-33150979</v>
      </c>
      <c r="Z7" s="140">
        <v>-5.68</v>
      </c>
      <c r="AA7" s="62">
        <v>583463000</v>
      </c>
    </row>
    <row r="8" spans="1:27" ht="13.5">
      <c r="A8" s="249" t="s">
        <v>179</v>
      </c>
      <c r="B8" s="182"/>
      <c r="C8" s="155"/>
      <c r="D8" s="155"/>
      <c r="E8" s="59">
        <v>536790000</v>
      </c>
      <c r="F8" s="60">
        <v>536790001</v>
      </c>
      <c r="G8" s="60">
        <v>219746021</v>
      </c>
      <c r="H8" s="60">
        <v>3619144</v>
      </c>
      <c r="I8" s="60">
        <v>2500000</v>
      </c>
      <c r="J8" s="60">
        <v>225865165</v>
      </c>
      <c r="K8" s="60">
        <v>32254195</v>
      </c>
      <c r="L8" s="60">
        <v>14146919</v>
      </c>
      <c r="M8" s="60">
        <v>156596000</v>
      </c>
      <c r="N8" s="60">
        <v>202997114</v>
      </c>
      <c r="O8" s="60"/>
      <c r="P8" s="60">
        <v>1396000</v>
      </c>
      <c r="Q8" s="60">
        <v>316769868</v>
      </c>
      <c r="R8" s="60">
        <v>318165868</v>
      </c>
      <c r="S8" s="60">
        <v>115084006</v>
      </c>
      <c r="T8" s="60"/>
      <c r="U8" s="60"/>
      <c r="V8" s="60">
        <v>115084006</v>
      </c>
      <c r="W8" s="60">
        <v>862112153</v>
      </c>
      <c r="X8" s="60">
        <v>536790001</v>
      </c>
      <c r="Y8" s="60">
        <v>325322152</v>
      </c>
      <c r="Z8" s="140">
        <v>60.61</v>
      </c>
      <c r="AA8" s="62">
        <v>536790001</v>
      </c>
    </row>
    <row r="9" spans="1:27" ht="13.5">
      <c r="A9" s="249" t="s">
        <v>180</v>
      </c>
      <c r="B9" s="182"/>
      <c r="C9" s="155">
        <v>8695809</v>
      </c>
      <c r="D9" s="155"/>
      <c r="E9" s="59">
        <v>6500000</v>
      </c>
      <c r="F9" s="60">
        <v>11952409</v>
      </c>
      <c r="G9" s="60">
        <v>399470</v>
      </c>
      <c r="H9" s="60">
        <v>1197973</v>
      </c>
      <c r="I9" s="60"/>
      <c r="J9" s="60">
        <v>1597443</v>
      </c>
      <c r="K9" s="60">
        <v>932696</v>
      </c>
      <c r="L9" s="60">
        <v>1483693</v>
      </c>
      <c r="M9" s="60">
        <v>4444027</v>
      </c>
      <c r="N9" s="60">
        <v>6860416</v>
      </c>
      <c r="O9" s="60">
        <v>317276</v>
      </c>
      <c r="P9" s="60">
        <v>1334263</v>
      </c>
      <c r="Q9" s="60">
        <v>970197</v>
      </c>
      <c r="R9" s="60">
        <v>2621736</v>
      </c>
      <c r="S9" s="60">
        <v>696333</v>
      </c>
      <c r="T9" s="60">
        <v>1413178</v>
      </c>
      <c r="U9" s="60">
        <v>1202106</v>
      </c>
      <c r="V9" s="60">
        <v>3311617</v>
      </c>
      <c r="W9" s="60">
        <v>14391212</v>
      </c>
      <c r="X9" s="60">
        <v>11952409</v>
      </c>
      <c r="Y9" s="60">
        <v>2438803</v>
      </c>
      <c r="Z9" s="140">
        <v>20.4</v>
      </c>
      <c r="AA9" s="62">
        <v>11952409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-689516923</v>
      </c>
      <c r="D12" s="155"/>
      <c r="E12" s="59">
        <v>-487294646</v>
      </c>
      <c r="F12" s="60">
        <v>-729663531</v>
      </c>
      <c r="G12" s="60">
        <v>-43343530</v>
      </c>
      <c r="H12" s="60">
        <v>-46643727</v>
      </c>
      <c r="I12" s="60">
        <v>-29888662</v>
      </c>
      <c r="J12" s="60">
        <v>-119875919</v>
      </c>
      <c r="K12" s="60">
        <v>-32405929</v>
      </c>
      <c r="L12" s="60">
        <v>-31098047</v>
      </c>
      <c r="M12" s="60">
        <v>-33858007</v>
      </c>
      <c r="N12" s="60">
        <v>-97361983</v>
      </c>
      <c r="O12" s="60">
        <v>-31626733</v>
      </c>
      <c r="P12" s="60">
        <v>-32191095</v>
      </c>
      <c r="Q12" s="60">
        <v>-35455534</v>
      </c>
      <c r="R12" s="60">
        <v>-99273362</v>
      </c>
      <c r="S12" s="60">
        <v>-35258123</v>
      </c>
      <c r="T12" s="60">
        <v>-31771584</v>
      </c>
      <c r="U12" s="60">
        <v>-36684048</v>
      </c>
      <c r="V12" s="60">
        <v>-103713755</v>
      </c>
      <c r="W12" s="60">
        <v>-420225019</v>
      </c>
      <c r="X12" s="60">
        <v>-729663531</v>
      </c>
      <c r="Y12" s="60">
        <v>309438512</v>
      </c>
      <c r="Z12" s="140">
        <v>-42.41</v>
      </c>
      <c r="AA12" s="62">
        <v>-729663531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-194141000</v>
      </c>
      <c r="F14" s="60"/>
      <c r="G14" s="60"/>
      <c r="H14" s="60"/>
      <c r="I14" s="60">
        <v>-8265529</v>
      </c>
      <c r="J14" s="60">
        <v>-8265529</v>
      </c>
      <c r="K14" s="60">
        <v>-16423257</v>
      </c>
      <c r="L14" s="60"/>
      <c r="M14" s="60"/>
      <c r="N14" s="60">
        <v>-16423257</v>
      </c>
      <c r="O14" s="60">
        <v>-12117704</v>
      </c>
      <c r="P14" s="60">
        <v>-15085021</v>
      </c>
      <c r="Q14" s="60"/>
      <c r="R14" s="60">
        <v>-27202725</v>
      </c>
      <c r="S14" s="60">
        <v>-13337851</v>
      </c>
      <c r="T14" s="60">
        <v>-17264604</v>
      </c>
      <c r="U14" s="60">
        <v>-98032231</v>
      </c>
      <c r="V14" s="60">
        <v>-128634686</v>
      </c>
      <c r="W14" s="60">
        <v>-180526197</v>
      </c>
      <c r="X14" s="60"/>
      <c r="Y14" s="60">
        <v>-180526197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465917219</v>
      </c>
      <c r="D15" s="168">
        <f>SUM(D6:D14)</f>
        <v>0</v>
      </c>
      <c r="E15" s="72">
        <f t="shared" si="0"/>
        <v>527185512</v>
      </c>
      <c r="F15" s="73">
        <f t="shared" si="0"/>
        <v>537766417</v>
      </c>
      <c r="G15" s="73">
        <f t="shared" si="0"/>
        <v>399520988</v>
      </c>
      <c r="H15" s="73">
        <f t="shared" si="0"/>
        <v>-40532340</v>
      </c>
      <c r="I15" s="73">
        <f t="shared" si="0"/>
        <v>-31229414</v>
      </c>
      <c r="J15" s="73">
        <f t="shared" si="0"/>
        <v>327759234</v>
      </c>
      <c r="K15" s="73">
        <f t="shared" si="0"/>
        <v>12719455</v>
      </c>
      <c r="L15" s="73">
        <f t="shared" si="0"/>
        <v>162423147</v>
      </c>
      <c r="M15" s="73">
        <f t="shared" si="0"/>
        <v>134396801</v>
      </c>
      <c r="N15" s="73">
        <f t="shared" si="0"/>
        <v>309539403</v>
      </c>
      <c r="O15" s="73">
        <f t="shared" si="0"/>
        <v>-43302906</v>
      </c>
      <c r="P15" s="73">
        <f t="shared" si="0"/>
        <v>-32927934</v>
      </c>
      <c r="Q15" s="73">
        <f t="shared" si="0"/>
        <v>413392984</v>
      </c>
      <c r="R15" s="73">
        <f t="shared" si="0"/>
        <v>337162144</v>
      </c>
      <c r="S15" s="73">
        <f t="shared" si="0"/>
        <v>113823642</v>
      </c>
      <c r="T15" s="73">
        <f t="shared" si="0"/>
        <v>-26714715</v>
      </c>
      <c r="U15" s="73">
        <f t="shared" si="0"/>
        <v>-133267023</v>
      </c>
      <c r="V15" s="73">
        <f t="shared" si="0"/>
        <v>-46158096</v>
      </c>
      <c r="W15" s="73">
        <f t="shared" si="0"/>
        <v>928302685</v>
      </c>
      <c r="X15" s="73">
        <f t="shared" si="0"/>
        <v>537766417</v>
      </c>
      <c r="Y15" s="73">
        <f t="shared" si="0"/>
        <v>390536268</v>
      </c>
      <c r="Z15" s="170">
        <f>+IF(X15&lt;&gt;0,+(Y15/X15)*100,0)</f>
        <v>72.62191458117772</v>
      </c>
      <c r="AA15" s="74">
        <f>SUM(AA6:AA14)</f>
        <v>537766417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208365554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-33469059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-71805580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-483585642</v>
      </c>
      <c r="D24" s="155"/>
      <c r="E24" s="59">
        <v>-582869548</v>
      </c>
      <c r="F24" s="60">
        <v>-642790548</v>
      </c>
      <c r="G24" s="60">
        <v>-9976827</v>
      </c>
      <c r="H24" s="60">
        <v>-31862303</v>
      </c>
      <c r="I24" s="60">
        <v>-31596898</v>
      </c>
      <c r="J24" s="60">
        <v>-73436028</v>
      </c>
      <c r="K24" s="60">
        <v>-45909535</v>
      </c>
      <c r="L24" s="60"/>
      <c r="M24" s="60">
        <v>-30873332</v>
      </c>
      <c r="N24" s="60">
        <v>-76782867</v>
      </c>
      <c r="O24" s="60">
        <v>-11920156</v>
      </c>
      <c r="P24" s="60">
        <v>-34945106</v>
      </c>
      <c r="Q24" s="60">
        <v>-23788837</v>
      </c>
      <c r="R24" s="60">
        <v>-70654099</v>
      </c>
      <c r="S24" s="60">
        <v>-36565201</v>
      </c>
      <c r="T24" s="60">
        <v>-41993489</v>
      </c>
      <c r="U24" s="60">
        <v>-87249256</v>
      </c>
      <c r="V24" s="60">
        <v>-165807946</v>
      </c>
      <c r="W24" s="60">
        <v>-386680940</v>
      </c>
      <c r="X24" s="60">
        <v>-642790548</v>
      </c>
      <c r="Y24" s="60">
        <v>256109608</v>
      </c>
      <c r="Z24" s="140">
        <v>-39.84</v>
      </c>
      <c r="AA24" s="62">
        <v>-642790548</v>
      </c>
    </row>
    <row r="25" spans="1:27" ht="13.5">
      <c r="A25" s="250" t="s">
        <v>191</v>
      </c>
      <c r="B25" s="251"/>
      <c r="C25" s="168">
        <f aca="true" t="shared" si="1" ref="C25:Y25">SUM(C19:C24)</f>
        <v>-380494727</v>
      </c>
      <c r="D25" s="168">
        <f>SUM(D19:D24)</f>
        <v>0</v>
      </c>
      <c r="E25" s="72">
        <f t="shared" si="1"/>
        <v>-582869548</v>
      </c>
      <c r="F25" s="73">
        <f t="shared" si="1"/>
        <v>-642790548</v>
      </c>
      <c r="G25" s="73">
        <f t="shared" si="1"/>
        <v>-9976827</v>
      </c>
      <c r="H25" s="73">
        <f t="shared" si="1"/>
        <v>-31862303</v>
      </c>
      <c r="I25" s="73">
        <f t="shared" si="1"/>
        <v>-31596898</v>
      </c>
      <c r="J25" s="73">
        <f t="shared" si="1"/>
        <v>-73436028</v>
      </c>
      <c r="K25" s="73">
        <f t="shared" si="1"/>
        <v>-45909535</v>
      </c>
      <c r="L25" s="73">
        <f t="shared" si="1"/>
        <v>0</v>
      </c>
      <c r="M25" s="73">
        <f t="shared" si="1"/>
        <v>-30873332</v>
      </c>
      <c r="N25" s="73">
        <f t="shared" si="1"/>
        <v>-76782867</v>
      </c>
      <c r="O25" s="73">
        <f t="shared" si="1"/>
        <v>-11920156</v>
      </c>
      <c r="P25" s="73">
        <f t="shared" si="1"/>
        <v>-34945106</v>
      </c>
      <c r="Q25" s="73">
        <f t="shared" si="1"/>
        <v>-23788837</v>
      </c>
      <c r="R25" s="73">
        <f t="shared" si="1"/>
        <v>-70654099</v>
      </c>
      <c r="S25" s="73">
        <f t="shared" si="1"/>
        <v>-36565201</v>
      </c>
      <c r="T25" s="73">
        <f t="shared" si="1"/>
        <v>-41993489</v>
      </c>
      <c r="U25" s="73">
        <f t="shared" si="1"/>
        <v>-87249256</v>
      </c>
      <c r="V25" s="73">
        <f t="shared" si="1"/>
        <v>-165807946</v>
      </c>
      <c r="W25" s="73">
        <f t="shared" si="1"/>
        <v>-386680940</v>
      </c>
      <c r="X25" s="73">
        <f t="shared" si="1"/>
        <v>-642790548</v>
      </c>
      <c r="Y25" s="73">
        <f t="shared" si="1"/>
        <v>256109608</v>
      </c>
      <c r="Z25" s="170">
        <f>+IF(X25&lt;&gt;0,+(Y25/X25)*100,0)</f>
        <v>-39.84339981302899</v>
      </c>
      <c r="AA25" s="74">
        <f>SUM(AA19:AA24)</f>
        <v>-642790548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715146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715146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86137638</v>
      </c>
      <c r="D36" s="153">
        <f>+D15+D25+D34</f>
        <v>0</v>
      </c>
      <c r="E36" s="99">
        <f t="shared" si="3"/>
        <v>-55684036</v>
      </c>
      <c r="F36" s="100">
        <f t="shared" si="3"/>
        <v>-105024131</v>
      </c>
      <c r="G36" s="100">
        <f t="shared" si="3"/>
        <v>389544161</v>
      </c>
      <c r="H36" s="100">
        <f t="shared" si="3"/>
        <v>-72394643</v>
      </c>
      <c r="I36" s="100">
        <f t="shared" si="3"/>
        <v>-62826312</v>
      </c>
      <c r="J36" s="100">
        <f t="shared" si="3"/>
        <v>254323206</v>
      </c>
      <c r="K36" s="100">
        <f t="shared" si="3"/>
        <v>-33190080</v>
      </c>
      <c r="L36" s="100">
        <f t="shared" si="3"/>
        <v>162423147</v>
      </c>
      <c r="M36" s="100">
        <f t="shared" si="3"/>
        <v>103523469</v>
      </c>
      <c r="N36" s="100">
        <f t="shared" si="3"/>
        <v>232756536</v>
      </c>
      <c r="O36" s="100">
        <f t="shared" si="3"/>
        <v>-55223062</v>
      </c>
      <c r="P36" s="100">
        <f t="shared" si="3"/>
        <v>-67873040</v>
      </c>
      <c r="Q36" s="100">
        <f t="shared" si="3"/>
        <v>389604147</v>
      </c>
      <c r="R36" s="100">
        <f t="shared" si="3"/>
        <v>266508045</v>
      </c>
      <c r="S36" s="100">
        <f t="shared" si="3"/>
        <v>77258441</v>
      </c>
      <c r="T36" s="100">
        <f t="shared" si="3"/>
        <v>-68708204</v>
      </c>
      <c r="U36" s="100">
        <f t="shared" si="3"/>
        <v>-220516279</v>
      </c>
      <c r="V36" s="100">
        <f t="shared" si="3"/>
        <v>-211966042</v>
      </c>
      <c r="W36" s="100">
        <f t="shared" si="3"/>
        <v>541621745</v>
      </c>
      <c r="X36" s="100">
        <f t="shared" si="3"/>
        <v>-105024131</v>
      </c>
      <c r="Y36" s="100">
        <f t="shared" si="3"/>
        <v>646645876</v>
      </c>
      <c r="Z36" s="137">
        <f>+IF(X36&lt;&gt;0,+(Y36/X36)*100,0)</f>
        <v>-615.7117129586152</v>
      </c>
      <c r="AA36" s="102">
        <f>+AA15+AA25+AA34</f>
        <v>-105024131</v>
      </c>
    </row>
    <row r="37" spans="1:27" ht="13.5">
      <c r="A37" s="249" t="s">
        <v>199</v>
      </c>
      <c r="B37" s="182"/>
      <c r="C37" s="153">
        <v>5101017</v>
      </c>
      <c r="D37" s="153"/>
      <c r="E37" s="99">
        <v>5101017</v>
      </c>
      <c r="F37" s="100"/>
      <c r="G37" s="100">
        <v>5101017</v>
      </c>
      <c r="H37" s="100">
        <v>394645178</v>
      </c>
      <c r="I37" s="100">
        <v>322250535</v>
      </c>
      <c r="J37" s="100">
        <v>5101017</v>
      </c>
      <c r="K37" s="100">
        <v>259424223</v>
      </c>
      <c r="L37" s="100">
        <v>226234143</v>
      </c>
      <c r="M37" s="100">
        <v>388657290</v>
      </c>
      <c r="N37" s="100">
        <v>259424223</v>
      </c>
      <c r="O37" s="100">
        <v>492180759</v>
      </c>
      <c r="P37" s="100">
        <v>436957697</v>
      </c>
      <c r="Q37" s="100">
        <v>369084657</v>
      </c>
      <c r="R37" s="100">
        <v>492180759</v>
      </c>
      <c r="S37" s="100">
        <v>758688804</v>
      </c>
      <c r="T37" s="100">
        <v>835947245</v>
      </c>
      <c r="U37" s="100">
        <v>767239041</v>
      </c>
      <c r="V37" s="100">
        <v>758688804</v>
      </c>
      <c r="W37" s="100">
        <v>5101017</v>
      </c>
      <c r="X37" s="100"/>
      <c r="Y37" s="100">
        <v>5101017</v>
      </c>
      <c r="Z37" s="137"/>
      <c r="AA37" s="102"/>
    </row>
    <row r="38" spans="1:27" ht="13.5">
      <c r="A38" s="269" t="s">
        <v>200</v>
      </c>
      <c r="B38" s="256"/>
      <c r="C38" s="257">
        <v>91238655</v>
      </c>
      <c r="D38" s="257"/>
      <c r="E38" s="258">
        <v>-50583019</v>
      </c>
      <c r="F38" s="259">
        <v>-105024132</v>
      </c>
      <c r="G38" s="259">
        <v>394645178</v>
      </c>
      <c r="H38" s="259">
        <v>322250535</v>
      </c>
      <c r="I38" s="259">
        <v>259424223</v>
      </c>
      <c r="J38" s="259">
        <v>259424223</v>
      </c>
      <c r="K38" s="259">
        <v>226234143</v>
      </c>
      <c r="L38" s="259">
        <v>388657290</v>
      </c>
      <c r="M38" s="259">
        <v>492180759</v>
      </c>
      <c r="N38" s="259">
        <v>492180759</v>
      </c>
      <c r="O38" s="259">
        <v>436957697</v>
      </c>
      <c r="P38" s="259">
        <v>369084657</v>
      </c>
      <c r="Q38" s="259">
        <v>758688804</v>
      </c>
      <c r="R38" s="259">
        <v>436957697</v>
      </c>
      <c r="S38" s="259">
        <v>835947245</v>
      </c>
      <c r="T38" s="259">
        <v>767239041</v>
      </c>
      <c r="U38" s="259">
        <v>546722762</v>
      </c>
      <c r="V38" s="259">
        <v>546722762</v>
      </c>
      <c r="W38" s="259">
        <v>546722762</v>
      </c>
      <c r="X38" s="259">
        <v>-105024132</v>
      </c>
      <c r="Y38" s="259">
        <v>651746894</v>
      </c>
      <c r="Z38" s="260">
        <v>-620.57</v>
      </c>
      <c r="AA38" s="261">
        <v>-105024132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385822322</v>
      </c>
      <c r="D5" s="200">
        <f t="shared" si="0"/>
        <v>0</v>
      </c>
      <c r="E5" s="106">
        <f t="shared" si="0"/>
        <v>582869548</v>
      </c>
      <c r="F5" s="106">
        <f t="shared" si="0"/>
        <v>637105550</v>
      </c>
      <c r="G5" s="106">
        <f t="shared" si="0"/>
        <v>9976827</v>
      </c>
      <c r="H5" s="106">
        <f t="shared" si="0"/>
        <v>31862303</v>
      </c>
      <c r="I5" s="106">
        <f t="shared" si="0"/>
        <v>33828849</v>
      </c>
      <c r="J5" s="106">
        <f t="shared" si="0"/>
        <v>75667979</v>
      </c>
      <c r="K5" s="106">
        <f t="shared" si="0"/>
        <v>45909535</v>
      </c>
      <c r="L5" s="106">
        <f t="shared" si="0"/>
        <v>45909535</v>
      </c>
      <c r="M5" s="106">
        <f t="shared" si="0"/>
        <v>30873332</v>
      </c>
      <c r="N5" s="106">
        <f t="shared" si="0"/>
        <v>122692402</v>
      </c>
      <c r="O5" s="106">
        <f t="shared" si="0"/>
        <v>21896157</v>
      </c>
      <c r="P5" s="106">
        <f t="shared" si="0"/>
        <v>42972293</v>
      </c>
      <c r="Q5" s="106">
        <f t="shared" si="0"/>
        <v>23788837</v>
      </c>
      <c r="R5" s="106">
        <f t="shared" si="0"/>
        <v>88657287</v>
      </c>
      <c r="S5" s="106">
        <f t="shared" si="0"/>
        <v>62819007</v>
      </c>
      <c r="T5" s="106">
        <f t="shared" si="0"/>
        <v>41993488</v>
      </c>
      <c r="U5" s="106">
        <f t="shared" si="0"/>
        <v>87494211</v>
      </c>
      <c r="V5" s="106">
        <f t="shared" si="0"/>
        <v>192306706</v>
      </c>
      <c r="W5" s="106">
        <f t="shared" si="0"/>
        <v>479324374</v>
      </c>
      <c r="X5" s="106">
        <f t="shared" si="0"/>
        <v>637105550</v>
      </c>
      <c r="Y5" s="106">
        <f t="shared" si="0"/>
        <v>-157781176</v>
      </c>
      <c r="Z5" s="201">
        <f>+IF(X5&lt;&gt;0,+(Y5/X5)*100,0)</f>
        <v>-24.765311807439126</v>
      </c>
      <c r="AA5" s="199">
        <f>SUM(AA11:AA18)</f>
        <v>637105550</v>
      </c>
    </row>
    <row r="6" spans="1:27" ht="13.5">
      <c r="A6" s="291" t="s">
        <v>204</v>
      </c>
      <c r="B6" s="142"/>
      <c r="C6" s="62">
        <v>4793928</v>
      </c>
      <c r="D6" s="156"/>
      <c r="E6" s="60">
        <v>6400000</v>
      </c>
      <c r="F6" s="60">
        <v>6000000</v>
      </c>
      <c r="G6" s="60"/>
      <c r="H6" s="60"/>
      <c r="I6" s="60">
        <v>127216</v>
      </c>
      <c r="J6" s="60">
        <v>127216</v>
      </c>
      <c r="K6" s="60">
        <v>5849639</v>
      </c>
      <c r="L6" s="60">
        <v>5849639</v>
      </c>
      <c r="M6" s="60"/>
      <c r="N6" s="60">
        <v>11699278</v>
      </c>
      <c r="O6" s="60"/>
      <c r="P6" s="60"/>
      <c r="Q6" s="60"/>
      <c r="R6" s="60"/>
      <c r="S6" s="60"/>
      <c r="T6" s="60"/>
      <c r="U6" s="60"/>
      <c r="V6" s="60"/>
      <c r="W6" s="60">
        <v>11826494</v>
      </c>
      <c r="X6" s="60">
        <v>6000000</v>
      </c>
      <c r="Y6" s="60">
        <v>5826494</v>
      </c>
      <c r="Z6" s="140">
        <v>97.11</v>
      </c>
      <c r="AA6" s="155">
        <v>6000000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278735577</v>
      </c>
      <c r="D8" s="156"/>
      <c r="E8" s="60">
        <v>461917005</v>
      </c>
      <c r="F8" s="60">
        <v>450650000</v>
      </c>
      <c r="G8" s="60">
        <v>9332213</v>
      </c>
      <c r="H8" s="60">
        <v>22822297</v>
      </c>
      <c r="I8" s="60">
        <v>28320470</v>
      </c>
      <c r="J8" s="60">
        <v>60474980</v>
      </c>
      <c r="K8" s="60">
        <v>30728691</v>
      </c>
      <c r="L8" s="60">
        <v>30728691</v>
      </c>
      <c r="M8" s="60">
        <v>18685932</v>
      </c>
      <c r="N8" s="60">
        <v>80143314</v>
      </c>
      <c r="O8" s="60">
        <v>18421168</v>
      </c>
      <c r="P8" s="60">
        <v>29445512</v>
      </c>
      <c r="Q8" s="60">
        <v>17720731</v>
      </c>
      <c r="R8" s="60">
        <v>65587411</v>
      </c>
      <c r="S8" s="60">
        <v>50537038</v>
      </c>
      <c r="T8" s="60">
        <v>40092480</v>
      </c>
      <c r="U8" s="60">
        <v>83469402</v>
      </c>
      <c r="V8" s="60">
        <v>174098920</v>
      </c>
      <c r="W8" s="60">
        <v>380304625</v>
      </c>
      <c r="X8" s="60">
        <v>450650000</v>
      </c>
      <c r="Y8" s="60">
        <v>-70345375</v>
      </c>
      <c r="Z8" s="140">
        <v>-15.61</v>
      </c>
      <c r="AA8" s="155">
        <v>450650000</v>
      </c>
    </row>
    <row r="9" spans="1:27" ht="13.5">
      <c r="A9" s="291" t="s">
        <v>207</v>
      </c>
      <c r="B9" s="142"/>
      <c r="C9" s="62">
        <v>46954471</v>
      </c>
      <c r="D9" s="156"/>
      <c r="E9" s="60">
        <v>61500000</v>
      </c>
      <c r="F9" s="60">
        <v>42800000</v>
      </c>
      <c r="G9" s="60"/>
      <c r="H9" s="60">
        <v>4706006</v>
      </c>
      <c r="I9" s="60">
        <v>1754386</v>
      </c>
      <c r="J9" s="60">
        <v>6460392</v>
      </c>
      <c r="K9" s="60">
        <v>2365834</v>
      </c>
      <c r="L9" s="60">
        <v>2365834</v>
      </c>
      <c r="M9" s="60">
        <v>492268</v>
      </c>
      <c r="N9" s="60">
        <v>5223936</v>
      </c>
      <c r="O9" s="60">
        <v>109509</v>
      </c>
      <c r="P9" s="60">
        <v>5971397</v>
      </c>
      <c r="Q9" s="60"/>
      <c r="R9" s="60">
        <v>6080906</v>
      </c>
      <c r="S9" s="60">
        <v>4674497</v>
      </c>
      <c r="T9" s="60">
        <v>1252508</v>
      </c>
      <c r="U9" s="60">
        <v>3779854</v>
      </c>
      <c r="V9" s="60">
        <v>9706859</v>
      </c>
      <c r="W9" s="60">
        <v>27472093</v>
      </c>
      <c r="X9" s="60">
        <v>42800000</v>
      </c>
      <c r="Y9" s="60">
        <v>-15327907</v>
      </c>
      <c r="Z9" s="140">
        <v>-35.81</v>
      </c>
      <c r="AA9" s="155">
        <v>42800000</v>
      </c>
    </row>
    <row r="10" spans="1:27" ht="13.5">
      <c r="A10" s="291" t="s">
        <v>208</v>
      </c>
      <c r="B10" s="142"/>
      <c r="C10" s="62">
        <v>43323195</v>
      </c>
      <c r="D10" s="156"/>
      <c r="E10" s="60">
        <v>16950000</v>
      </c>
      <c r="F10" s="60"/>
      <c r="G10" s="60"/>
      <c r="H10" s="60">
        <v>3988627</v>
      </c>
      <c r="I10" s="60">
        <v>2524655</v>
      </c>
      <c r="J10" s="60">
        <v>6513282</v>
      </c>
      <c r="K10" s="60">
        <v>6163464</v>
      </c>
      <c r="L10" s="60">
        <v>6163464</v>
      </c>
      <c r="M10" s="60">
        <v>11438064</v>
      </c>
      <c r="N10" s="60">
        <v>23764992</v>
      </c>
      <c r="O10" s="60">
        <v>3266342</v>
      </c>
      <c r="P10" s="60">
        <v>7091760</v>
      </c>
      <c r="Q10" s="60">
        <v>2406067</v>
      </c>
      <c r="R10" s="60">
        <v>12764169</v>
      </c>
      <c r="S10" s="60">
        <v>4804874</v>
      </c>
      <c r="T10" s="60">
        <v>196662</v>
      </c>
      <c r="U10" s="60"/>
      <c r="V10" s="60">
        <v>5001536</v>
      </c>
      <c r="W10" s="60">
        <v>48043979</v>
      </c>
      <c r="X10" s="60"/>
      <c r="Y10" s="60">
        <v>48043979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373807171</v>
      </c>
      <c r="D11" s="294">
        <f t="shared" si="1"/>
        <v>0</v>
      </c>
      <c r="E11" s="295">
        <f t="shared" si="1"/>
        <v>546767005</v>
      </c>
      <c r="F11" s="295">
        <f t="shared" si="1"/>
        <v>499450000</v>
      </c>
      <c r="G11" s="295">
        <f t="shared" si="1"/>
        <v>9332213</v>
      </c>
      <c r="H11" s="295">
        <f t="shared" si="1"/>
        <v>31516930</v>
      </c>
      <c r="I11" s="295">
        <f t="shared" si="1"/>
        <v>32726727</v>
      </c>
      <c r="J11" s="295">
        <f t="shared" si="1"/>
        <v>73575870</v>
      </c>
      <c r="K11" s="295">
        <f t="shared" si="1"/>
        <v>45107628</v>
      </c>
      <c r="L11" s="295">
        <f t="shared" si="1"/>
        <v>45107628</v>
      </c>
      <c r="M11" s="295">
        <f t="shared" si="1"/>
        <v>30616264</v>
      </c>
      <c r="N11" s="295">
        <f t="shared" si="1"/>
        <v>120831520</v>
      </c>
      <c r="O11" s="295">
        <f t="shared" si="1"/>
        <v>21797019</v>
      </c>
      <c r="P11" s="295">
        <f t="shared" si="1"/>
        <v>42508669</v>
      </c>
      <c r="Q11" s="295">
        <f t="shared" si="1"/>
        <v>20126798</v>
      </c>
      <c r="R11" s="295">
        <f t="shared" si="1"/>
        <v>84432486</v>
      </c>
      <c r="S11" s="295">
        <f t="shared" si="1"/>
        <v>60016409</v>
      </c>
      <c r="T11" s="295">
        <f t="shared" si="1"/>
        <v>41541650</v>
      </c>
      <c r="U11" s="295">
        <f t="shared" si="1"/>
        <v>87249256</v>
      </c>
      <c r="V11" s="295">
        <f t="shared" si="1"/>
        <v>188807315</v>
      </c>
      <c r="W11" s="295">
        <f t="shared" si="1"/>
        <v>467647191</v>
      </c>
      <c r="X11" s="295">
        <f t="shared" si="1"/>
        <v>499450000</v>
      </c>
      <c r="Y11" s="295">
        <f t="shared" si="1"/>
        <v>-31802809</v>
      </c>
      <c r="Z11" s="296">
        <f>+IF(X11&lt;&gt;0,+(Y11/X11)*100,0)</f>
        <v>-6.367566122735009</v>
      </c>
      <c r="AA11" s="297">
        <f>SUM(AA6:AA10)</f>
        <v>499450000</v>
      </c>
    </row>
    <row r="12" spans="1:27" ht="13.5">
      <c r="A12" s="298" t="s">
        <v>210</v>
      </c>
      <c r="B12" s="136"/>
      <c r="C12" s="62">
        <v>8648497</v>
      </c>
      <c r="D12" s="156"/>
      <c r="E12" s="60">
        <v>4575262</v>
      </c>
      <c r="F12" s="60">
        <v>3698518</v>
      </c>
      <c r="G12" s="60"/>
      <c r="H12" s="60"/>
      <c r="I12" s="60">
        <v>1056333</v>
      </c>
      <c r="J12" s="60">
        <v>1056333</v>
      </c>
      <c r="K12" s="60"/>
      <c r="L12" s="60"/>
      <c r="M12" s="60"/>
      <c r="N12" s="60"/>
      <c r="O12" s="60"/>
      <c r="P12" s="60"/>
      <c r="Q12" s="60">
        <v>3480487</v>
      </c>
      <c r="R12" s="60">
        <v>3480487</v>
      </c>
      <c r="S12" s="60"/>
      <c r="T12" s="60"/>
      <c r="U12" s="60"/>
      <c r="V12" s="60"/>
      <c r="W12" s="60">
        <v>4536820</v>
      </c>
      <c r="X12" s="60">
        <v>3698518</v>
      </c>
      <c r="Y12" s="60">
        <v>838302</v>
      </c>
      <c r="Z12" s="140">
        <v>22.67</v>
      </c>
      <c r="AA12" s="155">
        <v>3698518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1455420</v>
      </c>
      <c r="D15" s="156"/>
      <c r="E15" s="60">
        <v>30977281</v>
      </c>
      <c r="F15" s="60">
        <v>133957032</v>
      </c>
      <c r="G15" s="60">
        <v>644614</v>
      </c>
      <c r="H15" s="60">
        <v>345373</v>
      </c>
      <c r="I15" s="60">
        <v>45789</v>
      </c>
      <c r="J15" s="60">
        <v>1035776</v>
      </c>
      <c r="K15" s="60">
        <v>801907</v>
      </c>
      <c r="L15" s="60">
        <v>801907</v>
      </c>
      <c r="M15" s="60">
        <v>257068</v>
      </c>
      <c r="N15" s="60">
        <v>1860882</v>
      </c>
      <c r="O15" s="60">
        <v>99138</v>
      </c>
      <c r="P15" s="60">
        <v>443271</v>
      </c>
      <c r="Q15" s="60">
        <v>181552</v>
      </c>
      <c r="R15" s="60">
        <v>723961</v>
      </c>
      <c r="S15" s="60">
        <v>2802598</v>
      </c>
      <c r="T15" s="60">
        <v>375799</v>
      </c>
      <c r="U15" s="60">
        <v>219003</v>
      </c>
      <c r="V15" s="60">
        <v>3397400</v>
      </c>
      <c r="W15" s="60">
        <v>7018019</v>
      </c>
      <c r="X15" s="60">
        <v>133957032</v>
      </c>
      <c r="Y15" s="60">
        <v>-126939013</v>
      </c>
      <c r="Z15" s="140">
        <v>-94.76</v>
      </c>
      <c r="AA15" s="155">
        <v>133957032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1911234</v>
      </c>
      <c r="D18" s="276"/>
      <c r="E18" s="82">
        <v>550000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20353</v>
      </c>
      <c r="Q18" s="82"/>
      <c r="R18" s="82">
        <v>20353</v>
      </c>
      <c r="S18" s="82"/>
      <c r="T18" s="82">
        <v>76039</v>
      </c>
      <c r="U18" s="82">
        <v>25952</v>
      </c>
      <c r="V18" s="82">
        <v>101991</v>
      </c>
      <c r="W18" s="82">
        <v>122344</v>
      </c>
      <c r="X18" s="82"/>
      <c r="Y18" s="82">
        <v>122344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4793928</v>
      </c>
      <c r="D36" s="156">
        <f t="shared" si="4"/>
        <v>0</v>
      </c>
      <c r="E36" s="60">
        <f t="shared" si="4"/>
        <v>6400000</v>
      </c>
      <c r="F36" s="60">
        <f t="shared" si="4"/>
        <v>6000000</v>
      </c>
      <c r="G36" s="60">
        <f t="shared" si="4"/>
        <v>0</v>
      </c>
      <c r="H36" s="60">
        <f t="shared" si="4"/>
        <v>0</v>
      </c>
      <c r="I36" s="60">
        <f t="shared" si="4"/>
        <v>127216</v>
      </c>
      <c r="J36" s="60">
        <f t="shared" si="4"/>
        <v>127216</v>
      </c>
      <c r="K36" s="60">
        <f t="shared" si="4"/>
        <v>5849639</v>
      </c>
      <c r="L36" s="60">
        <f t="shared" si="4"/>
        <v>5849639</v>
      </c>
      <c r="M36" s="60">
        <f t="shared" si="4"/>
        <v>0</v>
      </c>
      <c r="N36" s="60">
        <f t="shared" si="4"/>
        <v>11699278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11826494</v>
      </c>
      <c r="X36" s="60">
        <f t="shared" si="4"/>
        <v>6000000</v>
      </c>
      <c r="Y36" s="60">
        <f t="shared" si="4"/>
        <v>5826494</v>
      </c>
      <c r="Z36" s="140">
        <f aca="true" t="shared" si="5" ref="Z36:Z49">+IF(X36&lt;&gt;0,+(Y36/X36)*100,0)</f>
        <v>97.10823333333335</v>
      </c>
      <c r="AA36" s="155">
        <f>AA6+AA21</f>
        <v>6000000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278735577</v>
      </c>
      <c r="D38" s="156">
        <f t="shared" si="4"/>
        <v>0</v>
      </c>
      <c r="E38" s="60">
        <f t="shared" si="4"/>
        <v>461917005</v>
      </c>
      <c r="F38" s="60">
        <f t="shared" si="4"/>
        <v>450650000</v>
      </c>
      <c r="G38" s="60">
        <f t="shared" si="4"/>
        <v>9332213</v>
      </c>
      <c r="H38" s="60">
        <f t="shared" si="4"/>
        <v>22822297</v>
      </c>
      <c r="I38" s="60">
        <f t="shared" si="4"/>
        <v>28320470</v>
      </c>
      <c r="J38" s="60">
        <f t="shared" si="4"/>
        <v>60474980</v>
      </c>
      <c r="K38" s="60">
        <f t="shared" si="4"/>
        <v>30728691</v>
      </c>
      <c r="L38" s="60">
        <f t="shared" si="4"/>
        <v>30728691</v>
      </c>
      <c r="M38" s="60">
        <f t="shared" si="4"/>
        <v>18685932</v>
      </c>
      <c r="N38" s="60">
        <f t="shared" si="4"/>
        <v>80143314</v>
      </c>
      <c r="O38" s="60">
        <f t="shared" si="4"/>
        <v>18421168</v>
      </c>
      <c r="P38" s="60">
        <f t="shared" si="4"/>
        <v>29445512</v>
      </c>
      <c r="Q38" s="60">
        <f t="shared" si="4"/>
        <v>17720731</v>
      </c>
      <c r="R38" s="60">
        <f t="shared" si="4"/>
        <v>65587411</v>
      </c>
      <c r="S38" s="60">
        <f t="shared" si="4"/>
        <v>50537038</v>
      </c>
      <c r="T38" s="60">
        <f t="shared" si="4"/>
        <v>40092480</v>
      </c>
      <c r="U38" s="60">
        <f t="shared" si="4"/>
        <v>83469402</v>
      </c>
      <c r="V38" s="60">
        <f t="shared" si="4"/>
        <v>174098920</v>
      </c>
      <c r="W38" s="60">
        <f t="shared" si="4"/>
        <v>380304625</v>
      </c>
      <c r="X38" s="60">
        <f t="shared" si="4"/>
        <v>450650000</v>
      </c>
      <c r="Y38" s="60">
        <f t="shared" si="4"/>
        <v>-70345375</v>
      </c>
      <c r="Z38" s="140">
        <f t="shared" si="5"/>
        <v>-15.609758127149673</v>
      </c>
      <c r="AA38" s="155">
        <f>AA8+AA23</f>
        <v>450650000</v>
      </c>
    </row>
    <row r="39" spans="1:27" ht="13.5">
      <c r="A39" s="291" t="s">
        <v>207</v>
      </c>
      <c r="B39" s="142"/>
      <c r="C39" s="62">
        <f t="shared" si="4"/>
        <v>46954471</v>
      </c>
      <c r="D39" s="156">
        <f t="shared" si="4"/>
        <v>0</v>
      </c>
      <c r="E39" s="60">
        <f t="shared" si="4"/>
        <v>61500000</v>
      </c>
      <c r="F39" s="60">
        <f t="shared" si="4"/>
        <v>42800000</v>
      </c>
      <c r="G39" s="60">
        <f t="shared" si="4"/>
        <v>0</v>
      </c>
      <c r="H39" s="60">
        <f t="shared" si="4"/>
        <v>4706006</v>
      </c>
      <c r="I39" s="60">
        <f t="shared" si="4"/>
        <v>1754386</v>
      </c>
      <c r="J39" s="60">
        <f t="shared" si="4"/>
        <v>6460392</v>
      </c>
      <c r="K39" s="60">
        <f t="shared" si="4"/>
        <v>2365834</v>
      </c>
      <c r="L39" s="60">
        <f t="shared" si="4"/>
        <v>2365834</v>
      </c>
      <c r="M39" s="60">
        <f t="shared" si="4"/>
        <v>492268</v>
      </c>
      <c r="N39" s="60">
        <f t="shared" si="4"/>
        <v>5223936</v>
      </c>
      <c r="O39" s="60">
        <f t="shared" si="4"/>
        <v>109509</v>
      </c>
      <c r="P39" s="60">
        <f t="shared" si="4"/>
        <v>5971397</v>
      </c>
      <c r="Q39" s="60">
        <f t="shared" si="4"/>
        <v>0</v>
      </c>
      <c r="R39" s="60">
        <f t="shared" si="4"/>
        <v>6080906</v>
      </c>
      <c r="S39" s="60">
        <f t="shared" si="4"/>
        <v>4674497</v>
      </c>
      <c r="T39" s="60">
        <f t="shared" si="4"/>
        <v>1252508</v>
      </c>
      <c r="U39" s="60">
        <f t="shared" si="4"/>
        <v>3779854</v>
      </c>
      <c r="V39" s="60">
        <f t="shared" si="4"/>
        <v>9706859</v>
      </c>
      <c r="W39" s="60">
        <f t="shared" si="4"/>
        <v>27472093</v>
      </c>
      <c r="X39" s="60">
        <f t="shared" si="4"/>
        <v>42800000</v>
      </c>
      <c r="Y39" s="60">
        <f t="shared" si="4"/>
        <v>-15327907</v>
      </c>
      <c r="Z39" s="140">
        <f t="shared" si="5"/>
        <v>-35.8128668224299</v>
      </c>
      <c r="AA39" s="155">
        <f>AA9+AA24</f>
        <v>42800000</v>
      </c>
    </row>
    <row r="40" spans="1:27" ht="13.5">
      <c r="A40" s="291" t="s">
        <v>208</v>
      </c>
      <c r="B40" s="142"/>
      <c r="C40" s="62">
        <f t="shared" si="4"/>
        <v>43323195</v>
      </c>
      <c r="D40" s="156">
        <f t="shared" si="4"/>
        <v>0</v>
      </c>
      <c r="E40" s="60">
        <f t="shared" si="4"/>
        <v>16950000</v>
      </c>
      <c r="F40" s="60">
        <f t="shared" si="4"/>
        <v>0</v>
      </c>
      <c r="G40" s="60">
        <f t="shared" si="4"/>
        <v>0</v>
      </c>
      <c r="H40" s="60">
        <f t="shared" si="4"/>
        <v>3988627</v>
      </c>
      <c r="I40" s="60">
        <f t="shared" si="4"/>
        <v>2524655</v>
      </c>
      <c r="J40" s="60">
        <f t="shared" si="4"/>
        <v>6513282</v>
      </c>
      <c r="K40" s="60">
        <f t="shared" si="4"/>
        <v>6163464</v>
      </c>
      <c r="L40" s="60">
        <f t="shared" si="4"/>
        <v>6163464</v>
      </c>
      <c r="M40" s="60">
        <f t="shared" si="4"/>
        <v>11438064</v>
      </c>
      <c r="N40" s="60">
        <f t="shared" si="4"/>
        <v>23764992</v>
      </c>
      <c r="O40" s="60">
        <f t="shared" si="4"/>
        <v>3266342</v>
      </c>
      <c r="P40" s="60">
        <f t="shared" si="4"/>
        <v>7091760</v>
      </c>
      <c r="Q40" s="60">
        <f t="shared" si="4"/>
        <v>2406067</v>
      </c>
      <c r="R40" s="60">
        <f t="shared" si="4"/>
        <v>12764169</v>
      </c>
      <c r="S40" s="60">
        <f t="shared" si="4"/>
        <v>4804874</v>
      </c>
      <c r="T40" s="60">
        <f t="shared" si="4"/>
        <v>196662</v>
      </c>
      <c r="U40" s="60">
        <f t="shared" si="4"/>
        <v>0</v>
      </c>
      <c r="V40" s="60">
        <f t="shared" si="4"/>
        <v>5001536</v>
      </c>
      <c r="W40" s="60">
        <f t="shared" si="4"/>
        <v>48043979</v>
      </c>
      <c r="X40" s="60">
        <f t="shared" si="4"/>
        <v>0</v>
      </c>
      <c r="Y40" s="60">
        <f t="shared" si="4"/>
        <v>48043979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373807171</v>
      </c>
      <c r="D41" s="294">
        <f t="shared" si="6"/>
        <v>0</v>
      </c>
      <c r="E41" s="295">
        <f t="shared" si="6"/>
        <v>546767005</v>
      </c>
      <c r="F41" s="295">
        <f t="shared" si="6"/>
        <v>499450000</v>
      </c>
      <c r="G41" s="295">
        <f t="shared" si="6"/>
        <v>9332213</v>
      </c>
      <c r="H41" s="295">
        <f t="shared" si="6"/>
        <v>31516930</v>
      </c>
      <c r="I41" s="295">
        <f t="shared" si="6"/>
        <v>32726727</v>
      </c>
      <c r="J41" s="295">
        <f t="shared" si="6"/>
        <v>73575870</v>
      </c>
      <c r="K41" s="295">
        <f t="shared" si="6"/>
        <v>45107628</v>
      </c>
      <c r="L41" s="295">
        <f t="shared" si="6"/>
        <v>45107628</v>
      </c>
      <c r="M41" s="295">
        <f t="shared" si="6"/>
        <v>30616264</v>
      </c>
      <c r="N41" s="295">
        <f t="shared" si="6"/>
        <v>120831520</v>
      </c>
      <c r="O41" s="295">
        <f t="shared" si="6"/>
        <v>21797019</v>
      </c>
      <c r="P41" s="295">
        <f t="shared" si="6"/>
        <v>42508669</v>
      </c>
      <c r="Q41" s="295">
        <f t="shared" si="6"/>
        <v>20126798</v>
      </c>
      <c r="R41" s="295">
        <f t="shared" si="6"/>
        <v>84432486</v>
      </c>
      <c r="S41" s="295">
        <f t="shared" si="6"/>
        <v>60016409</v>
      </c>
      <c r="T41" s="295">
        <f t="shared" si="6"/>
        <v>41541650</v>
      </c>
      <c r="U41" s="295">
        <f t="shared" si="6"/>
        <v>87249256</v>
      </c>
      <c r="V41" s="295">
        <f t="shared" si="6"/>
        <v>188807315</v>
      </c>
      <c r="W41" s="295">
        <f t="shared" si="6"/>
        <v>467647191</v>
      </c>
      <c r="X41" s="295">
        <f t="shared" si="6"/>
        <v>499450000</v>
      </c>
      <c r="Y41" s="295">
        <f t="shared" si="6"/>
        <v>-31802809</v>
      </c>
      <c r="Z41" s="296">
        <f t="shared" si="5"/>
        <v>-6.367566122735009</v>
      </c>
      <c r="AA41" s="297">
        <f>SUM(AA36:AA40)</f>
        <v>499450000</v>
      </c>
    </row>
    <row r="42" spans="1:27" ht="13.5">
      <c r="A42" s="298" t="s">
        <v>210</v>
      </c>
      <c r="B42" s="136"/>
      <c r="C42" s="95">
        <f aca="true" t="shared" si="7" ref="C42:Y48">C12+C27</f>
        <v>8648497</v>
      </c>
      <c r="D42" s="129">
        <f t="shared" si="7"/>
        <v>0</v>
      </c>
      <c r="E42" s="54">
        <f t="shared" si="7"/>
        <v>4575262</v>
      </c>
      <c r="F42" s="54">
        <f t="shared" si="7"/>
        <v>3698518</v>
      </c>
      <c r="G42" s="54">
        <f t="shared" si="7"/>
        <v>0</v>
      </c>
      <c r="H42" s="54">
        <f t="shared" si="7"/>
        <v>0</v>
      </c>
      <c r="I42" s="54">
        <f t="shared" si="7"/>
        <v>1056333</v>
      </c>
      <c r="J42" s="54">
        <f t="shared" si="7"/>
        <v>1056333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3480487</v>
      </c>
      <c r="R42" s="54">
        <f t="shared" si="7"/>
        <v>3480487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4536820</v>
      </c>
      <c r="X42" s="54">
        <f t="shared" si="7"/>
        <v>3698518</v>
      </c>
      <c r="Y42" s="54">
        <f t="shared" si="7"/>
        <v>838302</v>
      </c>
      <c r="Z42" s="184">
        <f t="shared" si="5"/>
        <v>22.66588941841029</v>
      </c>
      <c r="AA42" s="130">
        <f aca="true" t="shared" si="8" ref="AA42:AA48">AA12+AA27</f>
        <v>3698518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1455420</v>
      </c>
      <c r="D45" s="129">
        <f t="shared" si="7"/>
        <v>0</v>
      </c>
      <c r="E45" s="54">
        <f t="shared" si="7"/>
        <v>30977281</v>
      </c>
      <c r="F45" s="54">
        <f t="shared" si="7"/>
        <v>133957032</v>
      </c>
      <c r="G45" s="54">
        <f t="shared" si="7"/>
        <v>644614</v>
      </c>
      <c r="H45" s="54">
        <f t="shared" si="7"/>
        <v>345373</v>
      </c>
      <c r="I45" s="54">
        <f t="shared" si="7"/>
        <v>45789</v>
      </c>
      <c r="J45" s="54">
        <f t="shared" si="7"/>
        <v>1035776</v>
      </c>
      <c r="K45" s="54">
        <f t="shared" si="7"/>
        <v>801907</v>
      </c>
      <c r="L45" s="54">
        <f t="shared" si="7"/>
        <v>801907</v>
      </c>
      <c r="M45" s="54">
        <f t="shared" si="7"/>
        <v>257068</v>
      </c>
      <c r="N45" s="54">
        <f t="shared" si="7"/>
        <v>1860882</v>
      </c>
      <c r="O45" s="54">
        <f t="shared" si="7"/>
        <v>99138</v>
      </c>
      <c r="P45" s="54">
        <f t="shared" si="7"/>
        <v>443271</v>
      </c>
      <c r="Q45" s="54">
        <f t="shared" si="7"/>
        <v>181552</v>
      </c>
      <c r="R45" s="54">
        <f t="shared" si="7"/>
        <v>723961</v>
      </c>
      <c r="S45" s="54">
        <f t="shared" si="7"/>
        <v>2802598</v>
      </c>
      <c r="T45" s="54">
        <f t="shared" si="7"/>
        <v>375799</v>
      </c>
      <c r="U45" s="54">
        <f t="shared" si="7"/>
        <v>219003</v>
      </c>
      <c r="V45" s="54">
        <f t="shared" si="7"/>
        <v>3397400</v>
      </c>
      <c r="W45" s="54">
        <f t="shared" si="7"/>
        <v>7018019</v>
      </c>
      <c r="X45" s="54">
        <f t="shared" si="7"/>
        <v>133957032</v>
      </c>
      <c r="Y45" s="54">
        <f t="shared" si="7"/>
        <v>-126939013</v>
      </c>
      <c r="Z45" s="184">
        <f t="shared" si="5"/>
        <v>-94.76099246510627</v>
      </c>
      <c r="AA45" s="130">
        <f t="shared" si="8"/>
        <v>133957032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1911234</v>
      </c>
      <c r="D48" s="129">
        <f t="shared" si="7"/>
        <v>0</v>
      </c>
      <c r="E48" s="54">
        <f t="shared" si="7"/>
        <v>550000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20353</v>
      </c>
      <c r="Q48" s="54">
        <f t="shared" si="7"/>
        <v>0</v>
      </c>
      <c r="R48" s="54">
        <f t="shared" si="7"/>
        <v>20353</v>
      </c>
      <c r="S48" s="54">
        <f t="shared" si="7"/>
        <v>0</v>
      </c>
      <c r="T48" s="54">
        <f t="shared" si="7"/>
        <v>76039</v>
      </c>
      <c r="U48" s="54">
        <f t="shared" si="7"/>
        <v>25952</v>
      </c>
      <c r="V48" s="54">
        <f t="shared" si="7"/>
        <v>101991</v>
      </c>
      <c r="W48" s="54">
        <f t="shared" si="7"/>
        <v>122344</v>
      </c>
      <c r="X48" s="54">
        <f t="shared" si="7"/>
        <v>0</v>
      </c>
      <c r="Y48" s="54">
        <f t="shared" si="7"/>
        <v>122344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385822322</v>
      </c>
      <c r="D49" s="218">
        <f t="shared" si="9"/>
        <v>0</v>
      </c>
      <c r="E49" s="220">
        <f t="shared" si="9"/>
        <v>582869548</v>
      </c>
      <c r="F49" s="220">
        <f t="shared" si="9"/>
        <v>637105550</v>
      </c>
      <c r="G49" s="220">
        <f t="shared" si="9"/>
        <v>9976827</v>
      </c>
      <c r="H49" s="220">
        <f t="shared" si="9"/>
        <v>31862303</v>
      </c>
      <c r="I49" s="220">
        <f t="shared" si="9"/>
        <v>33828849</v>
      </c>
      <c r="J49" s="220">
        <f t="shared" si="9"/>
        <v>75667979</v>
      </c>
      <c r="K49" s="220">
        <f t="shared" si="9"/>
        <v>45909535</v>
      </c>
      <c r="L49" s="220">
        <f t="shared" si="9"/>
        <v>45909535</v>
      </c>
      <c r="M49" s="220">
        <f t="shared" si="9"/>
        <v>30873332</v>
      </c>
      <c r="N49" s="220">
        <f t="shared" si="9"/>
        <v>122692402</v>
      </c>
      <c r="O49" s="220">
        <f t="shared" si="9"/>
        <v>21896157</v>
      </c>
      <c r="P49" s="220">
        <f t="shared" si="9"/>
        <v>42972293</v>
      </c>
      <c r="Q49" s="220">
        <f t="shared" si="9"/>
        <v>23788837</v>
      </c>
      <c r="R49" s="220">
        <f t="shared" si="9"/>
        <v>88657287</v>
      </c>
      <c r="S49" s="220">
        <f t="shared" si="9"/>
        <v>62819007</v>
      </c>
      <c r="T49" s="220">
        <f t="shared" si="9"/>
        <v>41993488</v>
      </c>
      <c r="U49" s="220">
        <f t="shared" si="9"/>
        <v>87494211</v>
      </c>
      <c r="V49" s="220">
        <f t="shared" si="9"/>
        <v>192306706</v>
      </c>
      <c r="W49" s="220">
        <f t="shared" si="9"/>
        <v>479324374</v>
      </c>
      <c r="X49" s="220">
        <f t="shared" si="9"/>
        <v>637105550</v>
      </c>
      <c r="Y49" s="220">
        <f t="shared" si="9"/>
        <v>-157781176</v>
      </c>
      <c r="Z49" s="221">
        <f t="shared" si="5"/>
        <v>-24.765311807439126</v>
      </c>
      <c r="AA49" s="222">
        <f>SUM(AA41:AA48)</f>
        <v>637105550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>
        <v>18156521</v>
      </c>
      <c r="J65" s="60">
        <v>18156521</v>
      </c>
      <c r="K65" s="60">
        <v>19394952</v>
      </c>
      <c r="L65" s="60">
        <v>18701922</v>
      </c>
      <c r="M65" s="60">
        <v>21404313</v>
      </c>
      <c r="N65" s="60">
        <v>59501187</v>
      </c>
      <c r="O65" s="60">
        <v>19514162</v>
      </c>
      <c r="P65" s="60">
        <v>18536182</v>
      </c>
      <c r="Q65" s="60">
        <v>23941019</v>
      </c>
      <c r="R65" s="60">
        <v>61991363</v>
      </c>
      <c r="S65" s="60">
        <v>23941019</v>
      </c>
      <c r="T65" s="60">
        <v>19907323</v>
      </c>
      <c r="U65" s="60">
        <v>22476025</v>
      </c>
      <c r="V65" s="60">
        <v>66324367</v>
      </c>
      <c r="W65" s="60">
        <v>205973438</v>
      </c>
      <c r="X65" s="60"/>
      <c r="Y65" s="60">
        <v>205973438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63159000</v>
      </c>
      <c r="F66" s="275"/>
      <c r="G66" s="275"/>
      <c r="H66" s="275"/>
      <c r="I66" s="275">
        <v>1390145</v>
      </c>
      <c r="J66" s="275">
        <v>1390145</v>
      </c>
      <c r="K66" s="275">
        <v>2628596</v>
      </c>
      <c r="L66" s="275">
        <v>3753109</v>
      </c>
      <c r="M66" s="275">
        <v>3229784</v>
      </c>
      <c r="N66" s="275">
        <v>9611489</v>
      </c>
      <c r="O66" s="275">
        <v>1142144</v>
      </c>
      <c r="P66" s="275">
        <v>2414032</v>
      </c>
      <c r="Q66" s="275">
        <v>746783</v>
      </c>
      <c r="R66" s="275">
        <v>4302959</v>
      </c>
      <c r="S66" s="275">
        <v>746783</v>
      </c>
      <c r="T66" s="275">
        <v>1403285</v>
      </c>
      <c r="U66" s="275">
        <v>12510132</v>
      </c>
      <c r="V66" s="275">
        <v>14660200</v>
      </c>
      <c r="W66" s="275">
        <v>29964793</v>
      </c>
      <c r="X66" s="275"/>
      <c r="Y66" s="275">
        <v>29964793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1476641</v>
      </c>
      <c r="J67" s="60">
        <v>1476641</v>
      </c>
      <c r="K67" s="60">
        <v>1263418</v>
      </c>
      <c r="L67" s="60">
        <v>2228512</v>
      </c>
      <c r="M67" s="60">
        <v>1280030</v>
      </c>
      <c r="N67" s="60">
        <v>4771960</v>
      </c>
      <c r="O67" s="60">
        <v>1355229</v>
      </c>
      <c r="P67" s="60">
        <v>2296208</v>
      </c>
      <c r="Q67" s="60">
        <v>961139</v>
      </c>
      <c r="R67" s="60">
        <v>4612576</v>
      </c>
      <c r="S67" s="60">
        <v>961139</v>
      </c>
      <c r="T67" s="60">
        <v>4672532</v>
      </c>
      <c r="U67" s="60">
        <v>2111017</v>
      </c>
      <c r="V67" s="60">
        <v>7744688</v>
      </c>
      <c r="W67" s="60">
        <v>18605865</v>
      </c>
      <c r="X67" s="60"/>
      <c r="Y67" s="60">
        <v>18605865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1135498</v>
      </c>
      <c r="J68" s="60">
        <v>1135498</v>
      </c>
      <c r="K68" s="60">
        <v>5875955</v>
      </c>
      <c r="L68" s="60">
        <v>8969439</v>
      </c>
      <c r="M68" s="60">
        <v>4804652</v>
      </c>
      <c r="N68" s="60">
        <v>19650046</v>
      </c>
      <c r="O68" s="60">
        <v>8462177</v>
      </c>
      <c r="P68" s="60">
        <v>6019113</v>
      </c>
      <c r="Q68" s="60">
        <v>4786958</v>
      </c>
      <c r="R68" s="60">
        <v>19268248</v>
      </c>
      <c r="S68" s="60">
        <v>4786958</v>
      </c>
      <c r="T68" s="60">
        <v>4763344</v>
      </c>
      <c r="U68" s="60">
        <v>8423652</v>
      </c>
      <c r="V68" s="60">
        <v>17973954</v>
      </c>
      <c r="W68" s="60">
        <v>58027746</v>
      </c>
      <c r="X68" s="60"/>
      <c r="Y68" s="60">
        <v>58027746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63159000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22158805</v>
      </c>
      <c r="J69" s="220">
        <f t="shared" si="12"/>
        <v>22158805</v>
      </c>
      <c r="K69" s="220">
        <f t="shared" si="12"/>
        <v>29162921</v>
      </c>
      <c r="L69" s="220">
        <f t="shared" si="12"/>
        <v>33652982</v>
      </c>
      <c r="M69" s="220">
        <f t="shared" si="12"/>
        <v>30718779</v>
      </c>
      <c r="N69" s="220">
        <f t="shared" si="12"/>
        <v>93534682</v>
      </c>
      <c r="O69" s="220">
        <f t="shared" si="12"/>
        <v>30473712</v>
      </c>
      <c r="P69" s="220">
        <f t="shared" si="12"/>
        <v>29265535</v>
      </c>
      <c r="Q69" s="220">
        <f t="shared" si="12"/>
        <v>30435899</v>
      </c>
      <c r="R69" s="220">
        <f t="shared" si="12"/>
        <v>90175146</v>
      </c>
      <c r="S69" s="220">
        <f t="shared" si="12"/>
        <v>30435899</v>
      </c>
      <c r="T69" s="220">
        <f t="shared" si="12"/>
        <v>30746484</v>
      </c>
      <c r="U69" s="220">
        <f t="shared" si="12"/>
        <v>45520826</v>
      </c>
      <c r="V69" s="220">
        <f t="shared" si="12"/>
        <v>106703209</v>
      </c>
      <c r="W69" s="220">
        <f t="shared" si="12"/>
        <v>312571842</v>
      </c>
      <c r="X69" s="220">
        <f t="shared" si="12"/>
        <v>0</v>
      </c>
      <c r="Y69" s="220">
        <f t="shared" si="12"/>
        <v>312571842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373807171</v>
      </c>
      <c r="D5" s="357">
        <f t="shared" si="0"/>
        <v>0</v>
      </c>
      <c r="E5" s="356">
        <f t="shared" si="0"/>
        <v>546767005</v>
      </c>
      <c r="F5" s="358">
        <f t="shared" si="0"/>
        <v>499450000</v>
      </c>
      <c r="G5" s="358">
        <f t="shared" si="0"/>
        <v>9332213</v>
      </c>
      <c r="H5" s="356">
        <f t="shared" si="0"/>
        <v>31516930</v>
      </c>
      <c r="I5" s="356">
        <f t="shared" si="0"/>
        <v>32726727</v>
      </c>
      <c r="J5" s="358">
        <f t="shared" si="0"/>
        <v>73575870</v>
      </c>
      <c r="K5" s="358">
        <f t="shared" si="0"/>
        <v>45107628</v>
      </c>
      <c r="L5" s="356">
        <f t="shared" si="0"/>
        <v>45107628</v>
      </c>
      <c r="M5" s="356">
        <f t="shared" si="0"/>
        <v>30616264</v>
      </c>
      <c r="N5" s="358">
        <f t="shared" si="0"/>
        <v>120831520</v>
      </c>
      <c r="O5" s="358">
        <f t="shared" si="0"/>
        <v>21797019</v>
      </c>
      <c r="P5" s="356">
        <f t="shared" si="0"/>
        <v>42508669</v>
      </c>
      <c r="Q5" s="356">
        <f t="shared" si="0"/>
        <v>20126798</v>
      </c>
      <c r="R5" s="358">
        <f t="shared" si="0"/>
        <v>84432486</v>
      </c>
      <c r="S5" s="358">
        <f t="shared" si="0"/>
        <v>60016409</v>
      </c>
      <c r="T5" s="356">
        <f t="shared" si="0"/>
        <v>41541650</v>
      </c>
      <c r="U5" s="356">
        <f t="shared" si="0"/>
        <v>87249256</v>
      </c>
      <c r="V5" s="358">
        <f t="shared" si="0"/>
        <v>188807315</v>
      </c>
      <c r="W5" s="358">
        <f t="shared" si="0"/>
        <v>467647191</v>
      </c>
      <c r="X5" s="356">
        <f t="shared" si="0"/>
        <v>499450000</v>
      </c>
      <c r="Y5" s="358">
        <f t="shared" si="0"/>
        <v>-31802809</v>
      </c>
      <c r="Z5" s="359">
        <f>+IF(X5&lt;&gt;0,+(Y5/X5)*100,0)</f>
        <v>-6.367566122735009</v>
      </c>
      <c r="AA5" s="360">
        <f>+AA6+AA8+AA11+AA13+AA15</f>
        <v>499450000</v>
      </c>
    </row>
    <row r="6" spans="1:27" ht="13.5">
      <c r="A6" s="361" t="s">
        <v>204</v>
      </c>
      <c r="B6" s="142"/>
      <c r="C6" s="60">
        <f>+C7</f>
        <v>4793928</v>
      </c>
      <c r="D6" s="340">
        <f aca="true" t="shared" si="1" ref="D6:AA6">+D7</f>
        <v>0</v>
      </c>
      <c r="E6" s="60">
        <f t="shared" si="1"/>
        <v>6400000</v>
      </c>
      <c r="F6" s="59">
        <f t="shared" si="1"/>
        <v>6000000</v>
      </c>
      <c r="G6" s="59">
        <f t="shared" si="1"/>
        <v>0</v>
      </c>
      <c r="H6" s="60">
        <f t="shared" si="1"/>
        <v>0</v>
      </c>
      <c r="I6" s="60">
        <f t="shared" si="1"/>
        <v>127216</v>
      </c>
      <c r="J6" s="59">
        <f t="shared" si="1"/>
        <v>127216</v>
      </c>
      <c r="K6" s="59">
        <f t="shared" si="1"/>
        <v>5849639</v>
      </c>
      <c r="L6" s="60">
        <f t="shared" si="1"/>
        <v>5849639</v>
      </c>
      <c r="M6" s="60">
        <f t="shared" si="1"/>
        <v>0</v>
      </c>
      <c r="N6" s="59">
        <f t="shared" si="1"/>
        <v>11699278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11826494</v>
      </c>
      <c r="X6" s="60">
        <f t="shared" si="1"/>
        <v>6000000</v>
      </c>
      <c r="Y6" s="59">
        <f t="shared" si="1"/>
        <v>5826494</v>
      </c>
      <c r="Z6" s="61">
        <f>+IF(X6&lt;&gt;0,+(Y6/X6)*100,0)</f>
        <v>97.10823333333335</v>
      </c>
      <c r="AA6" s="62">
        <f t="shared" si="1"/>
        <v>6000000</v>
      </c>
    </row>
    <row r="7" spans="1:27" ht="13.5">
      <c r="A7" s="291" t="s">
        <v>228</v>
      </c>
      <c r="B7" s="142"/>
      <c r="C7" s="60">
        <v>4793928</v>
      </c>
      <c r="D7" s="340"/>
      <c r="E7" s="60">
        <v>6400000</v>
      </c>
      <c r="F7" s="59">
        <v>6000000</v>
      </c>
      <c r="G7" s="59"/>
      <c r="H7" s="60"/>
      <c r="I7" s="60">
        <v>127216</v>
      </c>
      <c r="J7" s="59">
        <v>127216</v>
      </c>
      <c r="K7" s="59">
        <v>5849639</v>
      </c>
      <c r="L7" s="60">
        <v>5849639</v>
      </c>
      <c r="M7" s="60"/>
      <c r="N7" s="59">
        <v>11699278</v>
      </c>
      <c r="O7" s="59"/>
      <c r="P7" s="60"/>
      <c r="Q7" s="60"/>
      <c r="R7" s="59"/>
      <c r="S7" s="59"/>
      <c r="T7" s="60"/>
      <c r="U7" s="60"/>
      <c r="V7" s="59"/>
      <c r="W7" s="59">
        <v>11826494</v>
      </c>
      <c r="X7" s="60">
        <v>6000000</v>
      </c>
      <c r="Y7" s="59">
        <v>5826494</v>
      </c>
      <c r="Z7" s="61">
        <v>97.11</v>
      </c>
      <c r="AA7" s="62">
        <v>6000000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278735577</v>
      </c>
      <c r="D11" s="363">
        <f aca="true" t="shared" si="3" ref="D11:AA11">+D12</f>
        <v>0</v>
      </c>
      <c r="E11" s="362">
        <f t="shared" si="3"/>
        <v>461917005</v>
      </c>
      <c r="F11" s="364">
        <f t="shared" si="3"/>
        <v>450650000</v>
      </c>
      <c r="G11" s="364">
        <f t="shared" si="3"/>
        <v>9332213</v>
      </c>
      <c r="H11" s="362">
        <f t="shared" si="3"/>
        <v>22822297</v>
      </c>
      <c r="I11" s="362">
        <f t="shared" si="3"/>
        <v>28320470</v>
      </c>
      <c r="J11" s="364">
        <f t="shared" si="3"/>
        <v>60474980</v>
      </c>
      <c r="K11" s="364">
        <f t="shared" si="3"/>
        <v>30728691</v>
      </c>
      <c r="L11" s="362">
        <f t="shared" si="3"/>
        <v>30728691</v>
      </c>
      <c r="M11" s="362">
        <f t="shared" si="3"/>
        <v>18685932</v>
      </c>
      <c r="N11" s="364">
        <f t="shared" si="3"/>
        <v>80143314</v>
      </c>
      <c r="O11" s="364">
        <f t="shared" si="3"/>
        <v>18421168</v>
      </c>
      <c r="P11" s="362">
        <f t="shared" si="3"/>
        <v>29445512</v>
      </c>
      <c r="Q11" s="362">
        <f t="shared" si="3"/>
        <v>17720731</v>
      </c>
      <c r="R11" s="364">
        <f t="shared" si="3"/>
        <v>65587411</v>
      </c>
      <c r="S11" s="364">
        <f t="shared" si="3"/>
        <v>50537038</v>
      </c>
      <c r="T11" s="362">
        <f t="shared" si="3"/>
        <v>40092480</v>
      </c>
      <c r="U11" s="362">
        <f t="shared" si="3"/>
        <v>83469402</v>
      </c>
      <c r="V11" s="364">
        <f t="shared" si="3"/>
        <v>174098920</v>
      </c>
      <c r="W11" s="364">
        <f t="shared" si="3"/>
        <v>380304625</v>
      </c>
      <c r="X11" s="362">
        <f t="shared" si="3"/>
        <v>450650000</v>
      </c>
      <c r="Y11" s="364">
        <f t="shared" si="3"/>
        <v>-70345375</v>
      </c>
      <c r="Z11" s="365">
        <f>+IF(X11&lt;&gt;0,+(Y11/X11)*100,0)</f>
        <v>-15.609758127149673</v>
      </c>
      <c r="AA11" s="366">
        <f t="shared" si="3"/>
        <v>450650000</v>
      </c>
    </row>
    <row r="12" spans="1:27" ht="13.5">
      <c r="A12" s="291" t="s">
        <v>231</v>
      </c>
      <c r="B12" s="136"/>
      <c r="C12" s="60">
        <v>278735577</v>
      </c>
      <c r="D12" s="340"/>
      <c r="E12" s="60">
        <v>461917005</v>
      </c>
      <c r="F12" s="59">
        <v>450650000</v>
      </c>
      <c r="G12" s="59">
        <v>9332213</v>
      </c>
      <c r="H12" s="60">
        <v>22822297</v>
      </c>
      <c r="I12" s="60">
        <v>28320470</v>
      </c>
      <c r="J12" s="59">
        <v>60474980</v>
      </c>
      <c r="K12" s="59">
        <v>30728691</v>
      </c>
      <c r="L12" s="60">
        <v>30728691</v>
      </c>
      <c r="M12" s="60">
        <v>18685932</v>
      </c>
      <c r="N12" s="59">
        <v>80143314</v>
      </c>
      <c r="O12" s="59">
        <v>18421168</v>
      </c>
      <c r="P12" s="60">
        <v>29445512</v>
      </c>
      <c r="Q12" s="60">
        <v>17720731</v>
      </c>
      <c r="R12" s="59">
        <v>65587411</v>
      </c>
      <c r="S12" s="59">
        <v>50537038</v>
      </c>
      <c r="T12" s="60">
        <v>40092480</v>
      </c>
      <c r="U12" s="60">
        <v>83469402</v>
      </c>
      <c r="V12" s="59">
        <v>174098920</v>
      </c>
      <c r="W12" s="59">
        <v>380304625</v>
      </c>
      <c r="X12" s="60">
        <v>450650000</v>
      </c>
      <c r="Y12" s="59">
        <v>-70345375</v>
      </c>
      <c r="Z12" s="61">
        <v>-15.61</v>
      </c>
      <c r="AA12" s="62">
        <v>450650000</v>
      </c>
    </row>
    <row r="13" spans="1:27" ht="13.5">
      <c r="A13" s="361" t="s">
        <v>207</v>
      </c>
      <c r="B13" s="136"/>
      <c r="C13" s="275">
        <f>+C14</f>
        <v>46954471</v>
      </c>
      <c r="D13" s="341">
        <f aca="true" t="shared" si="4" ref="D13:AA13">+D14</f>
        <v>0</v>
      </c>
      <c r="E13" s="275">
        <f t="shared" si="4"/>
        <v>61500000</v>
      </c>
      <c r="F13" s="342">
        <f t="shared" si="4"/>
        <v>42800000</v>
      </c>
      <c r="G13" s="342">
        <f t="shared" si="4"/>
        <v>0</v>
      </c>
      <c r="H13" s="275">
        <f t="shared" si="4"/>
        <v>4706006</v>
      </c>
      <c r="I13" s="275">
        <f t="shared" si="4"/>
        <v>1754386</v>
      </c>
      <c r="J13" s="342">
        <f t="shared" si="4"/>
        <v>6460392</v>
      </c>
      <c r="K13" s="342">
        <f t="shared" si="4"/>
        <v>2365834</v>
      </c>
      <c r="L13" s="275">
        <f t="shared" si="4"/>
        <v>2365834</v>
      </c>
      <c r="M13" s="275">
        <f t="shared" si="4"/>
        <v>492268</v>
      </c>
      <c r="N13" s="342">
        <f t="shared" si="4"/>
        <v>5223936</v>
      </c>
      <c r="O13" s="342">
        <f t="shared" si="4"/>
        <v>109509</v>
      </c>
      <c r="P13" s="275">
        <f t="shared" si="4"/>
        <v>5971397</v>
      </c>
      <c r="Q13" s="275">
        <f t="shared" si="4"/>
        <v>0</v>
      </c>
      <c r="R13" s="342">
        <f t="shared" si="4"/>
        <v>6080906</v>
      </c>
      <c r="S13" s="342">
        <f t="shared" si="4"/>
        <v>4674497</v>
      </c>
      <c r="T13" s="275">
        <f t="shared" si="4"/>
        <v>1252508</v>
      </c>
      <c r="U13" s="275">
        <f t="shared" si="4"/>
        <v>3779854</v>
      </c>
      <c r="V13" s="342">
        <f t="shared" si="4"/>
        <v>9706859</v>
      </c>
      <c r="W13" s="342">
        <f t="shared" si="4"/>
        <v>27472093</v>
      </c>
      <c r="X13" s="275">
        <f t="shared" si="4"/>
        <v>42800000</v>
      </c>
      <c r="Y13" s="342">
        <f t="shared" si="4"/>
        <v>-15327907</v>
      </c>
      <c r="Z13" s="335">
        <f>+IF(X13&lt;&gt;0,+(Y13/X13)*100,0)</f>
        <v>-35.8128668224299</v>
      </c>
      <c r="AA13" s="273">
        <f t="shared" si="4"/>
        <v>42800000</v>
      </c>
    </row>
    <row r="14" spans="1:27" ht="13.5">
      <c r="A14" s="291" t="s">
        <v>232</v>
      </c>
      <c r="B14" s="136"/>
      <c r="C14" s="60">
        <v>46954471</v>
      </c>
      <c r="D14" s="340"/>
      <c r="E14" s="60">
        <v>61500000</v>
      </c>
      <c r="F14" s="59">
        <v>42800000</v>
      </c>
      <c r="G14" s="59"/>
      <c r="H14" s="60">
        <v>4706006</v>
      </c>
      <c r="I14" s="60">
        <v>1754386</v>
      </c>
      <c r="J14" s="59">
        <v>6460392</v>
      </c>
      <c r="K14" s="59">
        <v>2365834</v>
      </c>
      <c r="L14" s="60">
        <v>2365834</v>
      </c>
      <c r="M14" s="60">
        <v>492268</v>
      </c>
      <c r="N14" s="59">
        <v>5223936</v>
      </c>
      <c r="O14" s="59">
        <v>109509</v>
      </c>
      <c r="P14" s="60">
        <v>5971397</v>
      </c>
      <c r="Q14" s="60"/>
      <c r="R14" s="59">
        <v>6080906</v>
      </c>
      <c r="S14" s="59">
        <v>4674497</v>
      </c>
      <c r="T14" s="60">
        <v>1252508</v>
      </c>
      <c r="U14" s="60">
        <v>3779854</v>
      </c>
      <c r="V14" s="59">
        <v>9706859</v>
      </c>
      <c r="W14" s="59">
        <v>27472093</v>
      </c>
      <c r="X14" s="60">
        <v>42800000</v>
      </c>
      <c r="Y14" s="59">
        <v>-15327907</v>
      </c>
      <c r="Z14" s="61">
        <v>-35.81</v>
      </c>
      <c r="AA14" s="62">
        <v>42800000</v>
      </c>
    </row>
    <row r="15" spans="1:27" ht="13.5">
      <c r="A15" s="361" t="s">
        <v>208</v>
      </c>
      <c r="B15" s="136"/>
      <c r="C15" s="60">
        <f aca="true" t="shared" si="5" ref="C15:Y15">SUM(C16:C20)</f>
        <v>43323195</v>
      </c>
      <c r="D15" s="340">
        <f t="shared" si="5"/>
        <v>0</v>
      </c>
      <c r="E15" s="60">
        <f t="shared" si="5"/>
        <v>16950000</v>
      </c>
      <c r="F15" s="59">
        <f t="shared" si="5"/>
        <v>0</v>
      </c>
      <c r="G15" s="59">
        <f t="shared" si="5"/>
        <v>0</v>
      </c>
      <c r="H15" s="60">
        <f t="shared" si="5"/>
        <v>3988627</v>
      </c>
      <c r="I15" s="60">
        <f t="shared" si="5"/>
        <v>2524655</v>
      </c>
      <c r="J15" s="59">
        <f t="shared" si="5"/>
        <v>6513282</v>
      </c>
      <c r="K15" s="59">
        <f t="shared" si="5"/>
        <v>6163464</v>
      </c>
      <c r="L15" s="60">
        <f t="shared" si="5"/>
        <v>6163464</v>
      </c>
      <c r="M15" s="60">
        <f t="shared" si="5"/>
        <v>11438064</v>
      </c>
      <c r="N15" s="59">
        <f t="shared" si="5"/>
        <v>23764992</v>
      </c>
      <c r="O15" s="59">
        <f t="shared" si="5"/>
        <v>3266342</v>
      </c>
      <c r="P15" s="60">
        <f t="shared" si="5"/>
        <v>7091760</v>
      </c>
      <c r="Q15" s="60">
        <f t="shared" si="5"/>
        <v>2406067</v>
      </c>
      <c r="R15" s="59">
        <f t="shared" si="5"/>
        <v>12764169</v>
      </c>
      <c r="S15" s="59">
        <f t="shared" si="5"/>
        <v>4804874</v>
      </c>
      <c r="T15" s="60">
        <f t="shared" si="5"/>
        <v>196662</v>
      </c>
      <c r="U15" s="60">
        <f t="shared" si="5"/>
        <v>0</v>
      </c>
      <c r="V15" s="59">
        <f t="shared" si="5"/>
        <v>5001536</v>
      </c>
      <c r="W15" s="59">
        <f t="shared" si="5"/>
        <v>48043979</v>
      </c>
      <c r="X15" s="60">
        <f t="shared" si="5"/>
        <v>0</v>
      </c>
      <c r="Y15" s="59">
        <f t="shared" si="5"/>
        <v>48043979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169421</v>
      </c>
      <c r="D17" s="340"/>
      <c r="E17" s="60"/>
      <c r="F17" s="59"/>
      <c r="G17" s="59"/>
      <c r="H17" s="60">
        <v>99911</v>
      </c>
      <c r="I17" s="60">
        <v>179921</v>
      </c>
      <c r="J17" s="59">
        <v>279832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279832</v>
      </c>
      <c r="X17" s="60"/>
      <c r="Y17" s="59">
        <v>279832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43153774</v>
      </c>
      <c r="D20" s="340"/>
      <c r="E20" s="60">
        <v>16950000</v>
      </c>
      <c r="F20" s="59"/>
      <c r="G20" s="59"/>
      <c r="H20" s="60">
        <v>3888716</v>
      </c>
      <c r="I20" s="60">
        <v>2344734</v>
      </c>
      <c r="J20" s="59">
        <v>6233450</v>
      </c>
      <c r="K20" s="59">
        <v>6163464</v>
      </c>
      <c r="L20" s="60">
        <v>6163464</v>
      </c>
      <c r="M20" s="60">
        <v>11438064</v>
      </c>
      <c r="N20" s="59">
        <v>23764992</v>
      </c>
      <c r="O20" s="59">
        <v>3266342</v>
      </c>
      <c r="P20" s="60">
        <v>7091760</v>
      </c>
      <c r="Q20" s="60">
        <v>2406067</v>
      </c>
      <c r="R20" s="59">
        <v>12764169</v>
      </c>
      <c r="S20" s="59">
        <v>4804874</v>
      </c>
      <c r="T20" s="60">
        <v>196662</v>
      </c>
      <c r="U20" s="60"/>
      <c r="V20" s="59">
        <v>5001536</v>
      </c>
      <c r="W20" s="59">
        <v>47764147</v>
      </c>
      <c r="X20" s="60"/>
      <c r="Y20" s="59">
        <v>47764147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8648497</v>
      </c>
      <c r="D22" s="344">
        <f t="shared" si="6"/>
        <v>0</v>
      </c>
      <c r="E22" s="343">
        <f t="shared" si="6"/>
        <v>4575262</v>
      </c>
      <c r="F22" s="345">
        <f t="shared" si="6"/>
        <v>3698518</v>
      </c>
      <c r="G22" s="345">
        <f t="shared" si="6"/>
        <v>0</v>
      </c>
      <c r="H22" s="343">
        <f t="shared" si="6"/>
        <v>0</v>
      </c>
      <c r="I22" s="343">
        <f t="shared" si="6"/>
        <v>1056333</v>
      </c>
      <c r="J22" s="345">
        <f t="shared" si="6"/>
        <v>1056333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3480487</v>
      </c>
      <c r="R22" s="345">
        <f t="shared" si="6"/>
        <v>3480487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4536820</v>
      </c>
      <c r="X22" s="343">
        <f t="shared" si="6"/>
        <v>3698518</v>
      </c>
      <c r="Y22" s="345">
        <f t="shared" si="6"/>
        <v>838302</v>
      </c>
      <c r="Z22" s="336">
        <f>+IF(X22&lt;&gt;0,+(Y22/X22)*100,0)</f>
        <v>22.66588941841029</v>
      </c>
      <c r="AA22" s="350">
        <f>SUM(AA23:AA32)</f>
        <v>3698518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8648497</v>
      </c>
      <c r="D32" s="340"/>
      <c r="E32" s="60">
        <v>4575262</v>
      </c>
      <c r="F32" s="59">
        <v>3698518</v>
      </c>
      <c r="G32" s="59"/>
      <c r="H32" s="60"/>
      <c r="I32" s="60">
        <v>1056333</v>
      </c>
      <c r="J32" s="59">
        <v>1056333</v>
      </c>
      <c r="K32" s="59"/>
      <c r="L32" s="60"/>
      <c r="M32" s="60"/>
      <c r="N32" s="59"/>
      <c r="O32" s="59"/>
      <c r="P32" s="60"/>
      <c r="Q32" s="60">
        <v>3480487</v>
      </c>
      <c r="R32" s="59">
        <v>3480487</v>
      </c>
      <c r="S32" s="59"/>
      <c r="T32" s="60"/>
      <c r="U32" s="60"/>
      <c r="V32" s="59"/>
      <c r="W32" s="59">
        <v>4536820</v>
      </c>
      <c r="X32" s="60">
        <v>3698518</v>
      </c>
      <c r="Y32" s="59">
        <v>838302</v>
      </c>
      <c r="Z32" s="61">
        <v>22.67</v>
      </c>
      <c r="AA32" s="62">
        <v>3698518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1455420</v>
      </c>
      <c r="D40" s="344">
        <f t="shared" si="9"/>
        <v>0</v>
      </c>
      <c r="E40" s="343">
        <f t="shared" si="9"/>
        <v>30977281</v>
      </c>
      <c r="F40" s="345">
        <f t="shared" si="9"/>
        <v>133957032</v>
      </c>
      <c r="G40" s="345">
        <f t="shared" si="9"/>
        <v>644614</v>
      </c>
      <c r="H40" s="343">
        <f t="shared" si="9"/>
        <v>345373</v>
      </c>
      <c r="I40" s="343">
        <f t="shared" si="9"/>
        <v>45789</v>
      </c>
      <c r="J40" s="345">
        <f t="shared" si="9"/>
        <v>1035776</v>
      </c>
      <c r="K40" s="345">
        <f t="shared" si="9"/>
        <v>801907</v>
      </c>
      <c r="L40" s="343">
        <f t="shared" si="9"/>
        <v>801907</v>
      </c>
      <c r="M40" s="343">
        <f t="shared" si="9"/>
        <v>257068</v>
      </c>
      <c r="N40" s="345">
        <f t="shared" si="9"/>
        <v>1860882</v>
      </c>
      <c r="O40" s="345">
        <f t="shared" si="9"/>
        <v>99138</v>
      </c>
      <c r="P40" s="343">
        <f t="shared" si="9"/>
        <v>443271</v>
      </c>
      <c r="Q40" s="343">
        <f t="shared" si="9"/>
        <v>181552</v>
      </c>
      <c r="R40" s="345">
        <f t="shared" si="9"/>
        <v>723961</v>
      </c>
      <c r="S40" s="345">
        <f t="shared" si="9"/>
        <v>2802598</v>
      </c>
      <c r="T40" s="343">
        <f t="shared" si="9"/>
        <v>375799</v>
      </c>
      <c r="U40" s="343">
        <f t="shared" si="9"/>
        <v>219003</v>
      </c>
      <c r="V40" s="345">
        <f t="shared" si="9"/>
        <v>3397400</v>
      </c>
      <c r="W40" s="345">
        <f t="shared" si="9"/>
        <v>7018019</v>
      </c>
      <c r="X40" s="343">
        <f t="shared" si="9"/>
        <v>133957032</v>
      </c>
      <c r="Y40" s="345">
        <f t="shared" si="9"/>
        <v>-126939013</v>
      </c>
      <c r="Z40" s="336">
        <f>+IF(X40&lt;&gt;0,+(Y40/X40)*100,0)</f>
        <v>-94.76099246510627</v>
      </c>
      <c r="AA40" s="350">
        <f>SUM(AA41:AA49)</f>
        <v>133957032</v>
      </c>
    </row>
    <row r="41" spans="1:27" ht="13.5">
      <c r="A41" s="361" t="s">
        <v>247</v>
      </c>
      <c r="B41" s="142"/>
      <c r="C41" s="362">
        <v>861415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2476322</v>
      </c>
      <c r="T41" s="362"/>
      <c r="U41" s="362"/>
      <c r="V41" s="364">
        <v>2476322</v>
      </c>
      <c r="W41" s="364">
        <v>2476322</v>
      </c>
      <c r="X41" s="362"/>
      <c r="Y41" s="364">
        <v>2476322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530321</v>
      </c>
      <c r="D44" s="368"/>
      <c r="E44" s="54">
        <v>2500000</v>
      </c>
      <c r="F44" s="53">
        <v>20000</v>
      </c>
      <c r="G44" s="53">
        <v>644614</v>
      </c>
      <c r="H44" s="54">
        <v>345373</v>
      </c>
      <c r="I44" s="54">
        <v>45789</v>
      </c>
      <c r="J44" s="53">
        <v>1035776</v>
      </c>
      <c r="K44" s="53">
        <v>801907</v>
      </c>
      <c r="L44" s="54">
        <v>801907</v>
      </c>
      <c r="M44" s="54">
        <v>181552</v>
      </c>
      <c r="N44" s="53">
        <v>1785366</v>
      </c>
      <c r="O44" s="53"/>
      <c r="P44" s="54">
        <v>363103</v>
      </c>
      <c r="Q44" s="54">
        <v>181552</v>
      </c>
      <c r="R44" s="53">
        <v>544655</v>
      </c>
      <c r="S44" s="53">
        <v>318396</v>
      </c>
      <c r="T44" s="54">
        <v>206967</v>
      </c>
      <c r="U44" s="54">
        <v>206969</v>
      </c>
      <c r="V44" s="53">
        <v>732332</v>
      </c>
      <c r="W44" s="53">
        <v>4098129</v>
      </c>
      <c r="X44" s="54">
        <v>20000</v>
      </c>
      <c r="Y44" s="53">
        <v>4078129</v>
      </c>
      <c r="Z44" s="94">
        <v>20390.65</v>
      </c>
      <c r="AA44" s="95">
        <v>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5627362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5627362</v>
      </c>
      <c r="Y48" s="53">
        <v>-5627362</v>
      </c>
      <c r="Z48" s="94">
        <v>-100</v>
      </c>
      <c r="AA48" s="95">
        <v>5627362</v>
      </c>
    </row>
    <row r="49" spans="1:27" ht="13.5">
      <c r="A49" s="361" t="s">
        <v>93</v>
      </c>
      <c r="B49" s="136"/>
      <c r="C49" s="54">
        <v>50684</v>
      </c>
      <c r="D49" s="368"/>
      <c r="E49" s="54">
        <v>28477281</v>
      </c>
      <c r="F49" s="53">
        <v>128309670</v>
      </c>
      <c r="G49" s="53"/>
      <c r="H49" s="54"/>
      <c r="I49" s="54"/>
      <c r="J49" s="53"/>
      <c r="K49" s="53"/>
      <c r="L49" s="54"/>
      <c r="M49" s="54">
        <v>75516</v>
      </c>
      <c r="N49" s="53">
        <v>75516</v>
      </c>
      <c r="O49" s="53">
        <v>99138</v>
      </c>
      <c r="P49" s="54">
        <v>80168</v>
      </c>
      <c r="Q49" s="54"/>
      <c r="R49" s="53">
        <v>179306</v>
      </c>
      <c r="S49" s="53">
        <v>7880</v>
      </c>
      <c r="T49" s="54">
        <v>168832</v>
      </c>
      <c r="U49" s="54">
        <v>12034</v>
      </c>
      <c r="V49" s="53">
        <v>188746</v>
      </c>
      <c r="W49" s="53">
        <v>443568</v>
      </c>
      <c r="X49" s="54">
        <v>128309670</v>
      </c>
      <c r="Y49" s="53">
        <v>-127866102</v>
      </c>
      <c r="Z49" s="94">
        <v>-99.65</v>
      </c>
      <c r="AA49" s="95">
        <v>128309670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1911234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20353</v>
      </c>
      <c r="Q57" s="343">
        <f t="shared" si="13"/>
        <v>0</v>
      </c>
      <c r="R57" s="345">
        <f t="shared" si="13"/>
        <v>20353</v>
      </c>
      <c r="S57" s="345">
        <f t="shared" si="13"/>
        <v>0</v>
      </c>
      <c r="T57" s="343">
        <f t="shared" si="13"/>
        <v>76039</v>
      </c>
      <c r="U57" s="343">
        <f t="shared" si="13"/>
        <v>25952</v>
      </c>
      <c r="V57" s="345">
        <f t="shared" si="13"/>
        <v>101991</v>
      </c>
      <c r="W57" s="345">
        <f t="shared" si="13"/>
        <v>122344</v>
      </c>
      <c r="X57" s="343">
        <f t="shared" si="13"/>
        <v>0</v>
      </c>
      <c r="Y57" s="345">
        <f t="shared" si="13"/>
        <v>122344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1911234</v>
      </c>
      <c r="D58" s="340"/>
      <c r="E58" s="60">
        <v>550000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20353</v>
      </c>
      <c r="Q58" s="60"/>
      <c r="R58" s="59">
        <v>20353</v>
      </c>
      <c r="S58" s="59"/>
      <c r="T58" s="60">
        <v>76039</v>
      </c>
      <c r="U58" s="60">
        <v>25952</v>
      </c>
      <c r="V58" s="59">
        <v>101991</v>
      </c>
      <c r="W58" s="59">
        <v>122344</v>
      </c>
      <c r="X58" s="60"/>
      <c r="Y58" s="59">
        <v>122344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385822322</v>
      </c>
      <c r="D60" s="346">
        <f t="shared" si="14"/>
        <v>0</v>
      </c>
      <c r="E60" s="219">
        <f t="shared" si="14"/>
        <v>582869548</v>
      </c>
      <c r="F60" s="264">
        <f t="shared" si="14"/>
        <v>637105550</v>
      </c>
      <c r="G60" s="264">
        <f t="shared" si="14"/>
        <v>9976827</v>
      </c>
      <c r="H60" s="219">
        <f t="shared" si="14"/>
        <v>31862303</v>
      </c>
      <c r="I60" s="219">
        <f t="shared" si="14"/>
        <v>33828849</v>
      </c>
      <c r="J60" s="264">
        <f t="shared" si="14"/>
        <v>75667979</v>
      </c>
      <c r="K60" s="264">
        <f t="shared" si="14"/>
        <v>45909535</v>
      </c>
      <c r="L60" s="219">
        <f t="shared" si="14"/>
        <v>45909535</v>
      </c>
      <c r="M60" s="219">
        <f t="shared" si="14"/>
        <v>30873332</v>
      </c>
      <c r="N60" s="264">
        <f t="shared" si="14"/>
        <v>122692402</v>
      </c>
      <c r="O60" s="264">
        <f t="shared" si="14"/>
        <v>21896157</v>
      </c>
      <c r="P60" s="219">
        <f t="shared" si="14"/>
        <v>42972293</v>
      </c>
      <c r="Q60" s="219">
        <f t="shared" si="14"/>
        <v>23788837</v>
      </c>
      <c r="R60" s="264">
        <f t="shared" si="14"/>
        <v>88657287</v>
      </c>
      <c r="S60" s="264">
        <f t="shared" si="14"/>
        <v>62819007</v>
      </c>
      <c r="T60" s="219">
        <f t="shared" si="14"/>
        <v>41993488</v>
      </c>
      <c r="U60" s="219">
        <f t="shared" si="14"/>
        <v>87494211</v>
      </c>
      <c r="V60" s="264">
        <f t="shared" si="14"/>
        <v>192306706</v>
      </c>
      <c r="W60" s="264">
        <f t="shared" si="14"/>
        <v>479324374</v>
      </c>
      <c r="X60" s="219">
        <f t="shared" si="14"/>
        <v>637105550</v>
      </c>
      <c r="Y60" s="264">
        <f t="shared" si="14"/>
        <v>-157781176</v>
      </c>
      <c r="Z60" s="337">
        <f>+IF(X60&lt;&gt;0,+(Y60/X60)*100,0)</f>
        <v>-24.765311807439126</v>
      </c>
      <c r="AA60" s="232">
        <f>+AA57+AA54+AA51+AA40+AA37+AA34+AA22+AA5</f>
        <v>637105550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2014-08-07T09:30:16Z</dcterms:created>
  <dcterms:modified xsi:type="dcterms:W3CDTF">2014-08-07T09:30:20Z</dcterms:modified>
  <cp:category/>
  <cp:version/>
  <cp:contentType/>
  <cp:contentStatus/>
</cp:coreProperties>
</file>