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<sst xmlns="http://schemas.openxmlformats.org/spreadsheetml/2006/main" count="855" uniqueCount="302">
  <si>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Sekhukhune(DC47)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</si>
  <si>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</si>
  <si>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</si>
  <si>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</si>
  <si>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</si>
  <si>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</si>
  <si>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</si>
  <si>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</si>
  <si>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</si>
  <si>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</si>
  <si>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</si>
  <si>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</si>
  <si>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</si>
  <si>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</si>
  <si>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</si>
  <si>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</si>
  <si>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</si>
  <si>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</si>
  <si>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</si>
  <si>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</si>
  <si>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</si>
  <si>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</si>
  <si>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</si>
  <si>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</si>
  <si>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</si>
  <si>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</si>
  <si>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</si>
  <si>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</si>
  <si>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</si>
  <si>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</si>
  <si>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</si>
  <si>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</si>
  <si>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</si>
  <si>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</si>
  <si>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</si>
  <si>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</si>
  <si>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</si>
  <si>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</si>
  <si>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</si>
  <si>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</si>
  <si>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</si>
  <si>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</si>
  <si>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</si>
  <si>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</si>
  <si>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</si>
  <si>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</si>
  <si>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</si>
  <si>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</si>
  <si>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</si>
  <si>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</si>
  <si>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</si>
  <si>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</si>
  <si>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</si>
  <si>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</si>
  <si>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</si>
  <si>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</si>
  <si>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</si>
  <si>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</si>
  <si>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</si>
  <si>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</si>
  <si>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</si>
  <si>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</si>
  <si>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</si>
  <si>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</si>
  <si>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</si>
  <si>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</si>
  <si>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</si>
  <si>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</si>
  <si>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</si>
  <si>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</si>
  <si>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Sekhukhune(DC47)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</si>
  <si>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</si>
  <si>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</si>
  <si>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</si>
  <si>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</si>
  <si>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</si>
  <si>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</si>
  <si>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</si>
  <si>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</si>
  <si>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</si>
  <si>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</si>
  <si>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</si>
  <si>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</si>
  <si>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</si>
  <si>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</si>
  <si>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</si>
  <si>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</si>
  <si>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</si>
  <si>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</si>
  <si>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</si>
  <si>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</si>
  <si>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</si>
  <si>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</si>
  <si>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</si>
  <si>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</si>
  <si>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</si>
  <si>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</si>
  <si>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</si>
  <si>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</si>
  <si>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</si>
  <si>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Sekhukhune(DC47)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</si>
  <si>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</si>
  <si>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</si>
  <si>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</si>
  <si>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</si>
  <si>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</si>
  <si>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</si>
  <si>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</si>
  <si>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</si>
  <si>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</si>
  <si>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</si>
  <si>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</si>
  <si>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</si>
  <si>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</si>
  <si>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</si>
  <si>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</si>
  <si>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</si>
  <si>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</si>
  <si>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</si>
  <si>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</si>
  <si>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</si>
  <si>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</si>
  <si>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</si>
  <si>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</si>
  <si>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</si>
  <si>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</si>
  <si>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</si>
  <si>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</si>
  <si>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</si>
  <si>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Sekhukhune(DC47)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</si>
  <si>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</si>
  <si>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</si>
  <si>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</si>
  <si>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</si>
  <si>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</si>
  <si>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</si>
  <si>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</si>
  <si>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</si>
  <si>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</si>
  <si>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</si>
  <si>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Sekhukhune(DC47)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</si>
  <si>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</si>
  <si>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</si>
  <si>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</si>
  <si>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</si>
  <si>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</si>
  <si>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</si>
  <si>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</si>
  <si>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</si>
  <si>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</si>
  <si>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</si>
  <si>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</si>
  <si>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</si>
  <si>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</si>
  <si>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</si>
  <si>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</si>
  <si>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</si>
  <si>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</si>
  <si>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</si>
  <si>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</si>
  <si>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</si>
  <si>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</si>
  <si>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</si>
  <si>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</si>
  <si>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</si>
  <si>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</si>
  <si>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</si>
  <si>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</si>
  <si>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</si>
  <si>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</si>
  <si>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</si>
  <si>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</si>
  <si>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</si>
  <si>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</si>
  <si>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Sekhukhune(DC47)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</si>
  <si>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</si>
  <si>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</si>
  <si>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</si>
  <si>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</si>
  <si>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</si>
  <si>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</si>
  <si>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</si>
  <si>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</si>
  <si>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</si>
  <si>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</si>
  <si>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</si>
  <si>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</si>
  <si>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</si>
  <si>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</si>
  <si>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</si>
  <si>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</si>
  <si>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</si>
  <si>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</si>
  <si>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</si>
  <si>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</si>
  <si>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</si>
  <si>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</si>
  <si>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</si>
  <si>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</si>
  <si>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</si>
  <si>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</si>
  <si>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Sekhukhune(DC47)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</si>
  <si>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</si>
  <si>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</si>
  <si>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</si>
  <si>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</si>
  <si>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</si>
  <si>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</si>
  <si>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</si>
  <si>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</si>
  <si>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</si>
  <si>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</si>
  <si>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</si>
  <si>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</si>
  <si>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</si>
  <si>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</si>
  <si>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</si>
  <si>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</si>
  <si>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</si>
  <si>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</si>
  <si>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</si>
  <si>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</si>
  <si>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</si>
  <si>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</si>
  <si>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</si>
  <si>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</si>
  <si>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Sekhukhune(DC47)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</si>
  <si>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</si>
  <si>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</si>
  <si>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</si>
  <si>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</si>
  <si>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</si>
  <si>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</si>
  <si>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</si>
  <si>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</si>
  <si>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</si>
  <si>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</si>
  <si>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</si>
  <si>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</si>
  <si>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</si>
  <si>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</si>
  <si>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</si>
  <si>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</si>
  <si>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</si>
  <si>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</si>
  <si>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</si>
  <si>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</si>
  <si>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</si>
  <si>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</si>
  <si>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</si>
  <si>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</si>
  <si>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</si>
  <si>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</si>
  <si>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</si>
  <si>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</si>
  <si>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</si>
  <si>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</si>
  <si>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</si>
  <si>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</si>
  <si>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</si>
  <si>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</si>
  <si>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</si>
  <si>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Sekhukhune(DC47)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</si>
  <si>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</si>
  <si>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</si>
  <si>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Limpopo: Sekhukhune(DC47)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</si>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</sst>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40453551</v>
      </c>
      <c r="C6" s="19">
        <v>0</v>
      </c>
      <c r="D6" s="59">
        <v>37692000</v>
      </c>
      <c r="E6" s="60">
        <v>37692000</v>
      </c>
      <c r="F6" s="60">
        <v>367872</v>
      </c>
      <c r="G6" s="60">
        <v>2734085</v>
      </c>
      <c r="H6" s="60">
        <v>349949</v>
      </c>
      <c r="I6" s="60">
        <v>3451906</v>
      </c>
      <c r="J6" s="60">
        <v>930018</v>
      </c>
      <c r="K6" s="60">
        <v>6748373</v>
      </c>
      <c r="L6" s="60">
        <v>43811</v>
      </c>
      <c r="M6" s="60">
        <v>7722202</v>
      </c>
      <c r="N6" s="60">
        <v>20299524</v>
      </c>
      <c r="O6" s="60">
        <v>427452</v>
      </c>
      <c r="P6" s="60">
        <v>3909426</v>
      </c>
      <c r="Q6" s="60">
        <v>24636402</v>
      </c>
      <c r="R6" s="60">
        <v>1021048</v>
      </c>
      <c r="S6" s="60">
        <v>1133611</v>
      </c>
      <c r="T6" s="60">
        <v>-10354472</v>
      </c>
      <c r="U6" s="60">
        <v>-8199813</v>
      </c>
      <c r="V6" s="60">
        <v>27610697</v>
      </c>
      <c r="W6" s="60">
        <v>37692000</v>
      </c>
      <c r="X6" s="60">
        <v>-10081303</v>
      </c>
      <c r="Y6" s="61">
        <v>-26.75</v>
      </c>
      <c r="Z6" s="62">
        <v>37692000</v>
      </c>
    </row>
    <row r="7" spans="1:26" ht="13.5">
      <c r="A7" s="58" t="s">
        <v>33</v>
      </c>
      <c r="B7" s="19">
        <v>11381921</v>
      </c>
      <c r="C7" s="19">
        <v>0</v>
      </c>
      <c r="D7" s="59">
        <v>0</v>
      </c>
      <c r="E7" s="60">
        <v>7000000</v>
      </c>
      <c r="F7" s="60">
        <v>0</v>
      </c>
      <c r="G7" s="60">
        <v>0</v>
      </c>
      <c r="H7" s="60">
        <v>415359</v>
      </c>
      <c r="I7" s="60">
        <v>415359</v>
      </c>
      <c r="J7" s="60">
        <v>0</v>
      </c>
      <c r="K7" s="60">
        <v>0</v>
      </c>
      <c r="L7" s="60">
        <v>1253625</v>
      </c>
      <c r="M7" s="60">
        <v>1253625</v>
      </c>
      <c r="N7" s="60">
        <v>1080083</v>
      </c>
      <c r="O7" s="60">
        <v>0</v>
      </c>
      <c r="P7" s="60">
        <v>0</v>
      </c>
      <c r="Q7" s="60">
        <v>1080083</v>
      </c>
      <c r="R7" s="60">
        <v>523314</v>
      </c>
      <c r="S7" s="60">
        <v>673711</v>
      </c>
      <c r="T7" s="60">
        <v>1200250</v>
      </c>
      <c r="U7" s="60">
        <v>2397275</v>
      </c>
      <c r="V7" s="60">
        <v>5146342</v>
      </c>
      <c r="W7" s="60">
        <v>7000000</v>
      </c>
      <c r="X7" s="60">
        <v>-1853658</v>
      </c>
      <c r="Y7" s="61">
        <v>-26.48</v>
      </c>
      <c r="Z7" s="62">
        <v>7000000</v>
      </c>
    </row>
    <row r="8" spans="1:26" ht="13.5">
      <c r="A8" s="58" t="s">
        <v>34</v>
      </c>
      <c r="B8" s="19">
        <v>376085956</v>
      </c>
      <c r="C8" s="19">
        <v>0</v>
      </c>
      <c r="D8" s="59">
        <v>430288000</v>
      </c>
      <c r="E8" s="60">
        <v>395816000</v>
      </c>
      <c r="F8" s="60">
        <v>28030000</v>
      </c>
      <c r="G8" s="60">
        <v>1290000</v>
      </c>
      <c r="H8" s="60">
        <v>0</v>
      </c>
      <c r="I8" s="60">
        <v>29320000</v>
      </c>
      <c r="J8" s="60">
        <v>0</v>
      </c>
      <c r="K8" s="60">
        <v>135686000</v>
      </c>
      <c r="L8" s="60">
        <v>154675000</v>
      </c>
      <c r="M8" s="60">
        <v>290361000</v>
      </c>
      <c r="N8" s="60">
        <v>0</v>
      </c>
      <c r="O8" s="60">
        <v>0</v>
      </c>
      <c r="P8" s="60">
        <v>93499000</v>
      </c>
      <c r="Q8" s="60">
        <v>93499000</v>
      </c>
      <c r="R8" s="60">
        <v>0</v>
      </c>
      <c r="S8" s="60">
        <v>-4446000</v>
      </c>
      <c r="T8" s="60">
        <v>-8801936</v>
      </c>
      <c r="U8" s="60">
        <v>-13247936</v>
      </c>
      <c r="V8" s="60">
        <v>399932064</v>
      </c>
      <c r="W8" s="60">
        <v>395816000</v>
      </c>
      <c r="X8" s="60">
        <v>4116064</v>
      </c>
      <c r="Y8" s="61">
        <v>1.04</v>
      </c>
      <c r="Z8" s="62">
        <v>395816000</v>
      </c>
    </row>
    <row r="9" spans="1:26" ht="13.5">
      <c r="A9" s="58" t="s">
        <v>35</v>
      </c>
      <c r="B9" s="19">
        <v>6753145</v>
      </c>
      <c r="C9" s="19">
        <v>0</v>
      </c>
      <c r="D9" s="59">
        <v>54284064</v>
      </c>
      <c r="E9" s="60">
        <v>74784000</v>
      </c>
      <c r="F9" s="60">
        <v>362757</v>
      </c>
      <c r="G9" s="60">
        <v>121960</v>
      </c>
      <c r="H9" s="60">
        <v>124467</v>
      </c>
      <c r="I9" s="60">
        <v>609184</v>
      </c>
      <c r="J9" s="60">
        <v>4849577</v>
      </c>
      <c r="K9" s="60">
        <v>360720</v>
      </c>
      <c r="L9" s="60">
        <v>108289</v>
      </c>
      <c r="M9" s="60">
        <v>5318586</v>
      </c>
      <c r="N9" s="60">
        <v>6769337</v>
      </c>
      <c r="O9" s="60">
        <v>110163</v>
      </c>
      <c r="P9" s="60">
        <v>1010734</v>
      </c>
      <c r="Q9" s="60">
        <v>7890234</v>
      </c>
      <c r="R9" s="60">
        <v>511573</v>
      </c>
      <c r="S9" s="60">
        <v>1378939</v>
      </c>
      <c r="T9" s="60">
        <v>10707660</v>
      </c>
      <c r="U9" s="60">
        <v>12598172</v>
      </c>
      <c r="V9" s="60">
        <v>26416176</v>
      </c>
      <c r="W9" s="60">
        <v>74784000</v>
      </c>
      <c r="X9" s="60">
        <v>-48367824</v>
      </c>
      <c r="Y9" s="61">
        <v>-64.68</v>
      </c>
      <c r="Z9" s="62">
        <v>74784000</v>
      </c>
    </row>
    <row r="10" spans="1:26" ht="25.5">
      <c r="A10" s="63" t="s">
        <v>277</v>
      </c>
      <c r="B10" s="64">
        <f>SUM(B5:B9)</f>
        <v>434674573</v>
      </c>
      <c r="C10" s="64">
        <f>SUM(C5:C9)</f>
        <v>0</v>
      </c>
      <c r="D10" s="65">
        <f aca="true" t="shared" si="0" ref="D10:Z10">SUM(D5:D9)</f>
        <v>522264064</v>
      </c>
      <c r="E10" s="66">
        <f t="shared" si="0"/>
        <v>515292000</v>
      </c>
      <c r="F10" s="66">
        <f t="shared" si="0"/>
        <v>28760629</v>
      </c>
      <c r="G10" s="66">
        <f t="shared" si="0"/>
        <v>4146045</v>
      </c>
      <c r="H10" s="66">
        <f t="shared" si="0"/>
        <v>889775</v>
      </c>
      <c r="I10" s="66">
        <f t="shared" si="0"/>
        <v>33796449</v>
      </c>
      <c r="J10" s="66">
        <f t="shared" si="0"/>
        <v>5779595</v>
      </c>
      <c r="K10" s="66">
        <f t="shared" si="0"/>
        <v>142795093</v>
      </c>
      <c r="L10" s="66">
        <f t="shared" si="0"/>
        <v>156080725</v>
      </c>
      <c r="M10" s="66">
        <f t="shared" si="0"/>
        <v>304655413</v>
      </c>
      <c r="N10" s="66">
        <f t="shared" si="0"/>
        <v>28148944</v>
      </c>
      <c r="O10" s="66">
        <f t="shared" si="0"/>
        <v>537615</v>
      </c>
      <c r="P10" s="66">
        <f t="shared" si="0"/>
        <v>98419160</v>
      </c>
      <c r="Q10" s="66">
        <f t="shared" si="0"/>
        <v>127105719</v>
      </c>
      <c r="R10" s="66">
        <f t="shared" si="0"/>
        <v>2055935</v>
      </c>
      <c r="S10" s="66">
        <f t="shared" si="0"/>
        <v>-1259739</v>
      </c>
      <c r="T10" s="66">
        <f t="shared" si="0"/>
        <v>-7248498</v>
      </c>
      <c r="U10" s="66">
        <f t="shared" si="0"/>
        <v>-6452302</v>
      </c>
      <c r="V10" s="66">
        <f t="shared" si="0"/>
        <v>459105279</v>
      </c>
      <c r="W10" s="66">
        <f t="shared" si="0"/>
        <v>515292000</v>
      </c>
      <c r="X10" s="66">
        <f t="shared" si="0"/>
        <v>-56186721</v>
      </c>
      <c r="Y10" s="67">
        <f>+IF(W10&lt;&gt;0,(X10/W10)*100,0)</f>
        <v>-10.90386052956382</v>
      </c>
      <c r="Z10" s="68">
        <f t="shared" si="0"/>
        <v>515292000</v>
      </c>
    </row>
    <row r="11" spans="1:26" ht="13.5">
      <c r="A11" s="58" t="s">
        <v>37</v>
      </c>
      <c r="B11" s="19">
        <v>216102371</v>
      </c>
      <c r="C11" s="19">
        <v>0</v>
      </c>
      <c r="D11" s="59">
        <v>236623362</v>
      </c>
      <c r="E11" s="60">
        <v>237403000</v>
      </c>
      <c r="F11" s="60">
        <v>19862980</v>
      </c>
      <c r="G11" s="60">
        <v>19484987</v>
      </c>
      <c r="H11" s="60">
        <v>19571521</v>
      </c>
      <c r="I11" s="60">
        <v>58919488</v>
      </c>
      <c r="J11" s="60">
        <v>22149059</v>
      </c>
      <c r="K11" s="60">
        <v>18985031</v>
      </c>
      <c r="L11" s="60">
        <v>19017658</v>
      </c>
      <c r="M11" s="60">
        <v>60151748</v>
      </c>
      <c r="N11" s="60">
        <v>19728197</v>
      </c>
      <c r="O11" s="60">
        <v>19133562</v>
      </c>
      <c r="P11" s="60">
        <v>19028798</v>
      </c>
      <c r="Q11" s="60">
        <v>57890557</v>
      </c>
      <c r="R11" s="60">
        <v>19574469</v>
      </c>
      <c r="S11" s="60">
        <v>18667861</v>
      </c>
      <c r="T11" s="60">
        <v>18832640</v>
      </c>
      <c r="U11" s="60">
        <v>57074970</v>
      </c>
      <c r="V11" s="60">
        <v>234036763</v>
      </c>
      <c r="W11" s="60">
        <v>237403000</v>
      </c>
      <c r="X11" s="60">
        <v>-3366237</v>
      </c>
      <c r="Y11" s="61">
        <v>-1.42</v>
      </c>
      <c r="Z11" s="62">
        <v>237403000</v>
      </c>
    </row>
    <row r="12" spans="1:26" ht="13.5">
      <c r="A12" s="58" t="s">
        <v>38</v>
      </c>
      <c r="B12" s="19">
        <v>9560256</v>
      </c>
      <c r="C12" s="19">
        <v>0</v>
      </c>
      <c r="D12" s="59">
        <v>8547776</v>
      </c>
      <c r="E12" s="60">
        <v>12446000</v>
      </c>
      <c r="F12" s="60">
        <v>798052</v>
      </c>
      <c r="G12" s="60">
        <v>853286</v>
      </c>
      <c r="H12" s="60">
        <v>1001720</v>
      </c>
      <c r="I12" s="60">
        <v>2653058</v>
      </c>
      <c r="J12" s="60">
        <v>873297</v>
      </c>
      <c r="K12" s="60">
        <v>952579</v>
      </c>
      <c r="L12" s="60">
        <v>824747</v>
      </c>
      <c r="M12" s="60">
        <v>2650623</v>
      </c>
      <c r="N12" s="60">
        <v>801640</v>
      </c>
      <c r="O12" s="60">
        <v>871777</v>
      </c>
      <c r="P12" s="60">
        <v>22032</v>
      </c>
      <c r="Q12" s="60">
        <v>1695449</v>
      </c>
      <c r="R12" s="60">
        <v>0</v>
      </c>
      <c r="S12" s="60">
        <v>894566</v>
      </c>
      <c r="T12" s="60">
        <v>894566</v>
      </c>
      <c r="U12" s="60">
        <v>1789132</v>
      </c>
      <c r="V12" s="60">
        <v>8788262</v>
      </c>
      <c r="W12" s="60">
        <v>12446000</v>
      </c>
      <c r="X12" s="60">
        <v>-3657738</v>
      </c>
      <c r="Y12" s="61">
        <v>-29.39</v>
      </c>
      <c r="Z12" s="62">
        <v>12446000</v>
      </c>
    </row>
    <row r="13" spans="1:26" ht="13.5">
      <c r="A13" s="58" t="s">
        <v>278</v>
      </c>
      <c r="B13" s="19">
        <v>51796116</v>
      </c>
      <c r="C13" s="19">
        <v>0</v>
      </c>
      <c r="D13" s="59">
        <v>75048375</v>
      </c>
      <c r="E13" s="60">
        <v>75048000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2643069</v>
      </c>
      <c r="U13" s="60">
        <v>2643069</v>
      </c>
      <c r="V13" s="60">
        <v>2643069</v>
      </c>
      <c r="W13" s="60">
        <v>75048000</v>
      </c>
      <c r="X13" s="60">
        <v>-72404931</v>
      </c>
      <c r="Y13" s="61">
        <v>-96.48</v>
      </c>
      <c r="Z13" s="62">
        <v>75048000</v>
      </c>
    </row>
    <row r="14" spans="1:26" ht="13.5">
      <c r="A14" s="58" t="s">
        <v>40</v>
      </c>
      <c r="B14" s="19">
        <v>624047</v>
      </c>
      <c r="C14" s="19">
        <v>0</v>
      </c>
      <c r="D14" s="59">
        <v>609000</v>
      </c>
      <c r="E14" s="60">
        <v>608755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183862</v>
      </c>
      <c r="Q14" s="60">
        <v>183862</v>
      </c>
      <c r="R14" s="60">
        <v>0</v>
      </c>
      <c r="S14" s="60">
        <v>0</v>
      </c>
      <c r="T14" s="60">
        <v>0</v>
      </c>
      <c r="U14" s="60">
        <v>0</v>
      </c>
      <c r="V14" s="60">
        <v>183862</v>
      </c>
      <c r="W14" s="60">
        <v>608755</v>
      </c>
      <c r="X14" s="60">
        <v>-424893</v>
      </c>
      <c r="Y14" s="61">
        <v>-69.8</v>
      </c>
      <c r="Z14" s="62">
        <v>608755</v>
      </c>
    </row>
    <row r="15" spans="1:26" ht="13.5">
      <c r="A15" s="58" t="s">
        <v>41</v>
      </c>
      <c r="B15" s="19">
        <v>75431279</v>
      </c>
      <c r="C15" s="19">
        <v>0</v>
      </c>
      <c r="D15" s="59">
        <v>119854000</v>
      </c>
      <c r="E15" s="60">
        <v>137027000</v>
      </c>
      <c r="F15" s="60">
        <v>1259964</v>
      </c>
      <c r="G15" s="60">
        <v>9224280</v>
      </c>
      <c r="H15" s="60">
        <v>5970375</v>
      </c>
      <c r="I15" s="60">
        <v>16454619</v>
      </c>
      <c r="J15" s="60">
        <v>14333305</v>
      </c>
      <c r="K15" s="60">
        <v>6959875</v>
      </c>
      <c r="L15" s="60">
        <v>8439478</v>
      </c>
      <c r="M15" s="60">
        <v>29732658</v>
      </c>
      <c r="N15" s="60">
        <v>7043422</v>
      </c>
      <c r="O15" s="60">
        <v>5300349</v>
      </c>
      <c r="P15" s="60">
        <v>10241850</v>
      </c>
      <c r="Q15" s="60">
        <v>22585621</v>
      </c>
      <c r="R15" s="60">
        <v>4248322</v>
      </c>
      <c r="S15" s="60">
        <v>15415383</v>
      </c>
      <c r="T15" s="60">
        <v>7567699</v>
      </c>
      <c r="U15" s="60">
        <v>27231404</v>
      </c>
      <c r="V15" s="60">
        <v>96004302</v>
      </c>
      <c r="W15" s="60">
        <v>137027000</v>
      </c>
      <c r="X15" s="60">
        <v>-41022698</v>
      </c>
      <c r="Y15" s="61">
        <v>-29.94</v>
      </c>
      <c r="Z15" s="62">
        <v>137027000</v>
      </c>
    </row>
    <row r="16" spans="1:26" ht="13.5">
      <c r="A16" s="69" t="s">
        <v>42</v>
      </c>
      <c r="B16" s="19">
        <v>0</v>
      </c>
      <c r="C16" s="19">
        <v>0</v>
      </c>
      <c r="D16" s="59">
        <v>2400000</v>
      </c>
      <c r="E16" s="60">
        <v>2025000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2025000</v>
      </c>
      <c r="X16" s="60">
        <v>-2025000</v>
      </c>
      <c r="Y16" s="61">
        <v>-100</v>
      </c>
      <c r="Z16" s="62">
        <v>2025000</v>
      </c>
    </row>
    <row r="17" spans="1:26" ht="13.5">
      <c r="A17" s="58" t="s">
        <v>43</v>
      </c>
      <c r="B17" s="19">
        <v>214384967</v>
      </c>
      <c r="C17" s="19">
        <v>0</v>
      </c>
      <c r="D17" s="59">
        <v>152791991</v>
      </c>
      <c r="E17" s="60">
        <v>120360000</v>
      </c>
      <c r="F17" s="60">
        <v>1787664</v>
      </c>
      <c r="G17" s="60">
        <v>12599378</v>
      </c>
      <c r="H17" s="60">
        <v>6053803</v>
      </c>
      <c r="I17" s="60">
        <v>20440845</v>
      </c>
      <c r="J17" s="60">
        <v>15834762</v>
      </c>
      <c r="K17" s="60">
        <v>11752867</v>
      </c>
      <c r="L17" s="60">
        <v>11706294</v>
      </c>
      <c r="M17" s="60">
        <v>39293923</v>
      </c>
      <c r="N17" s="60">
        <v>17086605</v>
      </c>
      <c r="O17" s="60">
        <v>9851398</v>
      </c>
      <c r="P17" s="60">
        <v>9868538</v>
      </c>
      <c r="Q17" s="60">
        <v>36806541</v>
      </c>
      <c r="R17" s="60">
        <v>13398904</v>
      </c>
      <c r="S17" s="60">
        <v>12256177</v>
      </c>
      <c r="T17" s="60">
        <v>20469462</v>
      </c>
      <c r="U17" s="60">
        <v>46124543</v>
      </c>
      <c r="V17" s="60">
        <v>142665852</v>
      </c>
      <c r="W17" s="60">
        <v>120360000</v>
      </c>
      <c r="X17" s="60">
        <v>22305852</v>
      </c>
      <c r="Y17" s="61">
        <v>18.53</v>
      </c>
      <c r="Z17" s="62">
        <v>120360000</v>
      </c>
    </row>
    <row r="18" spans="1:26" ht="13.5">
      <c r="A18" s="70" t="s">
        <v>44</v>
      </c>
      <c r="B18" s="71">
        <f>SUM(B11:B17)</f>
        <v>567899036</v>
      </c>
      <c r="C18" s="71">
        <f>SUM(C11:C17)</f>
        <v>0</v>
      </c>
      <c r="D18" s="72">
        <f aca="true" t="shared" si="1" ref="D18:Z18">SUM(D11:D17)</f>
        <v>595874504</v>
      </c>
      <c r="E18" s="73">
        <f t="shared" si="1"/>
        <v>584917755</v>
      </c>
      <c r="F18" s="73">
        <f t="shared" si="1"/>
        <v>23708660</v>
      </c>
      <c r="G18" s="73">
        <f t="shared" si="1"/>
        <v>42161931</v>
      </c>
      <c r="H18" s="73">
        <f t="shared" si="1"/>
        <v>32597419</v>
      </c>
      <c r="I18" s="73">
        <f t="shared" si="1"/>
        <v>98468010</v>
      </c>
      <c r="J18" s="73">
        <f t="shared" si="1"/>
        <v>53190423</v>
      </c>
      <c r="K18" s="73">
        <f t="shared" si="1"/>
        <v>38650352</v>
      </c>
      <c r="L18" s="73">
        <f t="shared" si="1"/>
        <v>39988177</v>
      </c>
      <c r="M18" s="73">
        <f t="shared" si="1"/>
        <v>131828952</v>
      </c>
      <c r="N18" s="73">
        <f t="shared" si="1"/>
        <v>44659864</v>
      </c>
      <c r="O18" s="73">
        <f t="shared" si="1"/>
        <v>35157086</v>
      </c>
      <c r="P18" s="73">
        <f t="shared" si="1"/>
        <v>39345080</v>
      </c>
      <c r="Q18" s="73">
        <f t="shared" si="1"/>
        <v>119162030</v>
      </c>
      <c r="R18" s="73">
        <f t="shared" si="1"/>
        <v>37221695</v>
      </c>
      <c r="S18" s="73">
        <f t="shared" si="1"/>
        <v>47233987</v>
      </c>
      <c r="T18" s="73">
        <f t="shared" si="1"/>
        <v>50407436</v>
      </c>
      <c r="U18" s="73">
        <f t="shared" si="1"/>
        <v>134863118</v>
      </c>
      <c r="V18" s="73">
        <f t="shared" si="1"/>
        <v>484322110</v>
      </c>
      <c r="W18" s="73">
        <f t="shared" si="1"/>
        <v>584917755</v>
      </c>
      <c r="X18" s="73">
        <f t="shared" si="1"/>
        <v>-100595645</v>
      </c>
      <c r="Y18" s="67">
        <f>+IF(W18&lt;&gt;0,(X18/W18)*100,0)</f>
        <v>-17.198254650348236</v>
      </c>
      <c r="Z18" s="74">
        <f t="shared" si="1"/>
        <v>584917755</v>
      </c>
    </row>
    <row r="19" spans="1:26" ht="13.5">
      <c r="A19" s="70" t="s">
        <v>45</v>
      </c>
      <c r="B19" s="75">
        <f>+B10-B18</f>
        <v>-133224463</v>
      </c>
      <c r="C19" s="75">
        <f>+C10-C18</f>
        <v>0</v>
      </c>
      <c r="D19" s="76">
        <f aca="true" t="shared" si="2" ref="D19:Z19">+D10-D18</f>
        <v>-73610440</v>
      </c>
      <c r="E19" s="77">
        <f t="shared" si="2"/>
        <v>-69625755</v>
      </c>
      <c r="F19" s="77">
        <f t="shared" si="2"/>
        <v>5051969</v>
      </c>
      <c r="G19" s="77">
        <f t="shared" si="2"/>
        <v>-38015886</v>
      </c>
      <c r="H19" s="77">
        <f t="shared" si="2"/>
        <v>-31707644</v>
      </c>
      <c r="I19" s="77">
        <f t="shared" si="2"/>
        <v>-64671561</v>
      </c>
      <c r="J19" s="77">
        <f t="shared" si="2"/>
        <v>-47410828</v>
      </c>
      <c r="K19" s="77">
        <f t="shared" si="2"/>
        <v>104144741</v>
      </c>
      <c r="L19" s="77">
        <f t="shared" si="2"/>
        <v>116092548</v>
      </c>
      <c r="M19" s="77">
        <f t="shared" si="2"/>
        <v>172826461</v>
      </c>
      <c r="N19" s="77">
        <f t="shared" si="2"/>
        <v>-16510920</v>
      </c>
      <c r="O19" s="77">
        <f t="shared" si="2"/>
        <v>-34619471</v>
      </c>
      <c r="P19" s="77">
        <f t="shared" si="2"/>
        <v>59074080</v>
      </c>
      <c r="Q19" s="77">
        <f t="shared" si="2"/>
        <v>7943689</v>
      </c>
      <c r="R19" s="77">
        <f t="shared" si="2"/>
        <v>-35165760</v>
      </c>
      <c r="S19" s="77">
        <f t="shared" si="2"/>
        <v>-48493726</v>
      </c>
      <c r="T19" s="77">
        <f t="shared" si="2"/>
        <v>-57655934</v>
      </c>
      <c r="U19" s="77">
        <f t="shared" si="2"/>
        <v>-141315420</v>
      </c>
      <c r="V19" s="77">
        <f t="shared" si="2"/>
        <v>-25216831</v>
      </c>
      <c r="W19" s="77">
        <f>IF(E10=E18,0,W10-W18)</f>
        <v>-69625755</v>
      </c>
      <c r="X19" s="77">
        <f t="shared" si="2"/>
        <v>44408924</v>
      </c>
      <c r="Y19" s="78">
        <f>+IF(W19&lt;&gt;0,(X19/W19)*100,0)</f>
        <v>-63.78232307857918</v>
      </c>
      <c r="Z19" s="79">
        <f t="shared" si="2"/>
        <v>-69625755</v>
      </c>
    </row>
    <row r="20" spans="1:26" ht="13.5">
      <c r="A20" s="58" t="s">
        <v>46</v>
      </c>
      <c r="B20" s="19">
        <v>532768178</v>
      </c>
      <c r="C20" s="19">
        <v>0</v>
      </c>
      <c r="D20" s="59">
        <v>849317000</v>
      </c>
      <c r="E20" s="60">
        <v>1004484000</v>
      </c>
      <c r="F20" s="60">
        <v>247163206</v>
      </c>
      <c r="G20" s="60">
        <v>4183000</v>
      </c>
      <c r="H20" s="60">
        <v>5632362</v>
      </c>
      <c r="I20" s="60">
        <v>256978568</v>
      </c>
      <c r="J20" s="60">
        <v>71415540</v>
      </c>
      <c r="K20" s="60">
        <v>0</v>
      </c>
      <c r="L20" s="60">
        <v>-20505469</v>
      </c>
      <c r="M20" s="60">
        <v>50910071</v>
      </c>
      <c r="N20" s="60">
        <v>0</v>
      </c>
      <c r="O20" s="60">
        <v>29705227</v>
      </c>
      <c r="P20" s="60">
        <v>133612945</v>
      </c>
      <c r="Q20" s="60">
        <v>163318172</v>
      </c>
      <c r="R20" s="60">
        <v>0</v>
      </c>
      <c r="S20" s="60">
        <v>60629000</v>
      </c>
      <c r="T20" s="60">
        <v>78764374</v>
      </c>
      <c r="U20" s="60">
        <v>139393374</v>
      </c>
      <c r="V20" s="60">
        <v>610600185</v>
      </c>
      <c r="W20" s="60">
        <v>1004484000</v>
      </c>
      <c r="X20" s="60">
        <v>-393883815</v>
      </c>
      <c r="Y20" s="61">
        <v>-39.21</v>
      </c>
      <c r="Z20" s="62">
        <v>1004484000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399543715</v>
      </c>
      <c r="C22" s="86">
        <f>SUM(C19:C21)</f>
        <v>0</v>
      </c>
      <c r="D22" s="87">
        <f aca="true" t="shared" si="3" ref="D22:Z22">SUM(D19:D21)</f>
        <v>775706560</v>
      </c>
      <c r="E22" s="88">
        <f t="shared" si="3"/>
        <v>934858245</v>
      </c>
      <c r="F22" s="88">
        <f t="shared" si="3"/>
        <v>252215175</v>
      </c>
      <c r="G22" s="88">
        <f t="shared" si="3"/>
        <v>-33832886</v>
      </c>
      <c r="H22" s="88">
        <f t="shared" si="3"/>
        <v>-26075282</v>
      </c>
      <c r="I22" s="88">
        <f t="shared" si="3"/>
        <v>192307007</v>
      </c>
      <c r="J22" s="88">
        <f t="shared" si="3"/>
        <v>24004712</v>
      </c>
      <c r="K22" s="88">
        <f t="shared" si="3"/>
        <v>104144741</v>
      </c>
      <c r="L22" s="88">
        <f t="shared" si="3"/>
        <v>95587079</v>
      </c>
      <c r="M22" s="88">
        <f t="shared" si="3"/>
        <v>223736532</v>
      </c>
      <c r="N22" s="88">
        <f t="shared" si="3"/>
        <v>-16510920</v>
      </c>
      <c r="O22" s="88">
        <f t="shared" si="3"/>
        <v>-4914244</v>
      </c>
      <c r="P22" s="88">
        <f t="shared" si="3"/>
        <v>192687025</v>
      </c>
      <c r="Q22" s="88">
        <f t="shared" si="3"/>
        <v>171261861</v>
      </c>
      <c r="R22" s="88">
        <f t="shared" si="3"/>
        <v>-35165760</v>
      </c>
      <c r="S22" s="88">
        <f t="shared" si="3"/>
        <v>12135274</v>
      </c>
      <c r="T22" s="88">
        <f t="shared" si="3"/>
        <v>21108440</v>
      </c>
      <c r="U22" s="88">
        <f t="shared" si="3"/>
        <v>-1922046</v>
      </c>
      <c r="V22" s="88">
        <f t="shared" si="3"/>
        <v>585383354</v>
      </c>
      <c r="W22" s="88">
        <f t="shared" si="3"/>
        <v>934858245</v>
      </c>
      <c r="X22" s="88">
        <f t="shared" si="3"/>
        <v>-349474891</v>
      </c>
      <c r="Y22" s="89">
        <f>+IF(W22&lt;&gt;0,(X22/W22)*100,0)</f>
        <v>-37.38266126111986</v>
      </c>
      <c r="Z22" s="90">
        <f t="shared" si="3"/>
        <v>934858245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399543715</v>
      </c>
      <c r="C24" s="75">
        <f>SUM(C22:C23)</f>
        <v>0</v>
      </c>
      <c r="D24" s="76">
        <f aca="true" t="shared" si="4" ref="D24:Z24">SUM(D22:D23)</f>
        <v>775706560</v>
      </c>
      <c r="E24" s="77">
        <f t="shared" si="4"/>
        <v>934858245</v>
      </c>
      <c r="F24" s="77">
        <f t="shared" si="4"/>
        <v>252215175</v>
      </c>
      <c r="G24" s="77">
        <f t="shared" si="4"/>
        <v>-33832886</v>
      </c>
      <c r="H24" s="77">
        <f t="shared" si="4"/>
        <v>-26075282</v>
      </c>
      <c r="I24" s="77">
        <f t="shared" si="4"/>
        <v>192307007</v>
      </c>
      <c r="J24" s="77">
        <f t="shared" si="4"/>
        <v>24004712</v>
      </c>
      <c r="K24" s="77">
        <f t="shared" si="4"/>
        <v>104144741</v>
      </c>
      <c r="L24" s="77">
        <f t="shared" si="4"/>
        <v>95587079</v>
      </c>
      <c r="M24" s="77">
        <f t="shared" si="4"/>
        <v>223736532</v>
      </c>
      <c r="N24" s="77">
        <f t="shared" si="4"/>
        <v>-16510920</v>
      </c>
      <c r="O24" s="77">
        <f t="shared" si="4"/>
        <v>-4914244</v>
      </c>
      <c r="P24" s="77">
        <f t="shared" si="4"/>
        <v>192687025</v>
      </c>
      <c r="Q24" s="77">
        <f t="shared" si="4"/>
        <v>171261861</v>
      </c>
      <c r="R24" s="77">
        <f t="shared" si="4"/>
        <v>-35165760</v>
      </c>
      <c r="S24" s="77">
        <f t="shared" si="4"/>
        <v>12135274</v>
      </c>
      <c r="T24" s="77">
        <f t="shared" si="4"/>
        <v>21108440</v>
      </c>
      <c r="U24" s="77">
        <f t="shared" si="4"/>
        <v>-1922046</v>
      </c>
      <c r="V24" s="77">
        <f t="shared" si="4"/>
        <v>585383354</v>
      </c>
      <c r="W24" s="77">
        <f t="shared" si="4"/>
        <v>934858245</v>
      </c>
      <c r="X24" s="77">
        <f t="shared" si="4"/>
        <v>-349474891</v>
      </c>
      <c r="Y24" s="78">
        <f>+IF(W24&lt;&gt;0,(X24/W24)*100,0)</f>
        <v>-37.38266126111986</v>
      </c>
      <c r="Z24" s="79">
        <f t="shared" si="4"/>
        <v>934858245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311965382</v>
      </c>
      <c r="C27" s="22">
        <v>0</v>
      </c>
      <c r="D27" s="99">
        <v>849317000</v>
      </c>
      <c r="E27" s="100">
        <v>849317000</v>
      </c>
      <c r="F27" s="100">
        <v>13387960</v>
      </c>
      <c r="G27" s="100">
        <v>41662539</v>
      </c>
      <c r="H27" s="100">
        <v>16039435</v>
      </c>
      <c r="I27" s="100">
        <v>71089934</v>
      </c>
      <c r="J27" s="100">
        <v>93159074</v>
      </c>
      <c r="K27" s="100">
        <v>43427130</v>
      </c>
      <c r="L27" s="100">
        <v>62823579</v>
      </c>
      <c r="M27" s="100">
        <v>199409783</v>
      </c>
      <c r="N27" s="100">
        <v>62823579</v>
      </c>
      <c r="O27" s="100">
        <v>32748076</v>
      </c>
      <c r="P27" s="100">
        <v>48521345</v>
      </c>
      <c r="Q27" s="100">
        <v>144093000</v>
      </c>
      <c r="R27" s="100">
        <v>54057236</v>
      </c>
      <c r="S27" s="100">
        <v>3486000</v>
      </c>
      <c r="T27" s="100">
        <v>120130883</v>
      </c>
      <c r="U27" s="100">
        <v>177674119</v>
      </c>
      <c r="V27" s="100">
        <v>592266836</v>
      </c>
      <c r="W27" s="100">
        <v>849317000</v>
      </c>
      <c r="X27" s="100">
        <v>-257050164</v>
      </c>
      <c r="Y27" s="101">
        <v>-30.27</v>
      </c>
      <c r="Z27" s="102">
        <v>849317000</v>
      </c>
    </row>
    <row r="28" spans="1:26" ht="13.5">
      <c r="A28" s="103" t="s">
        <v>46</v>
      </c>
      <c r="B28" s="19">
        <v>310892649</v>
      </c>
      <c r="C28" s="19">
        <v>0</v>
      </c>
      <c r="D28" s="59">
        <v>849317000</v>
      </c>
      <c r="E28" s="60">
        <v>849317000</v>
      </c>
      <c r="F28" s="60">
        <v>13289752</v>
      </c>
      <c r="G28" s="60">
        <v>39128075</v>
      </c>
      <c r="H28" s="60">
        <v>16039435</v>
      </c>
      <c r="I28" s="60">
        <v>68457262</v>
      </c>
      <c r="J28" s="60">
        <v>93159074</v>
      </c>
      <c r="K28" s="60">
        <v>43427130</v>
      </c>
      <c r="L28" s="60">
        <v>62823579</v>
      </c>
      <c r="M28" s="60">
        <v>199409783</v>
      </c>
      <c r="N28" s="60">
        <v>62823579</v>
      </c>
      <c r="O28" s="60">
        <v>32748076</v>
      </c>
      <c r="P28" s="60">
        <v>48521345</v>
      </c>
      <c r="Q28" s="60">
        <v>144093000</v>
      </c>
      <c r="R28" s="60">
        <v>54057236</v>
      </c>
      <c r="S28" s="60">
        <v>3486000</v>
      </c>
      <c r="T28" s="60">
        <v>120130883</v>
      </c>
      <c r="U28" s="60">
        <v>177674119</v>
      </c>
      <c r="V28" s="60">
        <v>589634164</v>
      </c>
      <c r="W28" s="60">
        <v>849317000</v>
      </c>
      <c r="X28" s="60">
        <v>-259682836</v>
      </c>
      <c r="Y28" s="61">
        <v>-30.58</v>
      </c>
      <c r="Z28" s="62">
        <v>849317000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98208</v>
      </c>
      <c r="G29" s="60">
        <v>0</v>
      </c>
      <c r="H29" s="60">
        <v>0</v>
      </c>
      <c r="I29" s="60">
        <v>98208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98208</v>
      </c>
      <c r="W29" s="60">
        <v>0</v>
      </c>
      <c r="X29" s="60">
        <v>98208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1072733</v>
      </c>
      <c r="C31" s="19">
        <v>0</v>
      </c>
      <c r="D31" s="59">
        <v>0</v>
      </c>
      <c r="E31" s="60">
        <v>0</v>
      </c>
      <c r="F31" s="60">
        <v>0</v>
      </c>
      <c r="G31" s="60">
        <v>2534464</v>
      </c>
      <c r="H31" s="60">
        <v>0</v>
      </c>
      <c r="I31" s="60">
        <v>2534464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2534464</v>
      </c>
      <c r="W31" s="60">
        <v>0</v>
      </c>
      <c r="X31" s="60">
        <v>2534464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311965382</v>
      </c>
      <c r="C32" s="22">
        <f>SUM(C28:C31)</f>
        <v>0</v>
      </c>
      <c r="D32" s="99">
        <f aca="true" t="shared" si="5" ref="D32:Z32">SUM(D28:D31)</f>
        <v>849317000</v>
      </c>
      <c r="E32" s="100">
        <f t="shared" si="5"/>
        <v>849317000</v>
      </c>
      <c r="F32" s="100">
        <f t="shared" si="5"/>
        <v>13387960</v>
      </c>
      <c r="G32" s="100">
        <f t="shared" si="5"/>
        <v>41662539</v>
      </c>
      <c r="H32" s="100">
        <f t="shared" si="5"/>
        <v>16039435</v>
      </c>
      <c r="I32" s="100">
        <f t="shared" si="5"/>
        <v>71089934</v>
      </c>
      <c r="J32" s="100">
        <f t="shared" si="5"/>
        <v>93159074</v>
      </c>
      <c r="K32" s="100">
        <f t="shared" si="5"/>
        <v>43427130</v>
      </c>
      <c r="L32" s="100">
        <f t="shared" si="5"/>
        <v>62823579</v>
      </c>
      <c r="M32" s="100">
        <f t="shared" si="5"/>
        <v>199409783</v>
      </c>
      <c r="N32" s="100">
        <f t="shared" si="5"/>
        <v>62823579</v>
      </c>
      <c r="O32" s="100">
        <f t="shared" si="5"/>
        <v>32748076</v>
      </c>
      <c r="P32" s="100">
        <f t="shared" si="5"/>
        <v>48521345</v>
      </c>
      <c r="Q32" s="100">
        <f t="shared" si="5"/>
        <v>144093000</v>
      </c>
      <c r="R32" s="100">
        <f t="shared" si="5"/>
        <v>54057236</v>
      </c>
      <c r="S32" s="100">
        <f t="shared" si="5"/>
        <v>3486000</v>
      </c>
      <c r="T32" s="100">
        <f t="shared" si="5"/>
        <v>120130883</v>
      </c>
      <c r="U32" s="100">
        <f t="shared" si="5"/>
        <v>177674119</v>
      </c>
      <c r="V32" s="100">
        <f t="shared" si="5"/>
        <v>592266836</v>
      </c>
      <c r="W32" s="100">
        <f t="shared" si="5"/>
        <v>849317000</v>
      </c>
      <c r="X32" s="100">
        <f t="shared" si="5"/>
        <v>-257050164</v>
      </c>
      <c r="Y32" s="101">
        <f>+IF(W32&lt;&gt;0,(X32/W32)*100,0)</f>
        <v>-30.265514996167507</v>
      </c>
      <c r="Z32" s="102">
        <f t="shared" si="5"/>
        <v>849317000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549063062</v>
      </c>
      <c r="C35" s="19">
        <v>0</v>
      </c>
      <c r="D35" s="59">
        <v>255916000</v>
      </c>
      <c r="E35" s="60">
        <v>255916000</v>
      </c>
      <c r="F35" s="60">
        <v>549063062</v>
      </c>
      <c r="G35" s="60">
        <v>549063062</v>
      </c>
      <c r="H35" s="60">
        <v>549063062</v>
      </c>
      <c r="I35" s="60">
        <v>549063062</v>
      </c>
      <c r="J35" s="60">
        <v>303424994</v>
      </c>
      <c r="K35" s="60">
        <v>391226398</v>
      </c>
      <c r="L35" s="60">
        <v>113458051</v>
      </c>
      <c r="M35" s="60">
        <v>113458051</v>
      </c>
      <c r="N35" s="60">
        <v>272691853</v>
      </c>
      <c r="O35" s="60">
        <v>337161831</v>
      </c>
      <c r="P35" s="60">
        <v>418527750</v>
      </c>
      <c r="Q35" s="60">
        <v>418527750</v>
      </c>
      <c r="R35" s="60">
        <v>280051939</v>
      </c>
      <c r="S35" s="60">
        <v>102353092</v>
      </c>
      <c r="T35" s="60">
        <v>102353092</v>
      </c>
      <c r="U35" s="60">
        <v>102353092</v>
      </c>
      <c r="V35" s="60">
        <v>102353092</v>
      </c>
      <c r="W35" s="60">
        <v>255916000</v>
      </c>
      <c r="X35" s="60">
        <v>-153562908</v>
      </c>
      <c r="Y35" s="61">
        <v>-60.01</v>
      </c>
      <c r="Z35" s="62">
        <v>255916000</v>
      </c>
    </row>
    <row r="36" spans="1:26" ht="13.5">
      <c r="A36" s="58" t="s">
        <v>57</v>
      </c>
      <c r="B36" s="19">
        <v>1971262106</v>
      </c>
      <c r="C36" s="19">
        <v>0</v>
      </c>
      <c r="D36" s="59">
        <v>4298021000</v>
      </c>
      <c r="E36" s="60">
        <v>4298021000</v>
      </c>
      <c r="F36" s="60">
        <v>1971262106</v>
      </c>
      <c r="G36" s="60">
        <v>1971262106</v>
      </c>
      <c r="H36" s="60">
        <v>1971262106</v>
      </c>
      <c r="I36" s="60">
        <v>1971262106</v>
      </c>
      <c r="J36" s="60">
        <v>270237944</v>
      </c>
      <c r="K36" s="60">
        <v>2234630238</v>
      </c>
      <c r="L36" s="60">
        <v>2317451094</v>
      </c>
      <c r="M36" s="60">
        <v>2317451094</v>
      </c>
      <c r="N36" s="60">
        <v>2365337147</v>
      </c>
      <c r="O36" s="60">
        <v>2353467094</v>
      </c>
      <c r="P36" s="60">
        <v>2395009711</v>
      </c>
      <c r="Q36" s="60">
        <v>2395009711</v>
      </c>
      <c r="R36" s="60">
        <v>2546508000</v>
      </c>
      <c r="S36" s="60">
        <v>2486105256</v>
      </c>
      <c r="T36" s="60">
        <v>2486105256</v>
      </c>
      <c r="U36" s="60">
        <v>2486105256</v>
      </c>
      <c r="V36" s="60">
        <v>2486105256</v>
      </c>
      <c r="W36" s="60">
        <v>4298021000</v>
      </c>
      <c r="X36" s="60">
        <v>-1811915744</v>
      </c>
      <c r="Y36" s="61">
        <v>-42.16</v>
      </c>
      <c r="Z36" s="62">
        <v>4298021000</v>
      </c>
    </row>
    <row r="37" spans="1:26" ht="13.5">
      <c r="A37" s="58" t="s">
        <v>58</v>
      </c>
      <c r="B37" s="19">
        <v>490730399</v>
      </c>
      <c r="C37" s="19">
        <v>0</v>
      </c>
      <c r="D37" s="59">
        <v>280381500</v>
      </c>
      <c r="E37" s="60">
        <v>280381500</v>
      </c>
      <c r="F37" s="60">
        <v>490730399</v>
      </c>
      <c r="G37" s="60">
        <v>490730399</v>
      </c>
      <c r="H37" s="60">
        <v>490730399</v>
      </c>
      <c r="I37" s="60">
        <v>490730399</v>
      </c>
      <c r="J37" s="60">
        <v>568491335</v>
      </c>
      <c r="K37" s="60">
        <v>202863522</v>
      </c>
      <c r="L37" s="60">
        <v>202863522</v>
      </c>
      <c r="M37" s="60">
        <v>202863522</v>
      </c>
      <c r="N37" s="60">
        <v>142252000</v>
      </c>
      <c r="O37" s="60">
        <v>94411000</v>
      </c>
      <c r="P37" s="60">
        <v>310508328</v>
      </c>
      <c r="Q37" s="60">
        <v>310508328</v>
      </c>
      <c r="R37" s="60">
        <v>302292000</v>
      </c>
      <c r="S37" s="60">
        <v>207002348</v>
      </c>
      <c r="T37" s="60">
        <v>207002348</v>
      </c>
      <c r="U37" s="60">
        <v>207002348</v>
      </c>
      <c r="V37" s="60">
        <v>207002348</v>
      </c>
      <c r="W37" s="60">
        <v>280381500</v>
      </c>
      <c r="X37" s="60">
        <v>-73379152</v>
      </c>
      <c r="Y37" s="61">
        <v>-26.17</v>
      </c>
      <c r="Z37" s="62">
        <v>280381500</v>
      </c>
    </row>
    <row r="38" spans="1:26" ht="13.5">
      <c r="A38" s="58" t="s">
        <v>59</v>
      </c>
      <c r="B38" s="19">
        <v>22456637</v>
      </c>
      <c r="C38" s="19">
        <v>0</v>
      </c>
      <c r="D38" s="59">
        <v>25561500</v>
      </c>
      <c r="E38" s="60">
        <v>25561500</v>
      </c>
      <c r="F38" s="60">
        <v>22456637</v>
      </c>
      <c r="G38" s="60">
        <v>22456637</v>
      </c>
      <c r="H38" s="60">
        <v>22456637</v>
      </c>
      <c r="I38" s="60">
        <v>22456637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25561500</v>
      </c>
      <c r="X38" s="60">
        <v>-25561500</v>
      </c>
      <c r="Y38" s="61">
        <v>-100</v>
      </c>
      <c r="Z38" s="62">
        <v>25561500</v>
      </c>
    </row>
    <row r="39" spans="1:26" ht="13.5">
      <c r="A39" s="58" t="s">
        <v>60</v>
      </c>
      <c r="B39" s="19">
        <v>2007138132</v>
      </c>
      <c r="C39" s="19">
        <v>0</v>
      </c>
      <c r="D39" s="59">
        <v>4247994000</v>
      </c>
      <c r="E39" s="60">
        <v>4247994000</v>
      </c>
      <c r="F39" s="60">
        <v>2007138132</v>
      </c>
      <c r="G39" s="60">
        <v>2007138132</v>
      </c>
      <c r="H39" s="60">
        <v>2007138132</v>
      </c>
      <c r="I39" s="60">
        <v>2007138132</v>
      </c>
      <c r="J39" s="60">
        <v>5171603</v>
      </c>
      <c r="K39" s="60">
        <v>2422993114</v>
      </c>
      <c r="L39" s="60">
        <v>2228045623</v>
      </c>
      <c r="M39" s="60">
        <v>2228045623</v>
      </c>
      <c r="N39" s="60">
        <v>2495777000</v>
      </c>
      <c r="O39" s="60">
        <v>2596217925</v>
      </c>
      <c r="P39" s="60">
        <v>2503029133</v>
      </c>
      <c r="Q39" s="60">
        <v>2503029133</v>
      </c>
      <c r="R39" s="60">
        <v>2524267939</v>
      </c>
      <c r="S39" s="60">
        <v>2381456000</v>
      </c>
      <c r="T39" s="60">
        <v>2381456000</v>
      </c>
      <c r="U39" s="60">
        <v>2381456000</v>
      </c>
      <c r="V39" s="60">
        <v>2381456000</v>
      </c>
      <c r="W39" s="60">
        <v>4247994000</v>
      </c>
      <c r="X39" s="60">
        <v>-1866538000</v>
      </c>
      <c r="Y39" s="61">
        <v>-43.94</v>
      </c>
      <c r="Z39" s="62">
        <v>4247994000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-282701096</v>
      </c>
      <c r="C42" s="19">
        <v>0</v>
      </c>
      <c r="D42" s="59">
        <v>913034000</v>
      </c>
      <c r="E42" s="60">
        <v>910223686</v>
      </c>
      <c r="F42" s="60">
        <v>252215175</v>
      </c>
      <c r="G42" s="60">
        <v>-33832886</v>
      </c>
      <c r="H42" s="60">
        <v>-26075283</v>
      </c>
      <c r="I42" s="60">
        <v>192307006</v>
      </c>
      <c r="J42" s="60">
        <v>24004718</v>
      </c>
      <c r="K42" s="60">
        <v>104062750</v>
      </c>
      <c r="L42" s="60">
        <v>114299842</v>
      </c>
      <c r="M42" s="60">
        <v>242367310</v>
      </c>
      <c r="N42" s="60">
        <v>24474389</v>
      </c>
      <c r="O42" s="60">
        <v>-4914244</v>
      </c>
      <c r="P42" s="60">
        <v>172765139</v>
      </c>
      <c r="Q42" s="60">
        <v>192325284</v>
      </c>
      <c r="R42" s="60">
        <v>-35165759</v>
      </c>
      <c r="S42" s="60">
        <v>-44047123</v>
      </c>
      <c r="T42" s="60">
        <v>-154801202</v>
      </c>
      <c r="U42" s="60">
        <v>-234014084</v>
      </c>
      <c r="V42" s="60">
        <v>392985516</v>
      </c>
      <c r="W42" s="60">
        <v>910223686</v>
      </c>
      <c r="X42" s="60">
        <v>-517238170</v>
      </c>
      <c r="Y42" s="61">
        <v>-56.83</v>
      </c>
      <c r="Z42" s="62">
        <v>910223686</v>
      </c>
    </row>
    <row r="43" spans="1:26" ht="13.5">
      <c r="A43" s="58" t="s">
        <v>63</v>
      </c>
      <c r="B43" s="19">
        <v>340586092</v>
      </c>
      <c r="C43" s="19">
        <v>0</v>
      </c>
      <c r="D43" s="59">
        <v>-864210000</v>
      </c>
      <c r="E43" s="60">
        <v>-1031322686</v>
      </c>
      <c r="F43" s="60">
        <v>-13387960</v>
      </c>
      <c r="G43" s="60">
        <v>-41662539</v>
      </c>
      <c r="H43" s="60">
        <v>92314410</v>
      </c>
      <c r="I43" s="60">
        <v>37263911</v>
      </c>
      <c r="J43" s="60">
        <v>-93159074</v>
      </c>
      <c r="K43" s="60">
        <v>-43427000</v>
      </c>
      <c r="L43" s="60">
        <v>-62823579</v>
      </c>
      <c r="M43" s="60">
        <v>-199409653</v>
      </c>
      <c r="N43" s="60">
        <v>-46576467</v>
      </c>
      <c r="O43" s="60">
        <v>-32748000</v>
      </c>
      <c r="P43" s="60">
        <v>-63655000</v>
      </c>
      <c r="Q43" s="60">
        <v>-142979467</v>
      </c>
      <c r="R43" s="60">
        <v>-54057236</v>
      </c>
      <c r="S43" s="60">
        <v>0</v>
      </c>
      <c r="T43" s="60">
        <v>56118098</v>
      </c>
      <c r="U43" s="60">
        <v>2060862</v>
      </c>
      <c r="V43" s="60">
        <v>-303064347</v>
      </c>
      <c r="W43" s="60">
        <v>-1031322686</v>
      </c>
      <c r="X43" s="60">
        <v>728258339</v>
      </c>
      <c r="Y43" s="61">
        <v>-70.61</v>
      </c>
      <c r="Z43" s="62">
        <v>-1031322686</v>
      </c>
    </row>
    <row r="44" spans="1:26" ht="13.5">
      <c r="A44" s="58" t="s">
        <v>64</v>
      </c>
      <c r="B44" s="19">
        <v>-642839</v>
      </c>
      <c r="C44" s="19">
        <v>0</v>
      </c>
      <c r="D44" s="59">
        <v>-1266000</v>
      </c>
      <c r="E44" s="60">
        <v>-1266000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-1266000</v>
      </c>
      <c r="X44" s="60">
        <v>1266000</v>
      </c>
      <c r="Y44" s="61">
        <v>-100</v>
      </c>
      <c r="Z44" s="62">
        <v>-1266000</v>
      </c>
    </row>
    <row r="45" spans="1:26" ht="13.5">
      <c r="A45" s="70" t="s">
        <v>65</v>
      </c>
      <c r="B45" s="22">
        <v>273351509</v>
      </c>
      <c r="C45" s="22">
        <v>0</v>
      </c>
      <c r="D45" s="99">
        <v>47558000</v>
      </c>
      <c r="E45" s="100">
        <v>-122365000</v>
      </c>
      <c r="F45" s="100">
        <v>238827215</v>
      </c>
      <c r="G45" s="100">
        <v>163331790</v>
      </c>
      <c r="H45" s="100">
        <v>229570917</v>
      </c>
      <c r="I45" s="100">
        <v>229570917</v>
      </c>
      <c r="J45" s="100">
        <v>160416561</v>
      </c>
      <c r="K45" s="100">
        <v>221052311</v>
      </c>
      <c r="L45" s="100">
        <v>272528574</v>
      </c>
      <c r="M45" s="100">
        <v>272528574</v>
      </c>
      <c r="N45" s="100">
        <v>250426496</v>
      </c>
      <c r="O45" s="100">
        <v>212764252</v>
      </c>
      <c r="P45" s="100">
        <v>321874391</v>
      </c>
      <c r="Q45" s="100">
        <v>250426496</v>
      </c>
      <c r="R45" s="100">
        <v>232651396</v>
      </c>
      <c r="S45" s="100">
        <v>188604273</v>
      </c>
      <c r="T45" s="100">
        <v>89921169</v>
      </c>
      <c r="U45" s="100">
        <v>89921169</v>
      </c>
      <c r="V45" s="100">
        <v>89921169</v>
      </c>
      <c r="W45" s="100">
        <v>-122365000</v>
      </c>
      <c r="X45" s="100">
        <v>212286169</v>
      </c>
      <c r="Y45" s="101">
        <v>-173.49</v>
      </c>
      <c r="Z45" s="102">
        <v>-122365000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-6900475</v>
      </c>
      <c r="C49" s="52">
        <v>0</v>
      </c>
      <c r="D49" s="129">
        <v>2651727</v>
      </c>
      <c r="E49" s="54">
        <v>-95939158</v>
      </c>
      <c r="F49" s="54">
        <v>0</v>
      </c>
      <c r="G49" s="54">
        <v>0</v>
      </c>
      <c r="H49" s="54">
        <v>0</v>
      </c>
      <c r="I49" s="54">
        <v>19152980</v>
      </c>
      <c r="J49" s="54">
        <v>0</v>
      </c>
      <c r="K49" s="54">
        <v>0</v>
      </c>
      <c r="L49" s="54">
        <v>0</v>
      </c>
      <c r="M49" s="54">
        <v>40987451</v>
      </c>
      <c r="N49" s="54">
        <v>0</v>
      </c>
      <c r="O49" s="54">
        <v>0</v>
      </c>
      <c r="P49" s="54">
        <v>0</v>
      </c>
      <c r="Q49" s="54">
        <v>1002410</v>
      </c>
      <c r="R49" s="54">
        <v>0</v>
      </c>
      <c r="S49" s="54">
        <v>0</v>
      </c>
      <c r="T49" s="54">
        <v>0</v>
      </c>
      <c r="U49" s="54">
        <v>39769682</v>
      </c>
      <c r="V49" s="54">
        <v>0</v>
      </c>
      <c r="W49" s="54">
        <v>724617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93271823</v>
      </c>
      <c r="C51" s="52">
        <v>0</v>
      </c>
      <c r="D51" s="129">
        <v>35074531</v>
      </c>
      <c r="E51" s="54">
        <v>38711323</v>
      </c>
      <c r="F51" s="54">
        <v>0</v>
      </c>
      <c r="G51" s="54">
        <v>0</v>
      </c>
      <c r="H51" s="54">
        <v>0</v>
      </c>
      <c r="I51" s="54">
        <v>39944622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207002299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59.47560810491771</v>
      </c>
      <c r="C58" s="5">
        <f>IF(C67=0,0,+(C76/C67)*100)</f>
        <v>0</v>
      </c>
      <c r="D58" s="6">
        <f aca="true" t="shared" si="6" ref="D58:Z58">IF(D67=0,0,+(D76/D67)*100)</f>
        <v>100.56045845272206</v>
      </c>
      <c r="E58" s="7">
        <f t="shared" si="6"/>
        <v>96.17268830373546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98.7996100939862</v>
      </c>
      <c r="L58" s="7">
        <f t="shared" si="6"/>
        <v>100</v>
      </c>
      <c r="M58" s="7">
        <f t="shared" si="6"/>
        <v>99.01858747984743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99.99992556954187</v>
      </c>
      <c r="T58" s="7">
        <f t="shared" si="6"/>
        <v>99.24186813202074</v>
      </c>
      <c r="U58" s="7">
        <f t="shared" si="6"/>
        <v>99.08429501157369</v>
      </c>
      <c r="V58" s="7">
        <f t="shared" si="6"/>
        <v>100.08564375529821</v>
      </c>
      <c r="W58" s="7">
        <f t="shared" si="6"/>
        <v>96.17268830373546</v>
      </c>
      <c r="X58" s="7">
        <f t="shared" si="6"/>
        <v>0</v>
      </c>
      <c r="Y58" s="7">
        <f t="shared" si="6"/>
        <v>0</v>
      </c>
      <c r="Z58" s="8">
        <f t="shared" si="6"/>
        <v>96.17268830373546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65.79228359952876</v>
      </c>
      <c r="C60" s="12">
        <f t="shared" si="7"/>
        <v>0</v>
      </c>
      <c r="D60" s="3">
        <f t="shared" si="7"/>
        <v>100.00065796455482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99.99991178631824</v>
      </c>
      <c r="T60" s="13">
        <f t="shared" si="7"/>
        <v>100.00752331939282</v>
      </c>
      <c r="U60" s="13">
        <f t="shared" si="7"/>
        <v>100.00951241205134</v>
      </c>
      <c r="V60" s="13">
        <f t="shared" si="7"/>
        <v>99.99717500793261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79.33793153034217</v>
      </c>
      <c r="C62" s="12">
        <f t="shared" si="7"/>
        <v>0</v>
      </c>
      <c r="D62" s="3">
        <f t="shared" si="7"/>
        <v>100.00078528229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100.00469468279039</v>
      </c>
      <c r="U62" s="13">
        <f t="shared" si="7"/>
        <v>100.00589794318564</v>
      </c>
      <c r="V62" s="13">
        <f t="shared" si="7"/>
        <v>99.99807685004592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99.99953316838617</v>
      </c>
      <c r="T63" s="13">
        <f t="shared" si="7"/>
        <v>100.0197866953024</v>
      </c>
      <c r="U63" s="13">
        <f t="shared" si="7"/>
        <v>100.02562288569597</v>
      </c>
      <c r="V63" s="13">
        <f t="shared" si="7"/>
        <v>99.9945555928415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87.03053694725436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97.28314310929095</v>
      </c>
      <c r="U66" s="16">
        <f t="shared" si="7"/>
        <v>97.04695784157364</v>
      </c>
      <c r="V66" s="16">
        <f t="shared" si="7"/>
        <v>100.67541269855067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44749967</v>
      </c>
      <c r="C67" s="24"/>
      <c r="D67" s="25">
        <v>37692000</v>
      </c>
      <c r="E67" s="26">
        <v>39192000</v>
      </c>
      <c r="F67" s="26">
        <v>431151</v>
      </c>
      <c r="G67" s="26">
        <v>2824634</v>
      </c>
      <c r="H67" s="26">
        <v>429171</v>
      </c>
      <c r="I67" s="26">
        <v>3684956</v>
      </c>
      <c r="J67" s="26">
        <v>1376720</v>
      </c>
      <c r="K67" s="26">
        <v>6830364</v>
      </c>
      <c r="L67" s="26">
        <v>147303</v>
      </c>
      <c r="M67" s="26">
        <v>8354387</v>
      </c>
      <c r="N67" s="26">
        <v>26771272</v>
      </c>
      <c r="O67" s="26">
        <v>537615</v>
      </c>
      <c r="P67" s="26">
        <v>4327831</v>
      </c>
      <c r="Q67" s="26">
        <v>31636718</v>
      </c>
      <c r="R67" s="26">
        <v>1134844</v>
      </c>
      <c r="S67" s="26">
        <v>1343536</v>
      </c>
      <c r="T67" s="26">
        <v>-14401980</v>
      </c>
      <c r="U67" s="26">
        <v>-11923600</v>
      </c>
      <c r="V67" s="26">
        <v>31752461</v>
      </c>
      <c r="W67" s="26">
        <v>39192000</v>
      </c>
      <c r="X67" s="26"/>
      <c r="Y67" s="25"/>
      <c r="Z67" s="27">
        <v>39192000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40453551</v>
      </c>
      <c r="C69" s="19"/>
      <c r="D69" s="20">
        <v>37692000</v>
      </c>
      <c r="E69" s="21">
        <v>37692000</v>
      </c>
      <c r="F69" s="21">
        <v>367872</v>
      </c>
      <c r="G69" s="21">
        <v>2734085</v>
      </c>
      <c r="H69" s="21">
        <v>349949</v>
      </c>
      <c r="I69" s="21">
        <v>3451906</v>
      </c>
      <c r="J69" s="21">
        <v>930018</v>
      </c>
      <c r="K69" s="21">
        <v>6748373</v>
      </c>
      <c r="L69" s="21">
        <v>43811</v>
      </c>
      <c r="M69" s="21">
        <v>7722202</v>
      </c>
      <c r="N69" s="21">
        <v>20299524</v>
      </c>
      <c r="O69" s="21">
        <v>427452</v>
      </c>
      <c r="P69" s="21">
        <v>3909426</v>
      </c>
      <c r="Q69" s="21">
        <v>24636402</v>
      </c>
      <c r="R69" s="21">
        <v>1021048</v>
      </c>
      <c r="S69" s="21">
        <v>1133611</v>
      </c>
      <c r="T69" s="21">
        <v>-10354472</v>
      </c>
      <c r="U69" s="21">
        <v>-8199813</v>
      </c>
      <c r="V69" s="21">
        <v>27610697</v>
      </c>
      <c r="W69" s="21">
        <v>37692000</v>
      </c>
      <c r="X69" s="21"/>
      <c r="Y69" s="20"/>
      <c r="Z69" s="23">
        <v>37692000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33546772</v>
      </c>
      <c r="C71" s="19"/>
      <c r="D71" s="20">
        <v>31581000</v>
      </c>
      <c r="E71" s="21">
        <v>31581000</v>
      </c>
      <c r="F71" s="21">
        <v>349817</v>
      </c>
      <c r="G71" s="21">
        <v>2710307</v>
      </c>
      <c r="H71" s="21">
        <v>318507</v>
      </c>
      <c r="I71" s="21">
        <v>3378631</v>
      </c>
      <c r="J71" s="21">
        <v>922217</v>
      </c>
      <c r="K71" s="21">
        <v>4821136</v>
      </c>
      <c r="L71" s="21">
        <v>41610</v>
      </c>
      <c r="M71" s="21">
        <v>5784963</v>
      </c>
      <c r="N71" s="21">
        <v>15039210</v>
      </c>
      <c r="O71" s="21">
        <v>366332</v>
      </c>
      <c r="P71" s="21">
        <v>2667334</v>
      </c>
      <c r="Q71" s="21">
        <v>18072876</v>
      </c>
      <c r="R71" s="21">
        <v>797123</v>
      </c>
      <c r="S71" s="21">
        <v>919401</v>
      </c>
      <c r="T71" s="21">
        <v>-8413774</v>
      </c>
      <c r="U71" s="21">
        <v>-6697250</v>
      </c>
      <c r="V71" s="21">
        <v>20539220</v>
      </c>
      <c r="W71" s="21">
        <v>31581000</v>
      </c>
      <c r="X71" s="21"/>
      <c r="Y71" s="20"/>
      <c r="Z71" s="23">
        <v>31581000</v>
      </c>
    </row>
    <row r="72" spans="1:26" ht="13.5" hidden="1">
      <c r="A72" s="39" t="s">
        <v>105</v>
      </c>
      <c r="B72" s="19">
        <v>6906779</v>
      </c>
      <c r="C72" s="19"/>
      <c r="D72" s="20">
        <v>6111000</v>
      </c>
      <c r="E72" s="21">
        <v>6111000</v>
      </c>
      <c r="F72" s="21">
        <v>18055</v>
      </c>
      <c r="G72" s="21">
        <v>23778</v>
      </c>
      <c r="H72" s="21">
        <v>31442</v>
      </c>
      <c r="I72" s="21">
        <v>73275</v>
      </c>
      <c r="J72" s="21">
        <v>7801</v>
      </c>
      <c r="K72" s="21">
        <v>1927237</v>
      </c>
      <c r="L72" s="21">
        <v>2201</v>
      </c>
      <c r="M72" s="21">
        <v>1937239</v>
      </c>
      <c r="N72" s="21">
        <v>5260314</v>
      </c>
      <c r="O72" s="21">
        <v>61120</v>
      </c>
      <c r="P72" s="21">
        <v>1242092</v>
      </c>
      <c r="Q72" s="21">
        <v>6563526</v>
      </c>
      <c r="R72" s="21">
        <v>223925</v>
      </c>
      <c r="S72" s="21">
        <v>214210</v>
      </c>
      <c r="T72" s="21">
        <v>-1940698</v>
      </c>
      <c r="U72" s="21">
        <v>-1502563</v>
      </c>
      <c r="V72" s="21">
        <v>7071477</v>
      </c>
      <c r="W72" s="21">
        <v>6111000</v>
      </c>
      <c r="X72" s="21"/>
      <c r="Y72" s="20"/>
      <c r="Z72" s="23">
        <v>6111000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4296416</v>
      </c>
      <c r="C75" s="28"/>
      <c r="D75" s="29"/>
      <c r="E75" s="30">
        <v>1500000</v>
      </c>
      <c r="F75" s="30">
        <v>63279</v>
      </c>
      <c r="G75" s="30">
        <v>90549</v>
      </c>
      <c r="H75" s="30">
        <v>79222</v>
      </c>
      <c r="I75" s="30">
        <v>233050</v>
      </c>
      <c r="J75" s="30">
        <v>446702</v>
      </c>
      <c r="K75" s="30">
        <v>81991</v>
      </c>
      <c r="L75" s="30">
        <v>103492</v>
      </c>
      <c r="M75" s="30">
        <v>632185</v>
      </c>
      <c r="N75" s="30">
        <v>6471748</v>
      </c>
      <c r="O75" s="30">
        <v>110163</v>
      </c>
      <c r="P75" s="30">
        <v>418405</v>
      </c>
      <c r="Q75" s="30">
        <v>7000316</v>
      </c>
      <c r="R75" s="30">
        <v>113796</v>
      </c>
      <c r="S75" s="30">
        <v>209925</v>
      </c>
      <c r="T75" s="30">
        <v>-4047508</v>
      </c>
      <c r="U75" s="30">
        <v>-3723787</v>
      </c>
      <c r="V75" s="30">
        <v>4141764</v>
      </c>
      <c r="W75" s="30">
        <v>1500000</v>
      </c>
      <c r="X75" s="30"/>
      <c r="Y75" s="29"/>
      <c r="Z75" s="31">
        <v>1500000</v>
      </c>
    </row>
    <row r="76" spans="1:26" ht="13.5" hidden="1">
      <c r="A76" s="42" t="s">
        <v>286</v>
      </c>
      <c r="B76" s="32">
        <v>26615315</v>
      </c>
      <c r="C76" s="32"/>
      <c r="D76" s="33">
        <v>37903248</v>
      </c>
      <c r="E76" s="34">
        <v>37692000</v>
      </c>
      <c r="F76" s="34">
        <v>431151</v>
      </c>
      <c r="G76" s="34">
        <v>2824634</v>
      </c>
      <c r="H76" s="34">
        <v>429171</v>
      </c>
      <c r="I76" s="34">
        <v>3684956</v>
      </c>
      <c r="J76" s="34">
        <v>1376720</v>
      </c>
      <c r="K76" s="34">
        <v>6748373</v>
      </c>
      <c r="L76" s="34">
        <v>147303</v>
      </c>
      <c r="M76" s="34">
        <v>8272396</v>
      </c>
      <c r="N76" s="34">
        <v>26771272</v>
      </c>
      <c r="O76" s="34">
        <v>537615</v>
      </c>
      <c r="P76" s="34">
        <v>4327831</v>
      </c>
      <c r="Q76" s="34">
        <v>31636718</v>
      </c>
      <c r="R76" s="34">
        <v>1134844</v>
      </c>
      <c r="S76" s="34">
        <v>1343535</v>
      </c>
      <c r="T76" s="34">
        <v>-14292794</v>
      </c>
      <c r="U76" s="34">
        <v>-11814415</v>
      </c>
      <c r="V76" s="34">
        <v>31779655</v>
      </c>
      <c r="W76" s="34">
        <v>37692000</v>
      </c>
      <c r="X76" s="34"/>
      <c r="Y76" s="33"/>
      <c r="Z76" s="35">
        <v>37692000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26615315</v>
      </c>
      <c r="C78" s="19"/>
      <c r="D78" s="20">
        <v>37692248</v>
      </c>
      <c r="E78" s="21">
        <v>37692000</v>
      </c>
      <c r="F78" s="21">
        <v>367872</v>
      </c>
      <c r="G78" s="21">
        <v>2734085</v>
      </c>
      <c r="H78" s="21">
        <v>349949</v>
      </c>
      <c r="I78" s="21">
        <v>3451906</v>
      </c>
      <c r="J78" s="21">
        <v>930018</v>
      </c>
      <c r="K78" s="21">
        <v>6748373</v>
      </c>
      <c r="L78" s="21">
        <v>43811</v>
      </c>
      <c r="M78" s="21">
        <v>7722202</v>
      </c>
      <c r="N78" s="21">
        <v>20299524</v>
      </c>
      <c r="O78" s="21">
        <v>427452</v>
      </c>
      <c r="P78" s="21">
        <v>3909426</v>
      </c>
      <c r="Q78" s="21">
        <v>24636402</v>
      </c>
      <c r="R78" s="21">
        <v>1021048</v>
      </c>
      <c r="S78" s="21">
        <v>1133610</v>
      </c>
      <c r="T78" s="21">
        <v>-10355251</v>
      </c>
      <c r="U78" s="21">
        <v>-8200593</v>
      </c>
      <c r="V78" s="21">
        <v>27609917</v>
      </c>
      <c r="W78" s="21">
        <v>37692000</v>
      </c>
      <c r="X78" s="21"/>
      <c r="Y78" s="20"/>
      <c r="Z78" s="23">
        <v>37692000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26615315</v>
      </c>
      <c r="C80" s="19"/>
      <c r="D80" s="20">
        <v>31581248</v>
      </c>
      <c r="E80" s="21">
        <v>31581000</v>
      </c>
      <c r="F80" s="21">
        <v>349817</v>
      </c>
      <c r="G80" s="21">
        <v>2710307</v>
      </c>
      <c r="H80" s="21">
        <v>318507</v>
      </c>
      <c r="I80" s="21">
        <v>3378631</v>
      </c>
      <c r="J80" s="21">
        <v>922217</v>
      </c>
      <c r="K80" s="21">
        <v>4821136</v>
      </c>
      <c r="L80" s="21">
        <v>41610</v>
      </c>
      <c r="M80" s="21">
        <v>5784963</v>
      </c>
      <c r="N80" s="21">
        <v>15039210</v>
      </c>
      <c r="O80" s="21">
        <v>366332</v>
      </c>
      <c r="P80" s="21">
        <v>2667334</v>
      </c>
      <c r="Q80" s="21">
        <v>18072876</v>
      </c>
      <c r="R80" s="21">
        <v>797123</v>
      </c>
      <c r="S80" s="21">
        <v>919401</v>
      </c>
      <c r="T80" s="21">
        <v>-8414169</v>
      </c>
      <c r="U80" s="21">
        <v>-6697645</v>
      </c>
      <c r="V80" s="21">
        <v>20538825</v>
      </c>
      <c r="W80" s="21">
        <v>31581000</v>
      </c>
      <c r="X80" s="21"/>
      <c r="Y80" s="20"/>
      <c r="Z80" s="23">
        <v>31581000</v>
      </c>
    </row>
    <row r="81" spans="1:26" ht="13.5" hidden="1">
      <c r="A81" s="39" t="s">
        <v>105</v>
      </c>
      <c r="B81" s="19"/>
      <c r="C81" s="19"/>
      <c r="D81" s="20">
        <v>6111000</v>
      </c>
      <c r="E81" s="21">
        <v>6111000</v>
      </c>
      <c r="F81" s="21">
        <v>18055</v>
      </c>
      <c r="G81" s="21">
        <v>23778</v>
      </c>
      <c r="H81" s="21">
        <v>31442</v>
      </c>
      <c r="I81" s="21">
        <v>73275</v>
      </c>
      <c r="J81" s="21">
        <v>7801</v>
      </c>
      <c r="K81" s="21">
        <v>1927237</v>
      </c>
      <c r="L81" s="21">
        <v>2201</v>
      </c>
      <c r="M81" s="21">
        <v>1937239</v>
      </c>
      <c r="N81" s="21">
        <v>5260314</v>
      </c>
      <c r="O81" s="21">
        <v>61120</v>
      </c>
      <c r="P81" s="21">
        <v>1242092</v>
      </c>
      <c r="Q81" s="21">
        <v>6563526</v>
      </c>
      <c r="R81" s="21">
        <v>223925</v>
      </c>
      <c r="S81" s="21">
        <v>214209</v>
      </c>
      <c r="T81" s="21">
        <v>-1941082</v>
      </c>
      <c r="U81" s="21">
        <v>-1502948</v>
      </c>
      <c r="V81" s="21">
        <v>7071092</v>
      </c>
      <c r="W81" s="21">
        <v>6111000</v>
      </c>
      <c r="X81" s="21"/>
      <c r="Y81" s="20"/>
      <c r="Z81" s="23">
        <v>6111000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211000</v>
      </c>
      <c r="E84" s="30"/>
      <c r="F84" s="30">
        <v>63279</v>
      </c>
      <c r="G84" s="30">
        <v>90549</v>
      </c>
      <c r="H84" s="30">
        <v>79222</v>
      </c>
      <c r="I84" s="30">
        <v>233050</v>
      </c>
      <c r="J84" s="30">
        <v>446702</v>
      </c>
      <c r="K84" s="30"/>
      <c r="L84" s="30">
        <v>103492</v>
      </c>
      <c r="M84" s="30">
        <v>550194</v>
      </c>
      <c r="N84" s="30">
        <v>6471748</v>
      </c>
      <c r="O84" s="30">
        <v>110163</v>
      </c>
      <c r="P84" s="30">
        <v>418405</v>
      </c>
      <c r="Q84" s="30">
        <v>7000316</v>
      </c>
      <c r="R84" s="30">
        <v>113796</v>
      </c>
      <c r="S84" s="30">
        <v>209925</v>
      </c>
      <c r="T84" s="30">
        <v>-3937543</v>
      </c>
      <c r="U84" s="30">
        <v>-3613822</v>
      </c>
      <c r="V84" s="30">
        <v>4169738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46854000</v>
      </c>
      <c r="F5" s="358">
        <f t="shared" si="0"/>
        <v>46854000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46854000</v>
      </c>
      <c r="Y5" s="358">
        <f t="shared" si="0"/>
        <v>-46854000</v>
      </c>
      <c r="Z5" s="359">
        <f>+IF(X5&lt;&gt;0,+(Y5/X5)*100,0)</f>
        <v>-100</v>
      </c>
      <c r="AA5" s="360">
        <f>+AA6+AA8+AA11+AA13+AA15</f>
        <v>46854000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46854000</v>
      </c>
      <c r="F11" s="364">
        <f t="shared" si="3"/>
        <v>46854000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46854000</v>
      </c>
      <c r="Y11" s="364">
        <f t="shared" si="3"/>
        <v>-46854000</v>
      </c>
      <c r="Z11" s="365">
        <f>+IF(X11&lt;&gt;0,+(Y11/X11)*100,0)</f>
        <v>-100</v>
      </c>
      <c r="AA11" s="366">
        <f t="shared" si="3"/>
        <v>46854000</v>
      </c>
    </row>
    <row r="12" spans="1:27" ht="13.5">
      <c r="A12" s="291" t="s">
        <v>231</v>
      </c>
      <c r="B12" s="136"/>
      <c r="C12" s="60"/>
      <c r="D12" s="340"/>
      <c r="E12" s="60">
        <v>46854000</v>
      </c>
      <c r="F12" s="59">
        <v>46854000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46854000</v>
      </c>
      <c r="Y12" s="59">
        <v>-46854000</v>
      </c>
      <c r="Z12" s="61">
        <v>-100</v>
      </c>
      <c r="AA12" s="62">
        <v>46854000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3050000</v>
      </c>
      <c r="F40" s="345">
        <f t="shared" si="9"/>
        <v>3050000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3050000</v>
      </c>
      <c r="Y40" s="345">
        <f t="shared" si="9"/>
        <v>-3050000</v>
      </c>
      <c r="Z40" s="336">
        <f>+IF(X40&lt;&gt;0,+(Y40/X40)*100,0)</f>
        <v>-100</v>
      </c>
      <c r="AA40" s="350">
        <f>SUM(AA41:AA49)</f>
        <v>3050000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3050000</v>
      </c>
      <c r="F49" s="53">
        <v>3050000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3050000</v>
      </c>
      <c r="Y49" s="53">
        <v>-3050000</v>
      </c>
      <c r="Z49" s="94">
        <v>-100</v>
      </c>
      <c r="AA49" s="95">
        <v>3050000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49904000</v>
      </c>
      <c r="F60" s="264">
        <f t="shared" si="14"/>
        <v>49904000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49904000</v>
      </c>
      <c r="Y60" s="264">
        <f t="shared" si="14"/>
        <v>-49904000</v>
      </c>
      <c r="Z60" s="337">
        <f>+IF(X60&lt;&gt;0,+(Y60/X60)*100,0)</f>
        <v>-100</v>
      </c>
      <c r="AA60" s="232">
        <f>+AA57+AA54+AA51+AA40+AA37+AA34+AA22+AA5</f>
        <v>49904000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926989200</v>
      </c>
      <c r="D5" s="153">
        <f>SUM(D6:D8)</f>
        <v>0</v>
      </c>
      <c r="E5" s="154">
        <f t="shared" si="0"/>
        <v>219585000</v>
      </c>
      <c r="F5" s="100">
        <f t="shared" si="0"/>
        <v>429850000</v>
      </c>
      <c r="G5" s="100">
        <f t="shared" si="0"/>
        <v>275555963</v>
      </c>
      <c r="H5" s="100">
        <f t="shared" si="0"/>
        <v>5594960</v>
      </c>
      <c r="I5" s="100">
        <f t="shared" si="0"/>
        <v>6172188</v>
      </c>
      <c r="J5" s="100">
        <f t="shared" si="0"/>
        <v>287323111</v>
      </c>
      <c r="K5" s="100">
        <f t="shared" si="0"/>
        <v>4849577</v>
      </c>
      <c r="L5" s="100">
        <f t="shared" si="0"/>
        <v>136046720</v>
      </c>
      <c r="M5" s="100">
        <f t="shared" si="0"/>
        <v>135531445</v>
      </c>
      <c r="N5" s="100">
        <f t="shared" si="0"/>
        <v>276427742</v>
      </c>
      <c r="O5" s="100">
        <f t="shared" si="0"/>
        <v>7849420</v>
      </c>
      <c r="P5" s="100">
        <f t="shared" si="0"/>
        <v>29815390</v>
      </c>
      <c r="Q5" s="100">
        <f t="shared" si="0"/>
        <v>228122679</v>
      </c>
      <c r="R5" s="100">
        <f t="shared" si="0"/>
        <v>265787489</v>
      </c>
      <c r="S5" s="100">
        <f t="shared" si="0"/>
        <v>1034887</v>
      </c>
      <c r="T5" s="100">
        <f t="shared" si="0"/>
        <v>58235650</v>
      </c>
      <c r="U5" s="100">
        <f t="shared" si="0"/>
        <v>81870348</v>
      </c>
      <c r="V5" s="100">
        <f t="shared" si="0"/>
        <v>141140885</v>
      </c>
      <c r="W5" s="100">
        <f t="shared" si="0"/>
        <v>970679227</v>
      </c>
      <c r="X5" s="100">
        <f t="shared" si="0"/>
        <v>429850000</v>
      </c>
      <c r="Y5" s="100">
        <f t="shared" si="0"/>
        <v>540829227</v>
      </c>
      <c r="Z5" s="137">
        <f>+IF(X5&lt;&gt;0,+(Y5/X5)*100,0)</f>
        <v>125.8181288821682</v>
      </c>
      <c r="AA5" s="153">
        <f>SUM(AA6:AA8)</f>
        <v>429850000</v>
      </c>
    </row>
    <row r="6" spans="1:27" ht="13.5">
      <c r="A6" s="138" t="s">
        <v>75</v>
      </c>
      <c r="B6" s="136"/>
      <c r="C6" s="155"/>
      <c r="D6" s="155"/>
      <c r="E6" s="156">
        <v>82554000</v>
      </c>
      <c r="F6" s="60">
        <v>82554000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82554000</v>
      </c>
      <c r="Y6" s="60">
        <v>-82554000</v>
      </c>
      <c r="Z6" s="140">
        <v>-100</v>
      </c>
      <c r="AA6" s="155">
        <v>82554000</v>
      </c>
    </row>
    <row r="7" spans="1:27" ht="13.5">
      <c r="A7" s="138" t="s">
        <v>76</v>
      </c>
      <c r="B7" s="136"/>
      <c r="C7" s="157">
        <v>926989200</v>
      </c>
      <c r="D7" s="157"/>
      <c r="E7" s="158">
        <v>67876000</v>
      </c>
      <c r="F7" s="159">
        <v>278141000</v>
      </c>
      <c r="G7" s="159">
        <v>275555963</v>
      </c>
      <c r="H7" s="159">
        <v>5594960</v>
      </c>
      <c r="I7" s="159">
        <v>6172188</v>
      </c>
      <c r="J7" s="159">
        <v>287323111</v>
      </c>
      <c r="K7" s="159">
        <v>4849577</v>
      </c>
      <c r="L7" s="159">
        <v>136046720</v>
      </c>
      <c r="M7" s="159">
        <v>135531445</v>
      </c>
      <c r="N7" s="159">
        <v>276427742</v>
      </c>
      <c r="O7" s="159">
        <v>7849420</v>
      </c>
      <c r="P7" s="159">
        <v>29815390</v>
      </c>
      <c r="Q7" s="159">
        <v>228122679</v>
      </c>
      <c r="R7" s="159">
        <v>265787489</v>
      </c>
      <c r="S7" s="159">
        <v>1034887</v>
      </c>
      <c r="T7" s="159">
        <v>58235650</v>
      </c>
      <c r="U7" s="159">
        <v>81870348</v>
      </c>
      <c r="V7" s="159">
        <v>141140885</v>
      </c>
      <c r="W7" s="159">
        <v>970679227</v>
      </c>
      <c r="X7" s="159">
        <v>278141000</v>
      </c>
      <c r="Y7" s="159">
        <v>692538227</v>
      </c>
      <c r="Z7" s="141">
        <v>248.99</v>
      </c>
      <c r="AA7" s="157">
        <v>278141000</v>
      </c>
    </row>
    <row r="8" spans="1:27" ht="13.5">
      <c r="A8" s="138" t="s">
        <v>77</v>
      </c>
      <c r="B8" s="136"/>
      <c r="C8" s="155"/>
      <c r="D8" s="155"/>
      <c r="E8" s="156">
        <v>69155000</v>
      </c>
      <c r="F8" s="60">
        <v>69155000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69155000</v>
      </c>
      <c r="Y8" s="60">
        <v>-69155000</v>
      </c>
      <c r="Z8" s="140">
        <v>-100</v>
      </c>
      <c r="AA8" s="155">
        <v>69155000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36571000</v>
      </c>
      <c r="F9" s="100">
        <f t="shared" si="1"/>
        <v>36421000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36421000</v>
      </c>
      <c r="Y9" s="100">
        <f t="shared" si="1"/>
        <v>-36421000</v>
      </c>
      <c r="Z9" s="137">
        <f>+IF(X9&lt;&gt;0,+(Y9/X9)*100,0)</f>
        <v>-100</v>
      </c>
      <c r="AA9" s="153">
        <f>SUM(AA10:AA14)</f>
        <v>36421000</v>
      </c>
    </row>
    <row r="10" spans="1:27" ht="13.5">
      <c r="A10" s="138" t="s">
        <v>79</v>
      </c>
      <c r="B10" s="136"/>
      <c r="C10" s="155"/>
      <c r="D10" s="155"/>
      <c r="E10" s="156">
        <v>36421000</v>
      </c>
      <c r="F10" s="60">
        <v>36421000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36421000</v>
      </c>
      <c r="Y10" s="60">
        <v>-36421000</v>
      </c>
      <c r="Z10" s="140">
        <v>-100</v>
      </c>
      <c r="AA10" s="155">
        <v>36421000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150000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11329000</v>
      </c>
      <c r="F15" s="100">
        <f t="shared" si="2"/>
        <v>11329000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11329000</v>
      </c>
      <c r="Y15" s="100">
        <f t="shared" si="2"/>
        <v>-11329000</v>
      </c>
      <c r="Z15" s="137">
        <f>+IF(X15&lt;&gt;0,+(Y15/X15)*100,0)</f>
        <v>-100</v>
      </c>
      <c r="AA15" s="153">
        <f>SUM(AA16:AA18)</f>
        <v>11329000</v>
      </c>
    </row>
    <row r="16" spans="1:27" ht="13.5">
      <c r="A16" s="138" t="s">
        <v>85</v>
      </c>
      <c r="B16" s="136"/>
      <c r="C16" s="155"/>
      <c r="D16" s="155"/>
      <c r="E16" s="156">
        <v>11329000</v>
      </c>
      <c r="F16" s="60">
        <v>11329000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11329000</v>
      </c>
      <c r="Y16" s="60">
        <v>-11329000</v>
      </c>
      <c r="Z16" s="140">
        <v>-100</v>
      </c>
      <c r="AA16" s="155">
        <v>11329000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40453551</v>
      </c>
      <c r="D19" s="153">
        <f>SUM(D20:D23)</f>
        <v>0</v>
      </c>
      <c r="E19" s="154">
        <f t="shared" si="3"/>
        <v>1104096064</v>
      </c>
      <c r="F19" s="100">
        <f t="shared" si="3"/>
        <v>1042176000</v>
      </c>
      <c r="G19" s="100">
        <f t="shared" si="3"/>
        <v>367872</v>
      </c>
      <c r="H19" s="100">
        <f t="shared" si="3"/>
        <v>2734085</v>
      </c>
      <c r="I19" s="100">
        <f t="shared" si="3"/>
        <v>349949</v>
      </c>
      <c r="J19" s="100">
        <f t="shared" si="3"/>
        <v>3451906</v>
      </c>
      <c r="K19" s="100">
        <f t="shared" si="3"/>
        <v>72345558</v>
      </c>
      <c r="L19" s="100">
        <f t="shared" si="3"/>
        <v>6748373</v>
      </c>
      <c r="M19" s="100">
        <f t="shared" si="3"/>
        <v>43811</v>
      </c>
      <c r="N19" s="100">
        <f t="shared" si="3"/>
        <v>79137742</v>
      </c>
      <c r="O19" s="100">
        <f t="shared" si="3"/>
        <v>20299524</v>
      </c>
      <c r="P19" s="100">
        <f t="shared" si="3"/>
        <v>427452</v>
      </c>
      <c r="Q19" s="100">
        <f t="shared" si="3"/>
        <v>3909426</v>
      </c>
      <c r="R19" s="100">
        <f t="shared" si="3"/>
        <v>24636402</v>
      </c>
      <c r="S19" s="100">
        <f t="shared" si="3"/>
        <v>1021048</v>
      </c>
      <c r="T19" s="100">
        <f t="shared" si="3"/>
        <v>1133611</v>
      </c>
      <c r="U19" s="100">
        <f t="shared" si="3"/>
        <v>-10354472</v>
      </c>
      <c r="V19" s="100">
        <f t="shared" si="3"/>
        <v>-8199813</v>
      </c>
      <c r="W19" s="100">
        <f t="shared" si="3"/>
        <v>99026237</v>
      </c>
      <c r="X19" s="100">
        <f t="shared" si="3"/>
        <v>1042176000</v>
      </c>
      <c r="Y19" s="100">
        <f t="shared" si="3"/>
        <v>-943149763</v>
      </c>
      <c r="Z19" s="137">
        <f>+IF(X19&lt;&gt;0,+(Y19/X19)*100,0)</f>
        <v>-90.49812728368337</v>
      </c>
      <c r="AA19" s="153">
        <f>SUM(AA20:AA23)</f>
        <v>1042176000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33546772</v>
      </c>
      <c r="D21" s="155"/>
      <c r="E21" s="156">
        <v>913760064</v>
      </c>
      <c r="F21" s="60">
        <v>1036065000</v>
      </c>
      <c r="G21" s="60">
        <v>349817</v>
      </c>
      <c r="H21" s="60">
        <v>2710307</v>
      </c>
      <c r="I21" s="60">
        <v>318507</v>
      </c>
      <c r="J21" s="60">
        <v>3378631</v>
      </c>
      <c r="K21" s="60">
        <v>72337757</v>
      </c>
      <c r="L21" s="60">
        <v>4821136</v>
      </c>
      <c r="M21" s="60">
        <v>41610</v>
      </c>
      <c r="N21" s="60">
        <v>77200503</v>
      </c>
      <c r="O21" s="60">
        <v>15039210</v>
      </c>
      <c r="P21" s="60">
        <v>366332</v>
      </c>
      <c r="Q21" s="60">
        <v>2667334</v>
      </c>
      <c r="R21" s="60">
        <v>18072876</v>
      </c>
      <c r="S21" s="60">
        <v>797123</v>
      </c>
      <c r="T21" s="60">
        <v>919401</v>
      </c>
      <c r="U21" s="60">
        <v>-8413774</v>
      </c>
      <c r="V21" s="60">
        <v>-6697250</v>
      </c>
      <c r="W21" s="60">
        <v>91954760</v>
      </c>
      <c r="X21" s="60">
        <v>1036065000</v>
      </c>
      <c r="Y21" s="60">
        <v>-944110240</v>
      </c>
      <c r="Z21" s="140">
        <v>-91.12</v>
      </c>
      <c r="AA21" s="155">
        <v>1036065000</v>
      </c>
    </row>
    <row r="22" spans="1:27" ht="13.5">
      <c r="A22" s="138" t="s">
        <v>91</v>
      </c>
      <c r="B22" s="136"/>
      <c r="C22" s="157">
        <v>6906779</v>
      </c>
      <c r="D22" s="157"/>
      <c r="E22" s="158">
        <v>190336000</v>
      </c>
      <c r="F22" s="159">
        <v>6111000</v>
      </c>
      <c r="G22" s="159">
        <v>18055</v>
      </c>
      <c r="H22" s="159">
        <v>23778</v>
      </c>
      <c r="I22" s="159">
        <v>31442</v>
      </c>
      <c r="J22" s="159">
        <v>73275</v>
      </c>
      <c r="K22" s="159">
        <v>7801</v>
      </c>
      <c r="L22" s="159">
        <v>1927237</v>
      </c>
      <c r="M22" s="159">
        <v>2201</v>
      </c>
      <c r="N22" s="159">
        <v>1937239</v>
      </c>
      <c r="O22" s="159">
        <v>5260314</v>
      </c>
      <c r="P22" s="159">
        <v>61120</v>
      </c>
      <c r="Q22" s="159">
        <v>1242092</v>
      </c>
      <c r="R22" s="159">
        <v>6563526</v>
      </c>
      <c r="S22" s="159">
        <v>223925</v>
      </c>
      <c r="T22" s="159">
        <v>214210</v>
      </c>
      <c r="U22" s="159">
        <v>-1940698</v>
      </c>
      <c r="V22" s="159">
        <v>-1502563</v>
      </c>
      <c r="W22" s="159">
        <v>7071477</v>
      </c>
      <c r="X22" s="159">
        <v>6111000</v>
      </c>
      <c r="Y22" s="159">
        <v>960477</v>
      </c>
      <c r="Z22" s="141">
        <v>15.72</v>
      </c>
      <c r="AA22" s="157">
        <v>6111000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967442751</v>
      </c>
      <c r="D25" s="168">
        <f>+D5+D9+D15+D19+D24</f>
        <v>0</v>
      </c>
      <c r="E25" s="169">
        <f t="shared" si="4"/>
        <v>1371581064</v>
      </c>
      <c r="F25" s="73">
        <f t="shared" si="4"/>
        <v>1519776000</v>
      </c>
      <c r="G25" s="73">
        <f t="shared" si="4"/>
        <v>275923835</v>
      </c>
      <c r="H25" s="73">
        <f t="shared" si="4"/>
        <v>8329045</v>
      </c>
      <c r="I25" s="73">
        <f t="shared" si="4"/>
        <v>6522137</v>
      </c>
      <c r="J25" s="73">
        <f t="shared" si="4"/>
        <v>290775017</v>
      </c>
      <c r="K25" s="73">
        <f t="shared" si="4"/>
        <v>77195135</v>
      </c>
      <c r="L25" s="73">
        <f t="shared" si="4"/>
        <v>142795093</v>
      </c>
      <c r="M25" s="73">
        <f t="shared" si="4"/>
        <v>135575256</v>
      </c>
      <c r="N25" s="73">
        <f t="shared" si="4"/>
        <v>355565484</v>
      </c>
      <c r="O25" s="73">
        <f t="shared" si="4"/>
        <v>28148944</v>
      </c>
      <c r="P25" s="73">
        <f t="shared" si="4"/>
        <v>30242842</v>
      </c>
      <c r="Q25" s="73">
        <f t="shared" si="4"/>
        <v>232032105</v>
      </c>
      <c r="R25" s="73">
        <f t="shared" si="4"/>
        <v>290423891</v>
      </c>
      <c r="S25" s="73">
        <f t="shared" si="4"/>
        <v>2055935</v>
      </c>
      <c r="T25" s="73">
        <f t="shared" si="4"/>
        <v>59369261</v>
      </c>
      <c r="U25" s="73">
        <f t="shared" si="4"/>
        <v>71515876</v>
      </c>
      <c r="V25" s="73">
        <f t="shared" si="4"/>
        <v>132941072</v>
      </c>
      <c r="W25" s="73">
        <f t="shared" si="4"/>
        <v>1069705464</v>
      </c>
      <c r="X25" s="73">
        <f t="shared" si="4"/>
        <v>1519776000</v>
      </c>
      <c r="Y25" s="73">
        <f t="shared" si="4"/>
        <v>-450070536</v>
      </c>
      <c r="Z25" s="170">
        <f>+IF(X25&lt;&gt;0,+(Y25/X25)*100,0)</f>
        <v>-29.61426789211042</v>
      </c>
      <c r="AA25" s="168">
        <f>+AA5+AA9+AA15+AA19+AA24</f>
        <v>1519776000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218384234</v>
      </c>
      <c r="D28" s="153">
        <f>SUM(D29:D31)</f>
        <v>0</v>
      </c>
      <c r="E28" s="154">
        <f t="shared" si="5"/>
        <v>291855774</v>
      </c>
      <c r="F28" s="100">
        <f t="shared" si="5"/>
        <v>297664000</v>
      </c>
      <c r="G28" s="100">
        <f t="shared" si="5"/>
        <v>9153864</v>
      </c>
      <c r="H28" s="100">
        <f t="shared" si="5"/>
        <v>17049278</v>
      </c>
      <c r="I28" s="100">
        <f t="shared" si="5"/>
        <v>13182461</v>
      </c>
      <c r="J28" s="100">
        <f t="shared" si="5"/>
        <v>39385603</v>
      </c>
      <c r="K28" s="100">
        <f t="shared" si="5"/>
        <v>18956089</v>
      </c>
      <c r="L28" s="100">
        <f t="shared" si="5"/>
        <v>15596222</v>
      </c>
      <c r="M28" s="100">
        <f t="shared" si="5"/>
        <v>16002936</v>
      </c>
      <c r="N28" s="100">
        <f t="shared" si="5"/>
        <v>50555247</v>
      </c>
      <c r="O28" s="100">
        <f t="shared" si="5"/>
        <v>15729586</v>
      </c>
      <c r="P28" s="100">
        <f t="shared" si="5"/>
        <v>12839860</v>
      </c>
      <c r="Q28" s="100">
        <f t="shared" si="5"/>
        <v>17983850</v>
      </c>
      <c r="R28" s="100">
        <f t="shared" si="5"/>
        <v>46553296</v>
      </c>
      <c r="S28" s="100">
        <f t="shared" si="5"/>
        <v>19721654</v>
      </c>
      <c r="T28" s="100">
        <f t="shared" si="5"/>
        <v>14633246</v>
      </c>
      <c r="U28" s="100">
        <f t="shared" si="5"/>
        <v>18899006</v>
      </c>
      <c r="V28" s="100">
        <f t="shared" si="5"/>
        <v>53253906</v>
      </c>
      <c r="W28" s="100">
        <f t="shared" si="5"/>
        <v>189748052</v>
      </c>
      <c r="X28" s="100">
        <f t="shared" si="5"/>
        <v>297664000</v>
      </c>
      <c r="Y28" s="100">
        <f t="shared" si="5"/>
        <v>-107915948</v>
      </c>
      <c r="Z28" s="137">
        <f>+IF(X28&lt;&gt;0,+(Y28/X28)*100,0)</f>
        <v>-36.25428268114384</v>
      </c>
      <c r="AA28" s="153">
        <f>SUM(AA29:AA31)</f>
        <v>297664000</v>
      </c>
    </row>
    <row r="29" spans="1:27" ht="13.5">
      <c r="A29" s="138" t="s">
        <v>75</v>
      </c>
      <c r="B29" s="136"/>
      <c r="C29" s="155">
        <v>70509423</v>
      </c>
      <c r="D29" s="155"/>
      <c r="E29" s="156">
        <v>82354150</v>
      </c>
      <c r="F29" s="60">
        <v>88947000</v>
      </c>
      <c r="G29" s="60">
        <v>3699930</v>
      </c>
      <c r="H29" s="60">
        <v>8144594</v>
      </c>
      <c r="I29" s="60">
        <v>5218689</v>
      </c>
      <c r="J29" s="60">
        <v>17063213</v>
      </c>
      <c r="K29" s="60">
        <v>7451260</v>
      </c>
      <c r="L29" s="60">
        <v>7852572</v>
      </c>
      <c r="M29" s="60">
        <v>8191976</v>
      </c>
      <c r="N29" s="60">
        <v>23495808</v>
      </c>
      <c r="O29" s="60">
        <v>6385160</v>
      </c>
      <c r="P29" s="60">
        <v>5070832</v>
      </c>
      <c r="Q29" s="60">
        <v>7151395</v>
      </c>
      <c r="R29" s="60">
        <v>18607387</v>
      </c>
      <c r="S29" s="60">
        <v>5183399</v>
      </c>
      <c r="T29" s="60">
        <v>7549362</v>
      </c>
      <c r="U29" s="60">
        <v>7549362</v>
      </c>
      <c r="V29" s="60">
        <v>20282123</v>
      </c>
      <c r="W29" s="60">
        <v>79448531</v>
      </c>
      <c r="X29" s="60">
        <v>88947000</v>
      </c>
      <c r="Y29" s="60">
        <v>-9498469</v>
      </c>
      <c r="Z29" s="140">
        <v>-10.68</v>
      </c>
      <c r="AA29" s="155">
        <v>88947000</v>
      </c>
    </row>
    <row r="30" spans="1:27" ht="13.5">
      <c r="A30" s="138" t="s">
        <v>76</v>
      </c>
      <c r="B30" s="136"/>
      <c r="C30" s="157">
        <v>107479207</v>
      </c>
      <c r="D30" s="157"/>
      <c r="E30" s="158">
        <v>141487000</v>
      </c>
      <c r="F30" s="159">
        <v>143149000</v>
      </c>
      <c r="G30" s="159">
        <v>2226096</v>
      </c>
      <c r="H30" s="159">
        <v>3642597</v>
      </c>
      <c r="I30" s="159">
        <v>2276766</v>
      </c>
      <c r="J30" s="159">
        <v>8145459</v>
      </c>
      <c r="K30" s="159">
        <v>4948040</v>
      </c>
      <c r="L30" s="159">
        <v>2311715</v>
      </c>
      <c r="M30" s="159">
        <v>2826518</v>
      </c>
      <c r="N30" s="159">
        <v>10086273</v>
      </c>
      <c r="O30" s="159">
        <v>3746374</v>
      </c>
      <c r="P30" s="159">
        <v>2203571</v>
      </c>
      <c r="Q30" s="159">
        <v>4159201</v>
      </c>
      <c r="R30" s="159">
        <v>10109146</v>
      </c>
      <c r="S30" s="159">
        <v>7541877</v>
      </c>
      <c r="T30" s="159">
        <v>3919876</v>
      </c>
      <c r="U30" s="159">
        <v>5771724</v>
      </c>
      <c r="V30" s="159">
        <v>17233477</v>
      </c>
      <c r="W30" s="159">
        <v>45574355</v>
      </c>
      <c r="X30" s="159">
        <v>143149000</v>
      </c>
      <c r="Y30" s="159">
        <v>-97574645</v>
      </c>
      <c r="Z30" s="141">
        <v>-68.16</v>
      </c>
      <c r="AA30" s="157">
        <v>143149000</v>
      </c>
    </row>
    <row r="31" spans="1:27" ht="13.5">
      <c r="A31" s="138" t="s">
        <v>77</v>
      </c>
      <c r="B31" s="136"/>
      <c r="C31" s="155">
        <v>40395604</v>
      </c>
      <c r="D31" s="155"/>
      <c r="E31" s="156">
        <v>68014624</v>
      </c>
      <c r="F31" s="60">
        <v>65568000</v>
      </c>
      <c r="G31" s="60">
        <v>3227838</v>
      </c>
      <c r="H31" s="60">
        <v>5262087</v>
      </c>
      <c r="I31" s="60">
        <v>5687006</v>
      </c>
      <c r="J31" s="60">
        <v>14176931</v>
      </c>
      <c r="K31" s="60">
        <v>6556789</v>
      </c>
      <c r="L31" s="60">
        <v>5431935</v>
      </c>
      <c r="M31" s="60">
        <v>4984442</v>
      </c>
      <c r="N31" s="60">
        <v>16973166</v>
      </c>
      <c r="O31" s="60">
        <v>5598052</v>
      </c>
      <c r="P31" s="60">
        <v>5565457</v>
      </c>
      <c r="Q31" s="60">
        <v>6673254</v>
      </c>
      <c r="R31" s="60">
        <v>17836763</v>
      </c>
      <c r="S31" s="60">
        <v>6996378</v>
      </c>
      <c r="T31" s="60">
        <v>3164008</v>
      </c>
      <c r="U31" s="60">
        <v>5577920</v>
      </c>
      <c r="V31" s="60">
        <v>15738306</v>
      </c>
      <c r="W31" s="60">
        <v>64725166</v>
      </c>
      <c r="X31" s="60">
        <v>65568000</v>
      </c>
      <c r="Y31" s="60">
        <v>-842834</v>
      </c>
      <c r="Z31" s="140">
        <v>-1.29</v>
      </c>
      <c r="AA31" s="155">
        <v>65568000</v>
      </c>
    </row>
    <row r="32" spans="1:27" ht="13.5">
      <c r="A32" s="135" t="s">
        <v>78</v>
      </c>
      <c r="B32" s="136"/>
      <c r="C32" s="153">
        <f aca="true" t="shared" si="6" ref="C32:Y32">SUM(C33:C37)</f>
        <v>28011878</v>
      </c>
      <c r="D32" s="153">
        <f>SUM(D33:D37)</f>
        <v>0</v>
      </c>
      <c r="E32" s="154">
        <f t="shared" si="6"/>
        <v>36420542</v>
      </c>
      <c r="F32" s="100">
        <f t="shared" si="6"/>
        <v>32064000</v>
      </c>
      <c r="G32" s="100">
        <f t="shared" si="6"/>
        <v>2580627</v>
      </c>
      <c r="H32" s="100">
        <f t="shared" si="6"/>
        <v>2737893</v>
      </c>
      <c r="I32" s="100">
        <f t="shared" si="6"/>
        <v>2453100</v>
      </c>
      <c r="J32" s="100">
        <f t="shared" si="6"/>
        <v>7771620</v>
      </c>
      <c r="K32" s="100">
        <f t="shared" si="6"/>
        <v>3093481</v>
      </c>
      <c r="L32" s="100">
        <f t="shared" si="6"/>
        <v>2449808</v>
      </c>
      <c r="M32" s="100">
        <f t="shared" si="6"/>
        <v>2452290</v>
      </c>
      <c r="N32" s="100">
        <f t="shared" si="6"/>
        <v>7995579</v>
      </c>
      <c r="O32" s="100">
        <f t="shared" si="6"/>
        <v>2655643</v>
      </c>
      <c r="P32" s="100">
        <f t="shared" si="6"/>
        <v>2479699</v>
      </c>
      <c r="Q32" s="100">
        <f t="shared" si="6"/>
        <v>2192546</v>
      </c>
      <c r="R32" s="100">
        <f t="shared" si="6"/>
        <v>7327888</v>
      </c>
      <c r="S32" s="100">
        <f t="shared" si="6"/>
        <v>2336702</v>
      </c>
      <c r="T32" s="100">
        <f t="shared" si="6"/>
        <v>2537382</v>
      </c>
      <c r="U32" s="100">
        <f t="shared" si="6"/>
        <v>2537382</v>
      </c>
      <c r="V32" s="100">
        <f t="shared" si="6"/>
        <v>7411466</v>
      </c>
      <c r="W32" s="100">
        <f t="shared" si="6"/>
        <v>30506553</v>
      </c>
      <c r="X32" s="100">
        <f t="shared" si="6"/>
        <v>32064000</v>
      </c>
      <c r="Y32" s="100">
        <f t="shared" si="6"/>
        <v>-1557447</v>
      </c>
      <c r="Z32" s="137">
        <f>+IF(X32&lt;&gt;0,+(Y32/X32)*100,0)</f>
        <v>-4.857307260479042</v>
      </c>
      <c r="AA32" s="153">
        <f>SUM(AA33:AA37)</f>
        <v>32064000</v>
      </c>
    </row>
    <row r="33" spans="1:27" ht="13.5">
      <c r="A33" s="138" t="s">
        <v>79</v>
      </c>
      <c r="B33" s="136"/>
      <c r="C33" s="155">
        <v>28011878</v>
      </c>
      <c r="D33" s="155"/>
      <c r="E33" s="156">
        <v>36420542</v>
      </c>
      <c r="F33" s="60">
        <v>32064000</v>
      </c>
      <c r="G33" s="60">
        <v>2580627</v>
      </c>
      <c r="H33" s="60">
        <v>2737893</v>
      </c>
      <c r="I33" s="60">
        <v>2453100</v>
      </c>
      <c r="J33" s="60">
        <v>7771620</v>
      </c>
      <c r="K33" s="60">
        <v>3093481</v>
      </c>
      <c r="L33" s="60">
        <v>2449808</v>
      </c>
      <c r="M33" s="60">
        <v>2452290</v>
      </c>
      <c r="N33" s="60">
        <v>7995579</v>
      </c>
      <c r="O33" s="60">
        <v>2655643</v>
      </c>
      <c r="P33" s="60">
        <v>2479699</v>
      </c>
      <c r="Q33" s="60">
        <v>2192546</v>
      </c>
      <c r="R33" s="60">
        <v>7327888</v>
      </c>
      <c r="S33" s="60">
        <v>2336702</v>
      </c>
      <c r="T33" s="60">
        <v>2537382</v>
      </c>
      <c r="U33" s="60">
        <v>2537382</v>
      </c>
      <c r="V33" s="60">
        <v>7411466</v>
      </c>
      <c r="W33" s="60">
        <v>30506553</v>
      </c>
      <c r="X33" s="60">
        <v>32064000</v>
      </c>
      <c r="Y33" s="60">
        <v>-1557447</v>
      </c>
      <c r="Z33" s="140">
        <v>-4.86</v>
      </c>
      <c r="AA33" s="155">
        <v>32064000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9079648</v>
      </c>
      <c r="D38" s="153">
        <f>SUM(D39:D41)</f>
        <v>0</v>
      </c>
      <c r="E38" s="154">
        <f t="shared" si="7"/>
        <v>13110188</v>
      </c>
      <c r="F38" s="100">
        <f t="shared" si="7"/>
        <v>10255755</v>
      </c>
      <c r="G38" s="100">
        <f t="shared" si="7"/>
        <v>622579</v>
      </c>
      <c r="H38" s="100">
        <f t="shared" si="7"/>
        <v>675052</v>
      </c>
      <c r="I38" s="100">
        <f t="shared" si="7"/>
        <v>618063</v>
      </c>
      <c r="J38" s="100">
        <f t="shared" si="7"/>
        <v>1915694</v>
      </c>
      <c r="K38" s="100">
        <f t="shared" si="7"/>
        <v>737926</v>
      </c>
      <c r="L38" s="100">
        <f t="shared" si="7"/>
        <v>918924</v>
      </c>
      <c r="M38" s="100">
        <f t="shared" si="7"/>
        <v>521331</v>
      </c>
      <c r="N38" s="100">
        <f t="shared" si="7"/>
        <v>2178181</v>
      </c>
      <c r="O38" s="100">
        <f t="shared" si="7"/>
        <v>1146823</v>
      </c>
      <c r="P38" s="100">
        <f t="shared" si="7"/>
        <v>-513150</v>
      </c>
      <c r="Q38" s="100">
        <f t="shared" si="7"/>
        <v>1091395</v>
      </c>
      <c r="R38" s="100">
        <f t="shared" si="7"/>
        <v>1725068</v>
      </c>
      <c r="S38" s="100">
        <f t="shared" si="7"/>
        <v>920608</v>
      </c>
      <c r="T38" s="100">
        <f t="shared" si="7"/>
        <v>1447889</v>
      </c>
      <c r="U38" s="100">
        <f t="shared" si="7"/>
        <v>1447889</v>
      </c>
      <c r="V38" s="100">
        <f t="shared" si="7"/>
        <v>3816386</v>
      </c>
      <c r="W38" s="100">
        <f t="shared" si="7"/>
        <v>9635329</v>
      </c>
      <c r="X38" s="100">
        <f t="shared" si="7"/>
        <v>10255755</v>
      </c>
      <c r="Y38" s="100">
        <f t="shared" si="7"/>
        <v>-620426</v>
      </c>
      <c r="Z38" s="137">
        <f>+IF(X38&lt;&gt;0,+(Y38/X38)*100,0)</f>
        <v>-6.04953998998611</v>
      </c>
      <c r="AA38" s="153">
        <f>SUM(AA39:AA41)</f>
        <v>10255755</v>
      </c>
    </row>
    <row r="39" spans="1:27" ht="13.5">
      <c r="A39" s="138" t="s">
        <v>85</v>
      </c>
      <c r="B39" s="136"/>
      <c r="C39" s="155">
        <v>9079648</v>
      </c>
      <c r="D39" s="155"/>
      <c r="E39" s="156">
        <v>11329188</v>
      </c>
      <c r="F39" s="60">
        <v>10255755</v>
      </c>
      <c r="G39" s="60">
        <v>622579</v>
      </c>
      <c r="H39" s="60">
        <v>675052</v>
      </c>
      <c r="I39" s="60">
        <v>618063</v>
      </c>
      <c r="J39" s="60">
        <v>1915694</v>
      </c>
      <c r="K39" s="60">
        <v>737926</v>
      </c>
      <c r="L39" s="60">
        <v>918924</v>
      </c>
      <c r="M39" s="60">
        <v>521331</v>
      </c>
      <c r="N39" s="60">
        <v>2178181</v>
      </c>
      <c r="O39" s="60">
        <v>1146823</v>
      </c>
      <c r="P39" s="60">
        <v>-513150</v>
      </c>
      <c r="Q39" s="60">
        <v>1091395</v>
      </c>
      <c r="R39" s="60">
        <v>1725068</v>
      </c>
      <c r="S39" s="60">
        <v>920608</v>
      </c>
      <c r="T39" s="60">
        <v>1447889</v>
      </c>
      <c r="U39" s="60">
        <v>1447889</v>
      </c>
      <c r="V39" s="60">
        <v>3816386</v>
      </c>
      <c r="W39" s="60">
        <v>9635329</v>
      </c>
      <c r="X39" s="60">
        <v>10255755</v>
      </c>
      <c r="Y39" s="60">
        <v>-620426</v>
      </c>
      <c r="Z39" s="140">
        <v>-6.05</v>
      </c>
      <c r="AA39" s="155">
        <v>10255755</v>
      </c>
    </row>
    <row r="40" spans="1:27" ht="13.5">
      <c r="A40" s="138" t="s">
        <v>86</v>
      </c>
      <c r="B40" s="136"/>
      <c r="C40" s="155"/>
      <c r="D40" s="155"/>
      <c r="E40" s="156">
        <v>1781000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312423276</v>
      </c>
      <c r="D42" s="153">
        <f>SUM(D43:D46)</f>
        <v>0</v>
      </c>
      <c r="E42" s="154">
        <f t="shared" si="8"/>
        <v>254488000</v>
      </c>
      <c r="F42" s="100">
        <f t="shared" si="8"/>
        <v>244934000</v>
      </c>
      <c r="G42" s="100">
        <f t="shared" si="8"/>
        <v>11351590</v>
      </c>
      <c r="H42" s="100">
        <f t="shared" si="8"/>
        <v>21699708</v>
      </c>
      <c r="I42" s="100">
        <f t="shared" si="8"/>
        <v>16343795</v>
      </c>
      <c r="J42" s="100">
        <f t="shared" si="8"/>
        <v>49395093</v>
      </c>
      <c r="K42" s="100">
        <f t="shared" si="8"/>
        <v>30402927</v>
      </c>
      <c r="L42" s="100">
        <f t="shared" si="8"/>
        <v>19685398</v>
      </c>
      <c r="M42" s="100">
        <f t="shared" si="8"/>
        <v>21011620</v>
      </c>
      <c r="N42" s="100">
        <f t="shared" si="8"/>
        <v>71099945</v>
      </c>
      <c r="O42" s="100">
        <f t="shared" si="8"/>
        <v>25127812</v>
      </c>
      <c r="P42" s="100">
        <f t="shared" si="8"/>
        <v>20350677</v>
      </c>
      <c r="Q42" s="100">
        <f t="shared" si="8"/>
        <v>18077289</v>
      </c>
      <c r="R42" s="100">
        <f t="shared" si="8"/>
        <v>63555778</v>
      </c>
      <c r="S42" s="100">
        <f t="shared" si="8"/>
        <v>14242731</v>
      </c>
      <c r="T42" s="100">
        <f t="shared" si="8"/>
        <v>28615470</v>
      </c>
      <c r="U42" s="100">
        <f t="shared" si="8"/>
        <v>27523159</v>
      </c>
      <c r="V42" s="100">
        <f t="shared" si="8"/>
        <v>70381360</v>
      </c>
      <c r="W42" s="100">
        <f t="shared" si="8"/>
        <v>254432176</v>
      </c>
      <c r="X42" s="100">
        <f t="shared" si="8"/>
        <v>244934000</v>
      </c>
      <c r="Y42" s="100">
        <f t="shared" si="8"/>
        <v>9498176</v>
      </c>
      <c r="Z42" s="137">
        <f>+IF(X42&lt;&gt;0,+(Y42/X42)*100,0)</f>
        <v>3.8778511762352306</v>
      </c>
      <c r="AA42" s="153">
        <f>SUM(AA43:AA46)</f>
        <v>244934000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312423276</v>
      </c>
      <c r="D44" s="155"/>
      <c r="E44" s="156">
        <v>254488000</v>
      </c>
      <c r="F44" s="60">
        <v>244934000</v>
      </c>
      <c r="G44" s="60">
        <v>11351590</v>
      </c>
      <c r="H44" s="60">
        <v>21699708</v>
      </c>
      <c r="I44" s="60">
        <v>16343795</v>
      </c>
      <c r="J44" s="60">
        <v>49395093</v>
      </c>
      <c r="K44" s="60">
        <v>30402927</v>
      </c>
      <c r="L44" s="60">
        <v>19685398</v>
      </c>
      <c r="M44" s="60">
        <v>21011620</v>
      </c>
      <c r="N44" s="60">
        <v>71099945</v>
      </c>
      <c r="O44" s="60">
        <v>25127812</v>
      </c>
      <c r="P44" s="60">
        <v>20350677</v>
      </c>
      <c r="Q44" s="60">
        <v>18077289</v>
      </c>
      <c r="R44" s="60">
        <v>63555778</v>
      </c>
      <c r="S44" s="60">
        <v>14242731</v>
      </c>
      <c r="T44" s="60">
        <v>28615470</v>
      </c>
      <c r="U44" s="60">
        <v>27523159</v>
      </c>
      <c r="V44" s="60">
        <v>70381360</v>
      </c>
      <c r="W44" s="60">
        <v>254432176</v>
      </c>
      <c r="X44" s="60">
        <v>244934000</v>
      </c>
      <c r="Y44" s="60">
        <v>9498176</v>
      </c>
      <c r="Z44" s="140">
        <v>3.88</v>
      </c>
      <c r="AA44" s="155">
        <v>244934000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567899036</v>
      </c>
      <c r="D48" s="168">
        <f>+D28+D32+D38+D42+D47</f>
        <v>0</v>
      </c>
      <c r="E48" s="169">
        <f t="shared" si="9"/>
        <v>595874504</v>
      </c>
      <c r="F48" s="73">
        <f t="shared" si="9"/>
        <v>584917755</v>
      </c>
      <c r="G48" s="73">
        <f t="shared" si="9"/>
        <v>23708660</v>
      </c>
      <c r="H48" s="73">
        <f t="shared" si="9"/>
        <v>42161931</v>
      </c>
      <c r="I48" s="73">
        <f t="shared" si="9"/>
        <v>32597419</v>
      </c>
      <c r="J48" s="73">
        <f t="shared" si="9"/>
        <v>98468010</v>
      </c>
      <c r="K48" s="73">
        <f t="shared" si="9"/>
        <v>53190423</v>
      </c>
      <c r="L48" s="73">
        <f t="shared" si="9"/>
        <v>38650352</v>
      </c>
      <c r="M48" s="73">
        <f t="shared" si="9"/>
        <v>39988177</v>
      </c>
      <c r="N48" s="73">
        <f t="shared" si="9"/>
        <v>131828952</v>
      </c>
      <c r="O48" s="73">
        <f t="shared" si="9"/>
        <v>44659864</v>
      </c>
      <c r="P48" s="73">
        <f t="shared" si="9"/>
        <v>35157086</v>
      </c>
      <c r="Q48" s="73">
        <f t="shared" si="9"/>
        <v>39345080</v>
      </c>
      <c r="R48" s="73">
        <f t="shared" si="9"/>
        <v>119162030</v>
      </c>
      <c r="S48" s="73">
        <f t="shared" si="9"/>
        <v>37221695</v>
      </c>
      <c r="T48" s="73">
        <f t="shared" si="9"/>
        <v>47233987</v>
      </c>
      <c r="U48" s="73">
        <f t="shared" si="9"/>
        <v>50407436</v>
      </c>
      <c r="V48" s="73">
        <f t="shared" si="9"/>
        <v>134863118</v>
      </c>
      <c r="W48" s="73">
        <f t="shared" si="9"/>
        <v>484322110</v>
      </c>
      <c r="X48" s="73">
        <f t="shared" si="9"/>
        <v>584917755</v>
      </c>
      <c r="Y48" s="73">
        <f t="shared" si="9"/>
        <v>-100595645</v>
      </c>
      <c r="Z48" s="170">
        <f>+IF(X48&lt;&gt;0,+(Y48/X48)*100,0)</f>
        <v>-17.198254650348236</v>
      </c>
      <c r="AA48" s="168">
        <f>+AA28+AA32+AA38+AA42+AA47</f>
        <v>584917755</v>
      </c>
    </row>
    <row r="49" spans="1:27" ht="13.5">
      <c r="A49" s="148" t="s">
        <v>49</v>
      </c>
      <c r="B49" s="149"/>
      <c r="C49" s="171">
        <f aca="true" t="shared" si="10" ref="C49:Y49">+C25-C48</f>
        <v>399543715</v>
      </c>
      <c r="D49" s="171">
        <f>+D25-D48</f>
        <v>0</v>
      </c>
      <c r="E49" s="172">
        <f t="shared" si="10"/>
        <v>775706560</v>
      </c>
      <c r="F49" s="173">
        <f t="shared" si="10"/>
        <v>934858245</v>
      </c>
      <c r="G49" s="173">
        <f t="shared" si="10"/>
        <v>252215175</v>
      </c>
      <c r="H49" s="173">
        <f t="shared" si="10"/>
        <v>-33832886</v>
      </c>
      <c r="I49" s="173">
        <f t="shared" si="10"/>
        <v>-26075282</v>
      </c>
      <c r="J49" s="173">
        <f t="shared" si="10"/>
        <v>192307007</v>
      </c>
      <c r="K49" s="173">
        <f t="shared" si="10"/>
        <v>24004712</v>
      </c>
      <c r="L49" s="173">
        <f t="shared" si="10"/>
        <v>104144741</v>
      </c>
      <c r="M49" s="173">
        <f t="shared" si="10"/>
        <v>95587079</v>
      </c>
      <c r="N49" s="173">
        <f t="shared" si="10"/>
        <v>223736532</v>
      </c>
      <c r="O49" s="173">
        <f t="shared" si="10"/>
        <v>-16510920</v>
      </c>
      <c r="P49" s="173">
        <f t="shared" si="10"/>
        <v>-4914244</v>
      </c>
      <c r="Q49" s="173">
        <f t="shared" si="10"/>
        <v>192687025</v>
      </c>
      <c r="R49" s="173">
        <f t="shared" si="10"/>
        <v>171261861</v>
      </c>
      <c r="S49" s="173">
        <f t="shared" si="10"/>
        <v>-35165760</v>
      </c>
      <c r="T49" s="173">
        <f t="shared" si="10"/>
        <v>12135274</v>
      </c>
      <c r="U49" s="173">
        <f t="shared" si="10"/>
        <v>21108440</v>
      </c>
      <c r="V49" s="173">
        <f t="shared" si="10"/>
        <v>-1922046</v>
      </c>
      <c r="W49" s="173">
        <f t="shared" si="10"/>
        <v>585383354</v>
      </c>
      <c r="X49" s="173">
        <f>IF(F25=F48,0,X25-X48)</f>
        <v>934858245</v>
      </c>
      <c r="Y49" s="173">
        <f t="shared" si="10"/>
        <v>-349474891</v>
      </c>
      <c r="Z49" s="174">
        <f>+IF(X49&lt;&gt;0,+(Y49/X49)*100,0)</f>
        <v>-37.38266126111986</v>
      </c>
      <c r="AA49" s="171">
        <f>+AA25-AA48</f>
        <v>934858245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33546772</v>
      </c>
      <c r="D8" s="155">
        <v>0</v>
      </c>
      <c r="E8" s="156">
        <v>31581000</v>
      </c>
      <c r="F8" s="60">
        <v>31581000</v>
      </c>
      <c r="G8" s="60">
        <v>349817</v>
      </c>
      <c r="H8" s="60">
        <v>2710307</v>
      </c>
      <c r="I8" s="60">
        <v>318507</v>
      </c>
      <c r="J8" s="60">
        <v>3378631</v>
      </c>
      <c r="K8" s="60">
        <v>922217</v>
      </c>
      <c r="L8" s="60">
        <v>4821136</v>
      </c>
      <c r="M8" s="60">
        <v>41610</v>
      </c>
      <c r="N8" s="60">
        <v>5784963</v>
      </c>
      <c r="O8" s="60">
        <v>15039210</v>
      </c>
      <c r="P8" s="60">
        <v>366332</v>
      </c>
      <c r="Q8" s="60">
        <v>2667334</v>
      </c>
      <c r="R8" s="60">
        <v>18072876</v>
      </c>
      <c r="S8" s="60">
        <v>797123</v>
      </c>
      <c r="T8" s="60">
        <v>919401</v>
      </c>
      <c r="U8" s="60">
        <v>-8413774</v>
      </c>
      <c r="V8" s="60">
        <v>-6697250</v>
      </c>
      <c r="W8" s="60">
        <v>20539220</v>
      </c>
      <c r="X8" s="60">
        <v>31581000</v>
      </c>
      <c r="Y8" s="60">
        <v>-11041780</v>
      </c>
      <c r="Z8" s="140">
        <v>-34.96</v>
      </c>
      <c r="AA8" s="155">
        <v>31581000</v>
      </c>
    </row>
    <row r="9" spans="1:27" ht="13.5">
      <c r="A9" s="183" t="s">
        <v>105</v>
      </c>
      <c r="B9" s="182"/>
      <c r="C9" s="155">
        <v>6906779</v>
      </c>
      <c r="D9" s="155">
        <v>0</v>
      </c>
      <c r="E9" s="156">
        <v>6111000</v>
      </c>
      <c r="F9" s="60">
        <v>6111000</v>
      </c>
      <c r="G9" s="60">
        <v>18055</v>
      </c>
      <c r="H9" s="60">
        <v>23778</v>
      </c>
      <c r="I9" s="60">
        <v>31442</v>
      </c>
      <c r="J9" s="60">
        <v>73275</v>
      </c>
      <c r="K9" s="60">
        <v>7801</v>
      </c>
      <c r="L9" s="60">
        <v>1927237</v>
      </c>
      <c r="M9" s="60">
        <v>2201</v>
      </c>
      <c r="N9" s="60">
        <v>1937239</v>
      </c>
      <c r="O9" s="60">
        <v>5260314</v>
      </c>
      <c r="P9" s="60">
        <v>61120</v>
      </c>
      <c r="Q9" s="60">
        <v>1242092</v>
      </c>
      <c r="R9" s="60">
        <v>6563526</v>
      </c>
      <c r="S9" s="60">
        <v>223925</v>
      </c>
      <c r="T9" s="60">
        <v>214210</v>
      </c>
      <c r="U9" s="60">
        <v>-1940698</v>
      </c>
      <c r="V9" s="60">
        <v>-1502563</v>
      </c>
      <c r="W9" s="60">
        <v>7071477</v>
      </c>
      <c r="X9" s="60">
        <v>6111000</v>
      </c>
      <c r="Y9" s="60">
        <v>960477</v>
      </c>
      <c r="Z9" s="140">
        <v>15.72</v>
      </c>
      <c r="AA9" s="155">
        <v>6111000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11381921</v>
      </c>
      <c r="D13" s="155">
        <v>0</v>
      </c>
      <c r="E13" s="156">
        <v>0</v>
      </c>
      <c r="F13" s="60">
        <v>7000000</v>
      </c>
      <c r="G13" s="60">
        <v>0</v>
      </c>
      <c r="H13" s="60">
        <v>0</v>
      </c>
      <c r="I13" s="60">
        <v>415359</v>
      </c>
      <c r="J13" s="60">
        <v>415359</v>
      </c>
      <c r="K13" s="60">
        <v>0</v>
      </c>
      <c r="L13" s="60">
        <v>0</v>
      </c>
      <c r="M13" s="60">
        <v>1253625</v>
      </c>
      <c r="N13" s="60">
        <v>1253625</v>
      </c>
      <c r="O13" s="60">
        <v>1080083</v>
      </c>
      <c r="P13" s="60">
        <v>0</v>
      </c>
      <c r="Q13" s="60">
        <v>0</v>
      </c>
      <c r="R13" s="60">
        <v>1080083</v>
      </c>
      <c r="S13" s="60">
        <v>523314</v>
      </c>
      <c r="T13" s="60">
        <v>673711</v>
      </c>
      <c r="U13" s="60">
        <v>1200250</v>
      </c>
      <c r="V13" s="60">
        <v>2397275</v>
      </c>
      <c r="W13" s="60">
        <v>5146342</v>
      </c>
      <c r="X13" s="60">
        <v>7000000</v>
      </c>
      <c r="Y13" s="60">
        <v>-1853658</v>
      </c>
      <c r="Z13" s="140">
        <v>-26.48</v>
      </c>
      <c r="AA13" s="155">
        <v>7000000</v>
      </c>
    </row>
    <row r="14" spans="1:27" ht="13.5">
      <c r="A14" s="181" t="s">
        <v>110</v>
      </c>
      <c r="B14" s="185"/>
      <c r="C14" s="155">
        <v>4296416</v>
      </c>
      <c r="D14" s="155">
        <v>0</v>
      </c>
      <c r="E14" s="156">
        <v>0</v>
      </c>
      <c r="F14" s="60">
        <v>1500000</v>
      </c>
      <c r="G14" s="60">
        <v>63279</v>
      </c>
      <c r="H14" s="60">
        <v>90549</v>
      </c>
      <c r="I14" s="60">
        <v>79222</v>
      </c>
      <c r="J14" s="60">
        <v>233050</v>
      </c>
      <c r="K14" s="60">
        <v>446702</v>
      </c>
      <c r="L14" s="60">
        <v>81991</v>
      </c>
      <c r="M14" s="60">
        <v>103492</v>
      </c>
      <c r="N14" s="60">
        <v>632185</v>
      </c>
      <c r="O14" s="60">
        <v>6471748</v>
      </c>
      <c r="P14" s="60">
        <v>110163</v>
      </c>
      <c r="Q14" s="60">
        <v>418405</v>
      </c>
      <c r="R14" s="60">
        <v>7000316</v>
      </c>
      <c r="S14" s="60">
        <v>113796</v>
      </c>
      <c r="T14" s="60">
        <v>209925</v>
      </c>
      <c r="U14" s="60">
        <v>-4047508</v>
      </c>
      <c r="V14" s="60">
        <v>-3723787</v>
      </c>
      <c r="W14" s="60">
        <v>4141764</v>
      </c>
      <c r="X14" s="60">
        <v>1500000</v>
      </c>
      <c r="Y14" s="60">
        <v>2641764</v>
      </c>
      <c r="Z14" s="140">
        <v>176.12</v>
      </c>
      <c r="AA14" s="155">
        <v>1500000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376085956</v>
      </c>
      <c r="D19" s="155">
        <v>0</v>
      </c>
      <c r="E19" s="156">
        <v>430288000</v>
      </c>
      <c r="F19" s="60">
        <v>395816000</v>
      </c>
      <c r="G19" s="60">
        <v>28030000</v>
      </c>
      <c r="H19" s="60">
        <v>1290000</v>
      </c>
      <c r="I19" s="60">
        <v>0</v>
      </c>
      <c r="J19" s="60">
        <v>29320000</v>
      </c>
      <c r="K19" s="60">
        <v>0</v>
      </c>
      <c r="L19" s="60">
        <v>135686000</v>
      </c>
      <c r="M19" s="60">
        <v>154675000</v>
      </c>
      <c r="N19" s="60">
        <v>290361000</v>
      </c>
      <c r="O19" s="60">
        <v>0</v>
      </c>
      <c r="P19" s="60">
        <v>0</v>
      </c>
      <c r="Q19" s="60">
        <v>93499000</v>
      </c>
      <c r="R19" s="60">
        <v>93499000</v>
      </c>
      <c r="S19" s="60">
        <v>0</v>
      </c>
      <c r="T19" s="60">
        <v>-4446000</v>
      </c>
      <c r="U19" s="60">
        <v>-8801936</v>
      </c>
      <c r="V19" s="60">
        <v>-13247936</v>
      </c>
      <c r="W19" s="60">
        <v>399932064</v>
      </c>
      <c r="X19" s="60">
        <v>395816000</v>
      </c>
      <c r="Y19" s="60">
        <v>4116064</v>
      </c>
      <c r="Z19" s="140">
        <v>1.04</v>
      </c>
      <c r="AA19" s="155">
        <v>395816000</v>
      </c>
    </row>
    <row r="20" spans="1:27" ht="13.5">
      <c r="A20" s="181" t="s">
        <v>35</v>
      </c>
      <c r="B20" s="185"/>
      <c r="C20" s="155">
        <v>2456729</v>
      </c>
      <c r="D20" s="155">
        <v>0</v>
      </c>
      <c r="E20" s="156">
        <v>54284064</v>
      </c>
      <c r="F20" s="54">
        <v>73284000</v>
      </c>
      <c r="G20" s="54">
        <v>299478</v>
      </c>
      <c r="H20" s="54">
        <v>31411</v>
      </c>
      <c r="I20" s="54">
        <v>45245</v>
      </c>
      <c r="J20" s="54">
        <v>376134</v>
      </c>
      <c r="K20" s="54">
        <v>4402875</v>
      </c>
      <c r="L20" s="54">
        <v>278729</v>
      </c>
      <c r="M20" s="54">
        <v>4797</v>
      </c>
      <c r="N20" s="54">
        <v>4686401</v>
      </c>
      <c r="O20" s="54">
        <v>297589</v>
      </c>
      <c r="P20" s="54">
        <v>0</v>
      </c>
      <c r="Q20" s="54">
        <v>592329</v>
      </c>
      <c r="R20" s="54">
        <v>889918</v>
      </c>
      <c r="S20" s="54">
        <v>397777</v>
      </c>
      <c r="T20" s="54">
        <v>1169014</v>
      </c>
      <c r="U20" s="54">
        <v>14755168</v>
      </c>
      <c r="V20" s="54">
        <v>16321959</v>
      </c>
      <c r="W20" s="54">
        <v>22274412</v>
      </c>
      <c r="X20" s="54">
        <v>73284000</v>
      </c>
      <c r="Y20" s="54">
        <v>-51009588</v>
      </c>
      <c r="Z20" s="184">
        <v>-69.61</v>
      </c>
      <c r="AA20" s="130">
        <v>73284000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434674573</v>
      </c>
      <c r="D22" s="188">
        <f>SUM(D5:D21)</f>
        <v>0</v>
      </c>
      <c r="E22" s="189">
        <f t="shared" si="0"/>
        <v>522264064</v>
      </c>
      <c r="F22" s="190">
        <f t="shared" si="0"/>
        <v>515292000</v>
      </c>
      <c r="G22" s="190">
        <f t="shared" si="0"/>
        <v>28760629</v>
      </c>
      <c r="H22" s="190">
        <f t="shared" si="0"/>
        <v>4146045</v>
      </c>
      <c r="I22" s="190">
        <f t="shared" si="0"/>
        <v>889775</v>
      </c>
      <c r="J22" s="190">
        <f t="shared" si="0"/>
        <v>33796449</v>
      </c>
      <c r="K22" s="190">
        <f t="shared" si="0"/>
        <v>5779595</v>
      </c>
      <c r="L22" s="190">
        <f t="shared" si="0"/>
        <v>142795093</v>
      </c>
      <c r="M22" s="190">
        <f t="shared" si="0"/>
        <v>156080725</v>
      </c>
      <c r="N22" s="190">
        <f t="shared" si="0"/>
        <v>304655413</v>
      </c>
      <c r="O22" s="190">
        <f t="shared" si="0"/>
        <v>28148944</v>
      </c>
      <c r="P22" s="190">
        <f t="shared" si="0"/>
        <v>537615</v>
      </c>
      <c r="Q22" s="190">
        <f t="shared" si="0"/>
        <v>98419160</v>
      </c>
      <c r="R22" s="190">
        <f t="shared" si="0"/>
        <v>127105719</v>
      </c>
      <c r="S22" s="190">
        <f t="shared" si="0"/>
        <v>2055935</v>
      </c>
      <c r="T22" s="190">
        <f t="shared" si="0"/>
        <v>-1259739</v>
      </c>
      <c r="U22" s="190">
        <f t="shared" si="0"/>
        <v>-7248498</v>
      </c>
      <c r="V22" s="190">
        <f t="shared" si="0"/>
        <v>-6452302</v>
      </c>
      <c r="W22" s="190">
        <f t="shared" si="0"/>
        <v>459105279</v>
      </c>
      <c r="X22" s="190">
        <f t="shared" si="0"/>
        <v>515292000</v>
      </c>
      <c r="Y22" s="190">
        <f t="shared" si="0"/>
        <v>-56186721</v>
      </c>
      <c r="Z22" s="191">
        <f>+IF(X22&lt;&gt;0,+(Y22/X22)*100,0)</f>
        <v>-10.90386052956382</v>
      </c>
      <c r="AA22" s="188">
        <f>SUM(AA5:AA21)</f>
        <v>515292000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216102371</v>
      </c>
      <c r="D25" s="155">
        <v>0</v>
      </c>
      <c r="E25" s="156">
        <v>236623362</v>
      </c>
      <c r="F25" s="60">
        <v>237403000</v>
      </c>
      <c r="G25" s="60">
        <v>19862980</v>
      </c>
      <c r="H25" s="60">
        <v>19484987</v>
      </c>
      <c r="I25" s="60">
        <v>19571521</v>
      </c>
      <c r="J25" s="60">
        <v>58919488</v>
      </c>
      <c r="K25" s="60">
        <v>22149059</v>
      </c>
      <c r="L25" s="60">
        <v>18985031</v>
      </c>
      <c r="M25" s="60">
        <v>19017658</v>
      </c>
      <c r="N25" s="60">
        <v>60151748</v>
      </c>
      <c r="O25" s="60">
        <v>19728197</v>
      </c>
      <c r="P25" s="60">
        <v>19133562</v>
      </c>
      <c r="Q25" s="60">
        <v>19028798</v>
      </c>
      <c r="R25" s="60">
        <v>57890557</v>
      </c>
      <c r="S25" s="60">
        <v>19574469</v>
      </c>
      <c r="T25" s="60">
        <v>18667861</v>
      </c>
      <c r="U25" s="60">
        <v>18832640</v>
      </c>
      <c r="V25" s="60">
        <v>57074970</v>
      </c>
      <c r="W25" s="60">
        <v>234036763</v>
      </c>
      <c r="X25" s="60">
        <v>237403000</v>
      </c>
      <c r="Y25" s="60">
        <v>-3366237</v>
      </c>
      <c r="Z25" s="140">
        <v>-1.42</v>
      </c>
      <c r="AA25" s="155">
        <v>237403000</v>
      </c>
    </row>
    <row r="26" spans="1:27" ht="13.5">
      <c r="A26" s="183" t="s">
        <v>38</v>
      </c>
      <c r="B26" s="182"/>
      <c r="C26" s="155">
        <v>9560256</v>
      </c>
      <c r="D26" s="155">
        <v>0</v>
      </c>
      <c r="E26" s="156">
        <v>8547776</v>
      </c>
      <c r="F26" s="60">
        <v>12446000</v>
      </c>
      <c r="G26" s="60">
        <v>798052</v>
      </c>
      <c r="H26" s="60">
        <v>853286</v>
      </c>
      <c r="I26" s="60">
        <v>1001720</v>
      </c>
      <c r="J26" s="60">
        <v>2653058</v>
      </c>
      <c r="K26" s="60">
        <v>873297</v>
      </c>
      <c r="L26" s="60">
        <v>952579</v>
      </c>
      <c r="M26" s="60">
        <v>824747</v>
      </c>
      <c r="N26" s="60">
        <v>2650623</v>
      </c>
      <c r="O26" s="60">
        <v>801640</v>
      </c>
      <c r="P26" s="60">
        <v>871777</v>
      </c>
      <c r="Q26" s="60">
        <v>22032</v>
      </c>
      <c r="R26" s="60">
        <v>1695449</v>
      </c>
      <c r="S26" s="60">
        <v>0</v>
      </c>
      <c r="T26" s="60">
        <v>894566</v>
      </c>
      <c r="U26" s="60">
        <v>894566</v>
      </c>
      <c r="V26" s="60">
        <v>1789132</v>
      </c>
      <c r="W26" s="60">
        <v>8788262</v>
      </c>
      <c r="X26" s="60">
        <v>12446000</v>
      </c>
      <c r="Y26" s="60">
        <v>-3657738</v>
      </c>
      <c r="Z26" s="140">
        <v>-29.39</v>
      </c>
      <c r="AA26" s="155">
        <v>12446000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11307719</v>
      </c>
      <c r="F27" s="60">
        <v>11308000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956337</v>
      </c>
      <c r="T27" s="60">
        <v>0</v>
      </c>
      <c r="U27" s="60">
        <v>-956000</v>
      </c>
      <c r="V27" s="60">
        <v>337</v>
      </c>
      <c r="W27" s="60">
        <v>337</v>
      </c>
      <c r="X27" s="60">
        <v>11308000</v>
      </c>
      <c r="Y27" s="60">
        <v>-11307663</v>
      </c>
      <c r="Z27" s="140">
        <v>-100</v>
      </c>
      <c r="AA27" s="155">
        <v>11308000</v>
      </c>
    </row>
    <row r="28" spans="1:27" ht="13.5">
      <c r="A28" s="183" t="s">
        <v>39</v>
      </c>
      <c r="B28" s="182"/>
      <c r="C28" s="155">
        <v>51796116</v>
      </c>
      <c r="D28" s="155">
        <v>0</v>
      </c>
      <c r="E28" s="156">
        <v>75048375</v>
      </c>
      <c r="F28" s="60">
        <v>75048000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2643069</v>
      </c>
      <c r="V28" s="60">
        <v>2643069</v>
      </c>
      <c r="W28" s="60">
        <v>2643069</v>
      </c>
      <c r="X28" s="60">
        <v>75048000</v>
      </c>
      <c r="Y28" s="60">
        <v>-72404931</v>
      </c>
      <c r="Z28" s="140">
        <v>-96.48</v>
      </c>
      <c r="AA28" s="155">
        <v>75048000</v>
      </c>
    </row>
    <row r="29" spans="1:27" ht="13.5">
      <c r="A29" s="183" t="s">
        <v>40</v>
      </c>
      <c r="B29" s="182"/>
      <c r="C29" s="155">
        <v>624047</v>
      </c>
      <c r="D29" s="155">
        <v>0</v>
      </c>
      <c r="E29" s="156">
        <v>609000</v>
      </c>
      <c r="F29" s="60">
        <v>608755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183862</v>
      </c>
      <c r="R29" s="60">
        <v>183862</v>
      </c>
      <c r="S29" s="60">
        <v>0</v>
      </c>
      <c r="T29" s="60">
        <v>0</v>
      </c>
      <c r="U29" s="60">
        <v>0</v>
      </c>
      <c r="V29" s="60">
        <v>0</v>
      </c>
      <c r="W29" s="60">
        <v>183862</v>
      </c>
      <c r="X29" s="60">
        <v>608755</v>
      </c>
      <c r="Y29" s="60">
        <v>-424893</v>
      </c>
      <c r="Z29" s="140">
        <v>-69.8</v>
      </c>
      <c r="AA29" s="155">
        <v>608755</v>
      </c>
    </row>
    <row r="30" spans="1:27" ht="13.5">
      <c r="A30" s="183" t="s">
        <v>119</v>
      </c>
      <c r="B30" s="182"/>
      <c r="C30" s="155">
        <v>75431279</v>
      </c>
      <c r="D30" s="155">
        <v>0</v>
      </c>
      <c r="E30" s="156">
        <v>73000000</v>
      </c>
      <c r="F30" s="60">
        <v>93173000</v>
      </c>
      <c r="G30" s="60">
        <v>1259964</v>
      </c>
      <c r="H30" s="60">
        <v>9224280</v>
      </c>
      <c r="I30" s="60">
        <v>5970375</v>
      </c>
      <c r="J30" s="60">
        <v>16454619</v>
      </c>
      <c r="K30" s="60">
        <v>14333305</v>
      </c>
      <c r="L30" s="60">
        <v>6959875</v>
      </c>
      <c r="M30" s="60">
        <v>8439478</v>
      </c>
      <c r="N30" s="60">
        <v>29732658</v>
      </c>
      <c r="O30" s="60">
        <v>7043422</v>
      </c>
      <c r="P30" s="60">
        <v>5300349</v>
      </c>
      <c r="Q30" s="60">
        <v>10241850</v>
      </c>
      <c r="R30" s="60">
        <v>22585621</v>
      </c>
      <c r="S30" s="60">
        <v>4248322</v>
      </c>
      <c r="T30" s="60">
        <v>15415383</v>
      </c>
      <c r="U30" s="60">
        <v>7567699</v>
      </c>
      <c r="V30" s="60">
        <v>27231404</v>
      </c>
      <c r="W30" s="60">
        <v>96004302</v>
      </c>
      <c r="X30" s="60">
        <v>93173000</v>
      </c>
      <c r="Y30" s="60">
        <v>2831302</v>
      </c>
      <c r="Z30" s="140">
        <v>3.04</v>
      </c>
      <c r="AA30" s="155">
        <v>93173000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46854000</v>
      </c>
      <c r="F31" s="60">
        <v>43854000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43854000</v>
      </c>
      <c r="Y31" s="60">
        <v>-43854000</v>
      </c>
      <c r="Z31" s="140">
        <v>-100</v>
      </c>
      <c r="AA31" s="155">
        <v>43854000</v>
      </c>
    </row>
    <row r="32" spans="1:27" ht="13.5">
      <c r="A32" s="183" t="s">
        <v>121</v>
      </c>
      <c r="B32" s="182"/>
      <c r="C32" s="155">
        <v>18748834</v>
      </c>
      <c r="D32" s="155">
        <v>0</v>
      </c>
      <c r="E32" s="156">
        <v>37942293</v>
      </c>
      <c r="F32" s="60">
        <v>38246000</v>
      </c>
      <c r="G32" s="60">
        <v>528108</v>
      </c>
      <c r="H32" s="60">
        <v>4213276</v>
      </c>
      <c r="I32" s="60">
        <v>1670068</v>
      </c>
      <c r="J32" s="60">
        <v>6411452</v>
      </c>
      <c r="K32" s="60">
        <v>2560199</v>
      </c>
      <c r="L32" s="60">
        <v>3894403</v>
      </c>
      <c r="M32" s="60">
        <v>5282348</v>
      </c>
      <c r="N32" s="60">
        <v>11736950</v>
      </c>
      <c r="O32" s="60">
        <v>4067519</v>
      </c>
      <c r="P32" s="60">
        <v>2131590</v>
      </c>
      <c r="Q32" s="60">
        <v>3831338</v>
      </c>
      <c r="R32" s="60">
        <v>10030447</v>
      </c>
      <c r="S32" s="60">
        <v>2600127</v>
      </c>
      <c r="T32" s="60">
        <v>3686384</v>
      </c>
      <c r="U32" s="60">
        <v>6100296</v>
      </c>
      <c r="V32" s="60">
        <v>12386807</v>
      </c>
      <c r="W32" s="60">
        <v>40565656</v>
      </c>
      <c r="X32" s="60">
        <v>38246000</v>
      </c>
      <c r="Y32" s="60">
        <v>2319656</v>
      </c>
      <c r="Z32" s="140">
        <v>6.07</v>
      </c>
      <c r="AA32" s="155">
        <v>38246000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2400000</v>
      </c>
      <c r="F33" s="60">
        <v>2025000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2025000</v>
      </c>
      <c r="Y33" s="60">
        <v>-2025000</v>
      </c>
      <c r="Z33" s="140">
        <v>-100</v>
      </c>
      <c r="AA33" s="155">
        <v>2025000</v>
      </c>
    </row>
    <row r="34" spans="1:27" ht="13.5">
      <c r="A34" s="183" t="s">
        <v>43</v>
      </c>
      <c r="B34" s="182"/>
      <c r="C34" s="155">
        <v>195636133</v>
      </c>
      <c r="D34" s="155">
        <v>0</v>
      </c>
      <c r="E34" s="156">
        <v>103541979</v>
      </c>
      <c r="F34" s="60">
        <v>70806000</v>
      </c>
      <c r="G34" s="60">
        <v>1259556</v>
      </c>
      <c r="H34" s="60">
        <v>8386102</v>
      </c>
      <c r="I34" s="60">
        <v>4383735</v>
      </c>
      <c r="J34" s="60">
        <v>14029393</v>
      </c>
      <c r="K34" s="60">
        <v>13274563</v>
      </c>
      <c r="L34" s="60">
        <v>7858464</v>
      </c>
      <c r="M34" s="60">
        <v>6423946</v>
      </c>
      <c r="N34" s="60">
        <v>27556973</v>
      </c>
      <c r="O34" s="60">
        <v>13019086</v>
      </c>
      <c r="P34" s="60">
        <v>7719808</v>
      </c>
      <c r="Q34" s="60">
        <v>6037200</v>
      </c>
      <c r="R34" s="60">
        <v>26776094</v>
      </c>
      <c r="S34" s="60">
        <v>9842440</v>
      </c>
      <c r="T34" s="60">
        <v>8569793</v>
      </c>
      <c r="U34" s="60">
        <v>15325166</v>
      </c>
      <c r="V34" s="60">
        <v>33737399</v>
      </c>
      <c r="W34" s="60">
        <v>102099859</v>
      </c>
      <c r="X34" s="60">
        <v>70806000</v>
      </c>
      <c r="Y34" s="60">
        <v>31293859</v>
      </c>
      <c r="Z34" s="140">
        <v>44.2</v>
      </c>
      <c r="AA34" s="155">
        <v>70806000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567899036</v>
      </c>
      <c r="D36" s="188">
        <f>SUM(D25:D35)</f>
        <v>0</v>
      </c>
      <c r="E36" s="189">
        <f t="shared" si="1"/>
        <v>595874504</v>
      </c>
      <c r="F36" s="190">
        <f t="shared" si="1"/>
        <v>584917755</v>
      </c>
      <c r="G36" s="190">
        <f t="shared" si="1"/>
        <v>23708660</v>
      </c>
      <c r="H36" s="190">
        <f t="shared" si="1"/>
        <v>42161931</v>
      </c>
      <c r="I36" s="190">
        <f t="shared" si="1"/>
        <v>32597419</v>
      </c>
      <c r="J36" s="190">
        <f t="shared" si="1"/>
        <v>98468010</v>
      </c>
      <c r="K36" s="190">
        <f t="shared" si="1"/>
        <v>53190423</v>
      </c>
      <c r="L36" s="190">
        <f t="shared" si="1"/>
        <v>38650352</v>
      </c>
      <c r="M36" s="190">
        <f t="shared" si="1"/>
        <v>39988177</v>
      </c>
      <c r="N36" s="190">
        <f t="shared" si="1"/>
        <v>131828952</v>
      </c>
      <c r="O36" s="190">
        <f t="shared" si="1"/>
        <v>44659864</v>
      </c>
      <c r="P36" s="190">
        <f t="shared" si="1"/>
        <v>35157086</v>
      </c>
      <c r="Q36" s="190">
        <f t="shared" si="1"/>
        <v>39345080</v>
      </c>
      <c r="R36" s="190">
        <f t="shared" si="1"/>
        <v>119162030</v>
      </c>
      <c r="S36" s="190">
        <f t="shared" si="1"/>
        <v>37221695</v>
      </c>
      <c r="T36" s="190">
        <f t="shared" si="1"/>
        <v>47233987</v>
      </c>
      <c r="U36" s="190">
        <f t="shared" si="1"/>
        <v>50407436</v>
      </c>
      <c r="V36" s="190">
        <f t="shared" si="1"/>
        <v>134863118</v>
      </c>
      <c r="W36" s="190">
        <f t="shared" si="1"/>
        <v>484322110</v>
      </c>
      <c r="X36" s="190">
        <f t="shared" si="1"/>
        <v>584917755</v>
      </c>
      <c r="Y36" s="190">
        <f t="shared" si="1"/>
        <v>-100595645</v>
      </c>
      <c r="Z36" s="191">
        <f>+IF(X36&lt;&gt;0,+(Y36/X36)*100,0)</f>
        <v>-17.198254650348236</v>
      </c>
      <c r="AA36" s="188">
        <f>SUM(AA25:AA35)</f>
        <v>584917755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-133224463</v>
      </c>
      <c r="D38" s="199">
        <f>+D22-D36</f>
        <v>0</v>
      </c>
      <c r="E38" s="200">
        <f t="shared" si="2"/>
        <v>-73610440</v>
      </c>
      <c r="F38" s="106">
        <f t="shared" si="2"/>
        <v>-69625755</v>
      </c>
      <c r="G38" s="106">
        <f t="shared" si="2"/>
        <v>5051969</v>
      </c>
      <c r="H38" s="106">
        <f t="shared" si="2"/>
        <v>-38015886</v>
      </c>
      <c r="I38" s="106">
        <f t="shared" si="2"/>
        <v>-31707644</v>
      </c>
      <c r="J38" s="106">
        <f t="shared" si="2"/>
        <v>-64671561</v>
      </c>
      <c r="K38" s="106">
        <f t="shared" si="2"/>
        <v>-47410828</v>
      </c>
      <c r="L38" s="106">
        <f t="shared" si="2"/>
        <v>104144741</v>
      </c>
      <c r="M38" s="106">
        <f t="shared" si="2"/>
        <v>116092548</v>
      </c>
      <c r="N38" s="106">
        <f t="shared" si="2"/>
        <v>172826461</v>
      </c>
      <c r="O38" s="106">
        <f t="shared" si="2"/>
        <v>-16510920</v>
      </c>
      <c r="P38" s="106">
        <f t="shared" si="2"/>
        <v>-34619471</v>
      </c>
      <c r="Q38" s="106">
        <f t="shared" si="2"/>
        <v>59074080</v>
      </c>
      <c r="R38" s="106">
        <f t="shared" si="2"/>
        <v>7943689</v>
      </c>
      <c r="S38" s="106">
        <f t="shared" si="2"/>
        <v>-35165760</v>
      </c>
      <c r="T38" s="106">
        <f t="shared" si="2"/>
        <v>-48493726</v>
      </c>
      <c r="U38" s="106">
        <f t="shared" si="2"/>
        <v>-57655934</v>
      </c>
      <c r="V38" s="106">
        <f t="shared" si="2"/>
        <v>-141315420</v>
      </c>
      <c r="W38" s="106">
        <f t="shared" si="2"/>
        <v>-25216831</v>
      </c>
      <c r="X38" s="106">
        <f>IF(F22=F36,0,X22-X36)</f>
        <v>-69625755</v>
      </c>
      <c r="Y38" s="106">
        <f t="shared" si="2"/>
        <v>44408924</v>
      </c>
      <c r="Z38" s="201">
        <f>+IF(X38&lt;&gt;0,+(Y38/X38)*100,0)</f>
        <v>-63.78232307857918</v>
      </c>
      <c r="AA38" s="199">
        <f>+AA22-AA36</f>
        <v>-69625755</v>
      </c>
    </row>
    <row r="39" spans="1:27" ht="13.5">
      <c r="A39" s="181" t="s">
        <v>46</v>
      </c>
      <c r="B39" s="185"/>
      <c r="C39" s="155">
        <v>532768178</v>
      </c>
      <c r="D39" s="155">
        <v>0</v>
      </c>
      <c r="E39" s="156">
        <v>849317000</v>
      </c>
      <c r="F39" s="60">
        <v>1004484000</v>
      </c>
      <c r="G39" s="60">
        <v>247163206</v>
      </c>
      <c r="H39" s="60">
        <v>4183000</v>
      </c>
      <c r="I39" s="60">
        <v>5632362</v>
      </c>
      <c r="J39" s="60">
        <v>256978568</v>
      </c>
      <c r="K39" s="60">
        <v>71415540</v>
      </c>
      <c r="L39" s="60">
        <v>0</v>
      </c>
      <c r="M39" s="60">
        <v>-20505469</v>
      </c>
      <c r="N39" s="60">
        <v>50910071</v>
      </c>
      <c r="O39" s="60">
        <v>0</v>
      </c>
      <c r="P39" s="60">
        <v>29705227</v>
      </c>
      <c r="Q39" s="60">
        <v>133612945</v>
      </c>
      <c r="R39" s="60">
        <v>163318172</v>
      </c>
      <c r="S39" s="60">
        <v>0</v>
      </c>
      <c r="T39" s="60">
        <v>60629000</v>
      </c>
      <c r="U39" s="60">
        <v>78764374</v>
      </c>
      <c r="V39" s="60">
        <v>139393374</v>
      </c>
      <c r="W39" s="60">
        <v>610600185</v>
      </c>
      <c r="X39" s="60">
        <v>1004484000</v>
      </c>
      <c r="Y39" s="60">
        <v>-393883815</v>
      </c>
      <c r="Z39" s="140">
        <v>-39.21</v>
      </c>
      <c r="AA39" s="155">
        <v>1004484000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399543715</v>
      </c>
      <c r="D42" s="206">
        <f>SUM(D38:D41)</f>
        <v>0</v>
      </c>
      <c r="E42" s="207">
        <f t="shared" si="3"/>
        <v>775706560</v>
      </c>
      <c r="F42" s="88">
        <f t="shared" si="3"/>
        <v>934858245</v>
      </c>
      <c r="G42" s="88">
        <f t="shared" si="3"/>
        <v>252215175</v>
      </c>
      <c r="H42" s="88">
        <f t="shared" si="3"/>
        <v>-33832886</v>
      </c>
      <c r="I42" s="88">
        <f t="shared" si="3"/>
        <v>-26075282</v>
      </c>
      <c r="J42" s="88">
        <f t="shared" si="3"/>
        <v>192307007</v>
      </c>
      <c r="K42" s="88">
        <f t="shared" si="3"/>
        <v>24004712</v>
      </c>
      <c r="L42" s="88">
        <f t="shared" si="3"/>
        <v>104144741</v>
      </c>
      <c r="M42" s="88">
        <f t="shared" si="3"/>
        <v>95587079</v>
      </c>
      <c r="N42" s="88">
        <f t="shared" si="3"/>
        <v>223736532</v>
      </c>
      <c r="O42" s="88">
        <f t="shared" si="3"/>
        <v>-16510920</v>
      </c>
      <c r="P42" s="88">
        <f t="shared" si="3"/>
        <v>-4914244</v>
      </c>
      <c r="Q42" s="88">
        <f t="shared" si="3"/>
        <v>192687025</v>
      </c>
      <c r="R42" s="88">
        <f t="shared" si="3"/>
        <v>171261861</v>
      </c>
      <c r="S42" s="88">
        <f t="shared" si="3"/>
        <v>-35165760</v>
      </c>
      <c r="T42" s="88">
        <f t="shared" si="3"/>
        <v>12135274</v>
      </c>
      <c r="U42" s="88">
        <f t="shared" si="3"/>
        <v>21108440</v>
      </c>
      <c r="V42" s="88">
        <f t="shared" si="3"/>
        <v>-1922046</v>
      </c>
      <c r="W42" s="88">
        <f t="shared" si="3"/>
        <v>585383354</v>
      </c>
      <c r="X42" s="88">
        <f t="shared" si="3"/>
        <v>934858245</v>
      </c>
      <c r="Y42" s="88">
        <f t="shared" si="3"/>
        <v>-349474891</v>
      </c>
      <c r="Z42" s="208">
        <f>+IF(X42&lt;&gt;0,+(Y42/X42)*100,0)</f>
        <v>-37.38266126111986</v>
      </c>
      <c r="AA42" s="206">
        <f>SUM(AA38:AA41)</f>
        <v>934858245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399543715</v>
      </c>
      <c r="D44" s="210">
        <f>+D42-D43</f>
        <v>0</v>
      </c>
      <c r="E44" s="211">
        <f t="shared" si="4"/>
        <v>775706560</v>
      </c>
      <c r="F44" s="77">
        <f t="shared" si="4"/>
        <v>934858245</v>
      </c>
      <c r="G44" s="77">
        <f t="shared" si="4"/>
        <v>252215175</v>
      </c>
      <c r="H44" s="77">
        <f t="shared" si="4"/>
        <v>-33832886</v>
      </c>
      <c r="I44" s="77">
        <f t="shared" si="4"/>
        <v>-26075282</v>
      </c>
      <c r="J44" s="77">
        <f t="shared" si="4"/>
        <v>192307007</v>
      </c>
      <c r="K44" s="77">
        <f t="shared" si="4"/>
        <v>24004712</v>
      </c>
      <c r="L44" s="77">
        <f t="shared" si="4"/>
        <v>104144741</v>
      </c>
      <c r="M44" s="77">
        <f t="shared" si="4"/>
        <v>95587079</v>
      </c>
      <c r="N44" s="77">
        <f t="shared" si="4"/>
        <v>223736532</v>
      </c>
      <c r="O44" s="77">
        <f t="shared" si="4"/>
        <v>-16510920</v>
      </c>
      <c r="P44" s="77">
        <f t="shared" si="4"/>
        <v>-4914244</v>
      </c>
      <c r="Q44" s="77">
        <f t="shared" si="4"/>
        <v>192687025</v>
      </c>
      <c r="R44" s="77">
        <f t="shared" si="4"/>
        <v>171261861</v>
      </c>
      <c r="S44" s="77">
        <f t="shared" si="4"/>
        <v>-35165760</v>
      </c>
      <c r="T44" s="77">
        <f t="shared" si="4"/>
        <v>12135274</v>
      </c>
      <c r="U44" s="77">
        <f t="shared" si="4"/>
        <v>21108440</v>
      </c>
      <c r="V44" s="77">
        <f t="shared" si="4"/>
        <v>-1922046</v>
      </c>
      <c r="W44" s="77">
        <f t="shared" si="4"/>
        <v>585383354</v>
      </c>
      <c r="X44" s="77">
        <f t="shared" si="4"/>
        <v>934858245</v>
      </c>
      <c r="Y44" s="77">
        <f t="shared" si="4"/>
        <v>-349474891</v>
      </c>
      <c r="Z44" s="212">
        <f>+IF(X44&lt;&gt;0,+(Y44/X44)*100,0)</f>
        <v>-37.38266126111986</v>
      </c>
      <c r="AA44" s="210">
        <f>+AA42-AA43</f>
        <v>934858245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399543715</v>
      </c>
      <c r="D46" s="206">
        <f>SUM(D44:D45)</f>
        <v>0</v>
      </c>
      <c r="E46" s="207">
        <f t="shared" si="5"/>
        <v>775706560</v>
      </c>
      <c r="F46" s="88">
        <f t="shared" si="5"/>
        <v>934858245</v>
      </c>
      <c r="G46" s="88">
        <f t="shared" si="5"/>
        <v>252215175</v>
      </c>
      <c r="H46" s="88">
        <f t="shared" si="5"/>
        <v>-33832886</v>
      </c>
      <c r="I46" s="88">
        <f t="shared" si="5"/>
        <v>-26075282</v>
      </c>
      <c r="J46" s="88">
        <f t="shared" si="5"/>
        <v>192307007</v>
      </c>
      <c r="K46" s="88">
        <f t="shared" si="5"/>
        <v>24004712</v>
      </c>
      <c r="L46" s="88">
        <f t="shared" si="5"/>
        <v>104144741</v>
      </c>
      <c r="M46" s="88">
        <f t="shared" si="5"/>
        <v>95587079</v>
      </c>
      <c r="N46" s="88">
        <f t="shared" si="5"/>
        <v>223736532</v>
      </c>
      <c r="O46" s="88">
        <f t="shared" si="5"/>
        <v>-16510920</v>
      </c>
      <c r="P46" s="88">
        <f t="shared" si="5"/>
        <v>-4914244</v>
      </c>
      <c r="Q46" s="88">
        <f t="shared" si="5"/>
        <v>192687025</v>
      </c>
      <c r="R46" s="88">
        <f t="shared" si="5"/>
        <v>171261861</v>
      </c>
      <c r="S46" s="88">
        <f t="shared" si="5"/>
        <v>-35165760</v>
      </c>
      <c r="T46" s="88">
        <f t="shared" si="5"/>
        <v>12135274</v>
      </c>
      <c r="U46" s="88">
        <f t="shared" si="5"/>
        <v>21108440</v>
      </c>
      <c r="V46" s="88">
        <f t="shared" si="5"/>
        <v>-1922046</v>
      </c>
      <c r="W46" s="88">
        <f t="shared" si="5"/>
        <v>585383354</v>
      </c>
      <c r="X46" s="88">
        <f t="shared" si="5"/>
        <v>934858245</v>
      </c>
      <c r="Y46" s="88">
        <f t="shared" si="5"/>
        <v>-349474891</v>
      </c>
      <c r="Z46" s="208">
        <f>+IF(X46&lt;&gt;0,+(Y46/X46)*100,0)</f>
        <v>-37.38266126111986</v>
      </c>
      <c r="AA46" s="206">
        <f>SUM(AA44:AA45)</f>
        <v>934858245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399543715</v>
      </c>
      <c r="D48" s="217">
        <f>SUM(D46:D47)</f>
        <v>0</v>
      </c>
      <c r="E48" s="218">
        <f t="shared" si="6"/>
        <v>775706560</v>
      </c>
      <c r="F48" s="219">
        <f t="shared" si="6"/>
        <v>934858245</v>
      </c>
      <c r="G48" s="219">
        <f t="shared" si="6"/>
        <v>252215175</v>
      </c>
      <c r="H48" s="220">
        <f t="shared" si="6"/>
        <v>-33832886</v>
      </c>
      <c r="I48" s="220">
        <f t="shared" si="6"/>
        <v>-26075282</v>
      </c>
      <c r="J48" s="220">
        <f t="shared" si="6"/>
        <v>192307007</v>
      </c>
      <c r="K48" s="220">
        <f t="shared" si="6"/>
        <v>24004712</v>
      </c>
      <c r="L48" s="220">
        <f t="shared" si="6"/>
        <v>104144741</v>
      </c>
      <c r="M48" s="219">
        <f t="shared" si="6"/>
        <v>95587079</v>
      </c>
      <c r="N48" s="219">
        <f t="shared" si="6"/>
        <v>223736532</v>
      </c>
      <c r="O48" s="220">
        <f t="shared" si="6"/>
        <v>-16510920</v>
      </c>
      <c r="P48" s="220">
        <f t="shared" si="6"/>
        <v>-4914244</v>
      </c>
      <c r="Q48" s="220">
        <f t="shared" si="6"/>
        <v>192687025</v>
      </c>
      <c r="R48" s="220">
        <f t="shared" si="6"/>
        <v>171261861</v>
      </c>
      <c r="S48" s="220">
        <f t="shared" si="6"/>
        <v>-35165760</v>
      </c>
      <c r="T48" s="219">
        <f t="shared" si="6"/>
        <v>12135274</v>
      </c>
      <c r="U48" s="219">
        <f t="shared" si="6"/>
        <v>21108440</v>
      </c>
      <c r="V48" s="220">
        <f t="shared" si="6"/>
        <v>-1922046</v>
      </c>
      <c r="W48" s="220">
        <f t="shared" si="6"/>
        <v>585383354</v>
      </c>
      <c r="X48" s="220">
        <f t="shared" si="6"/>
        <v>934858245</v>
      </c>
      <c r="Y48" s="220">
        <f t="shared" si="6"/>
        <v>-349474891</v>
      </c>
      <c r="Z48" s="221">
        <f>+IF(X48&lt;&gt;0,+(Y48/X48)*100,0)</f>
        <v>-37.38266126111986</v>
      </c>
      <c r="AA48" s="222">
        <f>SUM(AA46:AA47)</f>
        <v>934858245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1070042</v>
      </c>
      <c r="D5" s="153">
        <f>SUM(D6:D8)</f>
        <v>0</v>
      </c>
      <c r="E5" s="154">
        <f t="shared" si="0"/>
        <v>1340000</v>
      </c>
      <c r="F5" s="100">
        <f t="shared" si="0"/>
        <v>1340000</v>
      </c>
      <c r="G5" s="100">
        <f t="shared" si="0"/>
        <v>98208</v>
      </c>
      <c r="H5" s="100">
        <f t="shared" si="0"/>
        <v>0</v>
      </c>
      <c r="I5" s="100">
        <f t="shared" si="0"/>
        <v>113906</v>
      </c>
      <c r="J5" s="100">
        <f t="shared" si="0"/>
        <v>212114</v>
      </c>
      <c r="K5" s="100">
        <f t="shared" si="0"/>
        <v>376113</v>
      </c>
      <c r="L5" s="100">
        <f t="shared" si="0"/>
        <v>218943</v>
      </c>
      <c r="M5" s="100">
        <f t="shared" si="0"/>
        <v>0</v>
      </c>
      <c r="N5" s="100">
        <f t="shared" si="0"/>
        <v>595056</v>
      </c>
      <c r="O5" s="100">
        <f t="shared" si="0"/>
        <v>0</v>
      </c>
      <c r="P5" s="100">
        <f t="shared" si="0"/>
        <v>0</v>
      </c>
      <c r="Q5" s="100">
        <f t="shared" si="0"/>
        <v>127100</v>
      </c>
      <c r="R5" s="100">
        <f t="shared" si="0"/>
        <v>127100</v>
      </c>
      <c r="S5" s="100">
        <f t="shared" si="0"/>
        <v>576629</v>
      </c>
      <c r="T5" s="100">
        <f t="shared" si="0"/>
        <v>7000</v>
      </c>
      <c r="U5" s="100">
        <f t="shared" si="0"/>
        <v>409455</v>
      </c>
      <c r="V5" s="100">
        <f t="shared" si="0"/>
        <v>993084</v>
      </c>
      <c r="W5" s="100">
        <f t="shared" si="0"/>
        <v>1927354</v>
      </c>
      <c r="X5" s="100">
        <f t="shared" si="0"/>
        <v>1340000</v>
      </c>
      <c r="Y5" s="100">
        <f t="shared" si="0"/>
        <v>587354</v>
      </c>
      <c r="Z5" s="137">
        <f>+IF(X5&lt;&gt;0,+(Y5/X5)*100,0)</f>
        <v>43.83238805970149</v>
      </c>
      <c r="AA5" s="153">
        <f>SUM(AA6:AA8)</f>
        <v>1340000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159455</v>
      </c>
      <c r="V6" s="60">
        <v>159455</v>
      </c>
      <c r="W6" s="60">
        <v>159455</v>
      </c>
      <c r="X6" s="60">
        <v>200000</v>
      </c>
      <c r="Y6" s="60">
        <v>-40545</v>
      </c>
      <c r="Z6" s="140">
        <v>-20.27</v>
      </c>
      <c r="AA6" s="62">
        <v>200000</v>
      </c>
    </row>
    <row r="7" spans="1:27" ht="13.5">
      <c r="A7" s="138" t="s">
        <v>76</v>
      </c>
      <c r="B7" s="136"/>
      <c r="C7" s="157">
        <v>461468</v>
      </c>
      <c r="D7" s="157"/>
      <c r="E7" s="158">
        <v>440000</v>
      </c>
      <c r="F7" s="159">
        <v>440000</v>
      </c>
      <c r="G7" s="159"/>
      <c r="H7" s="159"/>
      <c r="I7" s="159">
        <v>85300</v>
      </c>
      <c r="J7" s="159">
        <v>85300</v>
      </c>
      <c r="K7" s="159"/>
      <c r="L7" s="159">
        <v>208900</v>
      </c>
      <c r="M7" s="159"/>
      <c r="N7" s="159">
        <v>208900</v>
      </c>
      <c r="O7" s="159"/>
      <c r="P7" s="159"/>
      <c r="Q7" s="159"/>
      <c r="R7" s="159"/>
      <c r="S7" s="159">
        <v>62672</v>
      </c>
      <c r="T7" s="159">
        <v>7000</v>
      </c>
      <c r="U7" s="159"/>
      <c r="V7" s="159">
        <v>69672</v>
      </c>
      <c r="W7" s="159">
        <v>363872</v>
      </c>
      <c r="X7" s="159">
        <v>440000</v>
      </c>
      <c r="Y7" s="159">
        <v>-76128</v>
      </c>
      <c r="Z7" s="141">
        <v>-17.3</v>
      </c>
      <c r="AA7" s="225">
        <v>440000</v>
      </c>
    </row>
    <row r="8" spans="1:27" ht="13.5">
      <c r="A8" s="138" t="s">
        <v>77</v>
      </c>
      <c r="B8" s="136"/>
      <c r="C8" s="155">
        <v>608574</v>
      </c>
      <c r="D8" s="155"/>
      <c r="E8" s="156">
        <v>700000</v>
      </c>
      <c r="F8" s="60">
        <v>700000</v>
      </c>
      <c r="G8" s="60">
        <v>98208</v>
      </c>
      <c r="H8" s="60"/>
      <c r="I8" s="60">
        <v>28606</v>
      </c>
      <c r="J8" s="60">
        <v>126814</v>
      </c>
      <c r="K8" s="60">
        <v>376113</v>
      </c>
      <c r="L8" s="60">
        <v>10043</v>
      </c>
      <c r="M8" s="60"/>
      <c r="N8" s="60">
        <v>386156</v>
      </c>
      <c r="O8" s="60"/>
      <c r="P8" s="60"/>
      <c r="Q8" s="60">
        <v>127100</v>
      </c>
      <c r="R8" s="60">
        <v>127100</v>
      </c>
      <c r="S8" s="60">
        <v>513957</v>
      </c>
      <c r="T8" s="60"/>
      <c r="U8" s="60">
        <v>250000</v>
      </c>
      <c r="V8" s="60">
        <v>763957</v>
      </c>
      <c r="W8" s="60">
        <v>1404027</v>
      </c>
      <c r="X8" s="60">
        <v>700000</v>
      </c>
      <c r="Y8" s="60">
        <v>704027</v>
      </c>
      <c r="Z8" s="140">
        <v>100.58</v>
      </c>
      <c r="AA8" s="62">
        <v>700000</v>
      </c>
    </row>
    <row r="9" spans="1:27" ht="13.5">
      <c r="A9" s="135" t="s">
        <v>78</v>
      </c>
      <c r="B9" s="136"/>
      <c r="C9" s="153">
        <f aca="true" t="shared" si="1" ref="C9:Y9">SUM(C10:C14)</f>
        <v>2691</v>
      </c>
      <c r="D9" s="153">
        <f>SUM(D10:D14)</f>
        <v>0</v>
      </c>
      <c r="E9" s="154">
        <f t="shared" si="1"/>
        <v>150000</v>
      </c>
      <c r="F9" s="100">
        <f t="shared" si="1"/>
        <v>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29980</v>
      </c>
      <c r="M9" s="100">
        <f t="shared" si="1"/>
        <v>0</v>
      </c>
      <c r="N9" s="100">
        <f t="shared" si="1"/>
        <v>29980</v>
      </c>
      <c r="O9" s="100">
        <f t="shared" si="1"/>
        <v>0</v>
      </c>
      <c r="P9" s="100">
        <f t="shared" si="1"/>
        <v>25390</v>
      </c>
      <c r="Q9" s="100">
        <f t="shared" si="1"/>
        <v>87610</v>
      </c>
      <c r="R9" s="100">
        <f t="shared" si="1"/>
        <v>113000</v>
      </c>
      <c r="S9" s="100">
        <f t="shared" si="1"/>
        <v>-8000</v>
      </c>
      <c r="T9" s="100">
        <f t="shared" si="1"/>
        <v>0</v>
      </c>
      <c r="U9" s="100">
        <f t="shared" si="1"/>
        <v>25000</v>
      </c>
      <c r="V9" s="100">
        <f t="shared" si="1"/>
        <v>17000</v>
      </c>
      <c r="W9" s="100">
        <f t="shared" si="1"/>
        <v>159980</v>
      </c>
      <c r="X9" s="100">
        <f t="shared" si="1"/>
        <v>150000</v>
      </c>
      <c r="Y9" s="100">
        <f t="shared" si="1"/>
        <v>9980</v>
      </c>
      <c r="Z9" s="137">
        <f>+IF(X9&lt;&gt;0,+(Y9/X9)*100,0)</f>
        <v>6.653333333333333</v>
      </c>
      <c r="AA9" s="102">
        <f>SUM(AA10:AA14)</f>
        <v>150000</v>
      </c>
    </row>
    <row r="10" spans="1:27" ht="13.5">
      <c r="A10" s="138" t="s">
        <v>79</v>
      </c>
      <c r="B10" s="136"/>
      <c r="C10" s="155">
        <v>2691</v>
      </c>
      <c r="D10" s="155"/>
      <c r="E10" s="156"/>
      <c r="F10" s="60"/>
      <c r="G10" s="60"/>
      <c r="H10" s="60"/>
      <c r="I10" s="60"/>
      <c r="J10" s="60"/>
      <c r="K10" s="60"/>
      <c r="L10" s="60">
        <v>29980</v>
      </c>
      <c r="M10" s="60"/>
      <c r="N10" s="60">
        <v>29980</v>
      </c>
      <c r="O10" s="60"/>
      <c r="P10" s="60">
        <v>25390</v>
      </c>
      <c r="Q10" s="60">
        <v>87610</v>
      </c>
      <c r="R10" s="60">
        <v>113000</v>
      </c>
      <c r="S10" s="60">
        <v>-8000</v>
      </c>
      <c r="T10" s="60"/>
      <c r="U10" s="60">
        <v>25000</v>
      </c>
      <c r="V10" s="60">
        <v>17000</v>
      </c>
      <c r="W10" s="60">
        <v>159980</v>
      </c>
      <c r="X10" s="60"/>
      <c r="Y10" s="60">
        <v>159980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</v>
      </c>
      <c r="Y12" s="60">
        <v>-100000</v>
      </c>
      <c r="Z12" s="140">
        <v>-100</v>
      </c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50000</v>
      </c>
      <c r="F14" s="159">
        <v>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50000</v>
      </c>
      <c r="Y14" s="159">
        <v>-50000</v>
      </c>
      <c r="Z14" s="141">
        <v>-100</v>
      </c>
      <c r="AA14" s="225">
        <v>50000</v>
      </c>
    </row>
    <row r="15" spans="1:27" ht="13.5">
      <c r="A15" s="135" t="s">
        <v>84</v>
      </c>
      <c r="B15" s="142"/>
      <c r="C15" s="153">
        <f aca="true" t="shared" si="2" ref="C15:Y15">SUM(C16:C18)</f>
        <v>892947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892947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309999702</v>
      </c>
      <c r="D19" s="153">
        <f>SUM(D20:D23)</f>
        <v>0</v>
      </c>
      <c r="E19" s="154">
        <f t="shared" si="3"/>
        <v>847827000</v>
      </c>
      <c r="F19" s="100">
        <f t="shared" si="3"/>
        <v>847827000</v>
      </c>
      <c r="G19" s="100">
        <f t="shared" si="3"/>
        <v>13289752</v>
      </c>
      <c r="H19" s="100">
        <f t="shared" si="3"/>
        <v>41662539</v>
      </c>
      <c r="I19" s="100">
        <f t="shared" si="3"/>
        <v>15925529</v>
      </c>
      <c r="J19" s="100">
        <f t="shared" si="3"/>
        <v>70877820</v>
      </c>
      <c r="K19" s="100">
        <f t="shared" si="3"/>
        <v>92782961</v>
      </c>
      <c r="L19" s="100">
        <f t="shared" si="3"/>
        <v>43178207</v>
      </c>
      <c r="M19" s="100">
        <f t="shared" si="3"/>
        <v>62823579</v>
      </c>
      <c r="N19" s="100">
        <f t="shared" si="3"/>
        <v>198784747</v>
      </c>
      <c r="O19" s="100">
        <f t="shared" si="3"/>
        <v>62823579</v>
      </c>
      <c r="P19" s="100">
        <f t="shared" si="3"/>
        <v>32722686</v>
      </c>
      <c r="Q19" s="100">
        <f t="shared" si="3"/>
        <v>48306635</v>
      </c>
      <c r="R19" s="100">
        <f t="shared" si="3"/>
        <v>143852900</v>
      </c>
      <c r="S19" s="100">
        <f t="shared" si="3"/>
        <v>53488607</v>
      </c>
      <c r="T19" s="100">
        <f t="shared" si="3"/>
        <v>3479000</v>
      </c>
      <c r="U19" s="100">
        <f t="shared" si="3"/>
        <v>119696428</v>
      </c>
      <c r="V19" s="100">
        <f t="shared" si="3"/>
        <v>176664035</v>
      </c>
      <c r="W19" s="100">
        <f t="shared" si="3"/>
        <v>590179502</v>
      </c>
      <c r="X19" s="100">
        <f t="shared" si="3"/>
        <v>847827000</v>
      </c>
      <c r="Y19" s="100">
        <f t="shared" si="3"/>
        <v>-257647498</v>
      </c>
      <c r="Z19" s="137">
        <f>+IF(X19&lt;&gt;0,+(Y19/X19)*100,0)</f>
        <v>-30.389159345007883</v>
      </c>
      <c r="AA19" s="102">
        <f>SUM(AA20:AA23)</f>
        <v>847827000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306949788</v>
      </c>
      <c r="D21" s="155"/>
      <c r="E21" s="156">
        <v>639491000</v>
      </c>
      <c r="F21" s="60">
        <v>639491000</v>
      </c>
      <c r="G21" s="60">
        <v>12871396</v>
      </c>
      <c r="H21" s="60">
        <v>41662539</v>
      </c>
      <c r="I21" s="60">
        <v>15925529</v>
      </c>
      <c r="J21" s="60">
        <v>70459464</v>
      </c>
      <c r="K21" s="60">
        <v>91845827</v>
      </c>
      <c r="L21" s="60">
        <v>27672346</v>
      </c>
      <c r="M21" s="60">
        <v>28126159</v>
      </c>
      <c r="N21" s="60">
        <v>147644332</v>
      </c>
      <c r="O21" s="60">
        <v>28126159</v>
      </c>
      <c r="P21" s="60">
        <v>9155857</v>
      </c>
      <c r="Q21" s="60">
        <v>31072676</v>
      </c>
      <c r="R21" s="60">
        <v>68354692</v>
      </c>
      <c r="S21" s="60">
        <v>11006673</v>
      </c>
      <c r="T21" s="60">
        <v>17091000</v>
      </c>
      <c r="U21" s="60">
        <v>62201327</v>
      </c>
      <c r="V21" s="60">
        <v>90299000</v>
      </c>
      <c r="W21" s="60">
        <v>376757488</v>
      </c>
      <c r="X21" s="60">
        <v>639491000</v>
      </c>
      <c r="Y21" s="60">
        <v>-262733512</v>
      </c>
      <c r="Z21" s="140">
        <v>-41.08</v>
      </c>
      <c r="AA21" s="62">
        <v>639491000</v>
      </c>
    </row>
    <row r="22" spans="1:27" ht="13.5">
      <c r="A22" s="138" t="s">
        <v>91</v>
      </c>
      <c r="B22" s="136"/>
      <c r="C22" s="157">
        <v>3049914</v>
      </c>
      <c r="D22" s="157"/>
      <c r="E22" s="158">
        <v>208336000</v>
      </c>
      <c r="F22" s="159">
        <v>208336000</v>
      </c>
      <c r="G22" s="159">
        <v>418356</v>
      </c>
      <c r="H22" s="159"/>
      <c r="I22" s="159"/>
      <c r="J22" s="159">
        <v>418356</v>
      </c>
      <c r="K22" s="159">
        <v>937134</v>
      </c>
      <c r="L22" s="159">
        <v>15505861</v>
      </c>
      <c r="M22" s="159">
        <v>34697420</v>
      </c>
      <c r="N22" s="159">
        <v>51140415</v>
      </c>
      <c r="O22" s="159">
        <v>34697420</v>
      </c>
      <c r="P22" s="159">
        <v>23566829</v>
      </c>
      <c r="Q22" s="159">
        <v>17233959</v>
      </c>
      <c r="R22" s="159">
        <v>75498208</v>
      </c>
      <c r="S22" s="159">
        <v>42481934</v>
      </c>
      <c r="T22" s="159">
        <v>-13612000</v>
      </c>
      <c r="U22" s="159">
        <v>57495101</v>
      </c>
      <c r="V22" s="159">
        <v>86365035</v>
      </c>
      <c r="W22" s="159">
        <v>213422014</v>
      </c>
      <c r="X22" s="159">
        <v>208336000</v>
      </c>
      <c r="Y22" s="159">
        <v>5086014</v>
      </c>
      <c r="Z22" s="141">
        <v>2.44</v>
      </c>
      <c r="AA22" s="225">
        <v>208336000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311965382</v>
      </c>
      <c r="D25" s="217">
        <f>+D5+D9+D15+D19+D24</f>
        <v>0</v>
      </c>
      <c r="E25" s="230">
        <f t="shared" si="4"/>
        <v>849317000</v>
      </c>
      <c r="F25" s="219">
        <f t="shared" si="4"/>
        <v>849317000</v>
      </c>
      <c r="G25" s="219">
        <f t="shared" si="4"/>
        <v>13387960</v>
      </c>
      <c r="H25" s="219">
        <f t="shared" si="4"/>
        <v>41662539</v>
      </c>
      <c r="I25" s="219">
        <f t="shared" si="4"/>
        <v>16039435</v>
      </c>
      <c r="J25" s="219">
        <f t="shared" si="4"/>
        <v>71089934</v>
      </c>
      <c r="K25" s="219">
        <f t="shared" si="4"/>
        <v>93159074</v>
      </c>
      <c r="L25" s="219">
        <f t="shared" si="4"/>
        <v>43427130</v>
      </c>
      <c r="M25" s="219">
        <f t="shared" si="4"/>
        <v>62823579</v>
      </c>
      <c r="N25" s="219">
        <f t="shared" si="4"/>
        <v>199409783</v>
      </c>
      <c r="O25" s="219">
        <f t="shared" si="4"/>
        <v>62823579</v>
      </c>
      <c r="P25" s="219">
        <f t="shared" si="4"/>
        <v>32748076</v>
      </c>
      <c r="Q25" s="219">
        <f t="shared" si="4"/>
        <v>48521345</v>
      </c>
      <c r="R25" s="219">
        <f t="shared" si="4"/>
        <v>144093000</v>
      </c>
      <c r="S25" s="219">
        <f t="shared" si="4"/>
        <v>54057236</v>
      </c>
      <c r="T25" s="219">
        <f t="shared" si="4"/>
        <v>3486000</v>
      </c>
      <c r="U25" s="219">
        <f t="shared" si="4"/>
        <v>120130883</v>
      </c>
      <c r="V25" s="219">
        <f t="shared" si="4"/>
        <v>177674119</v>
      </c>
      <c r="W25" s="219">
        <f t="shared" si="4"/>
        <v>592266836</v>
      </c>
      <c r="X25" s="219">
        <f t="shared" si="4"/>
        <v>849317000</v>
      </c>
      <c r="Y25" s="219">
        <f t="shared" si="4"/>
        <v>-257050164</v>
      </c>
      <c r="Z25" s="231">
        <f>+IF(X25&lt;&gt;0,+(Y25/X25)*100,0)</f>
        <v>-30.265514996167507</v>
      </c>
      <c r="AA25" s="232">
        <f>+AA5+AA9+AA15+AA19+AA24</f>
        <v>849317000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310892649</v>
      </c>
      <c r="D28" s="155"/>
      <c r="E28" s="156">
        <v>831717000</v>
      </c>
      <c r="F28" s="60">
        <v>831717000</v>
      </c>
      <c r="G28" s="60">
        <v>13289752</v>
      </c>
      <c r="H28" s="60">
        <v>39128075</v>
      </c>
      <c r="I28" s="60">
        <v>16039435</v>
      </c>
      <c r="J28" s="60">
        <v>68457262</v>
      </c>
      <c r="K28" s="60">
        <v>93159074</v>
      </c>
      <c r="L28" s="60">
        <v>43427130</v>
      </c>
      <c r="M28" s="60">
        <v>62823579</v>
      </c>
      <c r="N28" s="60">
        <v>199409783</v>
      </c>
      <c r="O28" s="60">
        <v>62823579</v>
      </c>
      <c r="P28" s="60">
        <v>32748076</v>
      </c>
      <c r="Q28" s="60">
        <v>48521345</v>
      </c>
      <c r="R28" s="60">
        <v>144093000</v>
      </c>
      <c r="S28" s="60">
        <v>54057236</v>
      </c>
      <c r="T28" s="60">
        <v>3486000</v>
      </c>
      <c r="U28" s="60">
        <v>120130883</v>
      </c>
      <c r="V28" s="60">
        <v>177674119</v>
      </c>
      <c r="W28" s="60">
        <v>589634164</v>
      </c>
      <c r="X28" s="60">
        <v>831717000</v>
      </c>
      <c r="Y28" s="60">
        <v>-242082836</v>
      </c>
      <c r="Z28" s="140">
        <v>-29.11</v>
      </c>
      <c r="AA28" s="155">
        <v>831717000</v>
      </c>
    </row>
    <row r="29" spans="1:27" ht="13.5">
      <c r="A29" s="234" t="s">
        <v>134</v>
      </c>
      <c r="B29" s="136"/>
      <c r="C29" s="155"/>
      <c r="D29" s="155"/>
      <c r="E29" s="156">
        <v>17600000</v>
      </c>
      <c r="F29" s="60">
        <v>17600000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17600000</v>
      </c>
      <c r="Y29" s="60">
        <v>-17600000</v>
      </c>
      <c r="Z29" s="140">
        <v>-100</v>
      </c>
      <c r="AA29" s="62">
        <v>17600000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310892649</v>
      </c>
      <c r="D32" s="210">
        <f>SUM(D28:D31)</f>
        <v>0</v>
      </c>
      <c r="E32" s="211">
        <f t="shared" si="5"/>
        <v>849317000</v>
      </c>
      <c r="F32" s="77">
        <f t="shared" si="5"/>
        <v>849317000</v>
      </c>
      <c r="G32" s="77">
        <f t="shared" si="5"/>
        <v>13289752</v>
      </c>
      <c r="H32" s="77">
        <f t="shared" si="5"/>
        <v>39128075</v>
      </c>
      <c r="I32" s="77">
        <f t="shared" si="5"/>
        <v>16039435</v>
      </c>
      <c r="J32" s="77">
        <f t="shared" si="5"/>
        <v>68457262</v>
      </c>
      <c r="K32" s="77">
        <f t="shared" si="5"/>
        <v>93159074</v>
      </c>
      <c r="L32" s="77">
        <f t="shared" si="5"/>
        <v>43427130</v>
      </c>
      <c r="M32" s="77">
        <f t="shared" si="5"/>
        <v>62823579</v>
      </c>
      <c r="N32" s="77">
        <f t="shared" si="5"/>
        <v>199409783</v>
      </c>
      <c r="O32" s="77">
        <f t="shared" si="5"/>
        <v>62823579</v>
      </c>
      <c r="P32" s="77">
        <f t="shared" si="5"/>
        <v>32748076</v>
      </c>
      <c r="Q32" s="77">
        <f t="shared" si="5"/>
        <v>48521345</v>
      </c>
      <c r="R32" s="77">
        <f t="shared" si="5"/>
        <v>144093000</v>
      </c>
      <c r="S32" s="77">
        <f t="shared" si="5"/>
        <v>54057236</v>
      </c>
      <c r="T32" s="77">
        <f t="shared" si="5"/>
        <v>3486000</v>
      </c>
      <c r="U32" s="77">
        <f t="shared" si="5"/>
        <v>120130883</v>
      </c>
      <c r="V32" s="77">
        <f t="shared" si="5"/>
        <v>177674119</v>
      </c>
      <c r="W32" s="77">
        <f t="shared" si="5"/>
        <v>589634164</v>
      </c>
      <c r="X32" s="77">
        <f t="shared" si="5"/>
        <v>849317000</v>
      </c>
      <c r="Y32" s="77">
        <f t="shared" si="5"/>
        <v>-259682836</v>
      </c>
      <c r="Z32" s="212">
        <f>+IF(X32&lt;&gt;0,+(Y32/X32)*100,0)</f>
        <v>-30.57549018799812</v>
      </c>
      <c r="AA32" s="79">
        <f>SUM(AA28:AA31)</f>
        <v>849317000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98208</v>
      </c>
      <c r="H33" s="60"/>
      <c r="I33" s="60"/>
      <c r="J33" s="60">
        <v>98208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98208</v>
      </c>
      <c r="X33" s="60"/>
      <c r="Y33" s="60">
        <v>98208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1072733</v>
      </c>
      <c r="D35" s="155"/>
      <c r="E35" s="156"/>
      <c r="F35" s="60"/>
      <c r="G35" s="60"/>
      <c r="H35" s="60">
        <v>2534464</v>
      </c>
      <c r="I35" s="60"/>
      <c r="J35" s="60">
        <v>2534464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2534464</v>
      </c>
      <c r="X35" s="60"/>
      <c r="Y35" s="60">
        <v>2534464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311965382</v>
      </c>
      <c r="D36" s="222">
        <f>SUM(D32:D35)</f>
        <v>0</v>
      </c>
      <c r="E36" s="218">
        <f t="shared" si="6"/>
        <v>849317000</v>
      </c>
      <c r="F36" s="220">
        <f t="shared" si="6"/>
        <v>849317000</v>
      </c>
      <c r="G36" s="220">
        <f t="shared" si="6"/>
        <v>13387960</v>
      </c>
      <c r="H36" s="220">
        <f t="shared" si="6"/>
        <v>41662539</v>
      </c>
      <c r="I36" s="220">
        <f t="shared" si="6"/>
        <v>16039435</v>
      </c>
      <c r="J36" s="220">
        <f t="shared" si="6"/>
        <v>71089934</v>
      </c>
      <c r="K36" s="220">
        <f t="shared" si="6"/>
        <v>93159074</v>
      </c>
      <c r="L36" s="220">
        <f t="shared" si="6"/>
        <v>43427130</v>
      </c>
      <c r="M36" s="220">
        <f t="shared" si="6"/>
        <v>62823579</v>
      </c>
      <c r="N36" s="220">
        <f t="shared" si="6"/>
        <v>199409783</v>
      </c>
      <c r="O36" s="220">
        <f t="shared" si="6"/>
        <v>62823579</v>
      </c>
      <c r="P36" s="220">
        <f t="shared" si="6"/>
        <v>32748076</v>
      </c>
      <c r="Q36" s="220">
        <f t="shared" si="6"/>
        <v>48521345</v>
      </c>
      <c r="R36" s="220">
        <f t="shared" si="6"/>
        <v>144093000</v>
      </c>
      <c r="S36" s="220">
        <f t="shared" si="6"/>
        <v>54057236</v>
      </c>
      <c r="T36" s="220">
        <f t="shared" si="6"/>
        <v>3486000</v>
      </c>
      <c r="U36" s="220">
        <f t="shared" si="6"/>
        <v>120130883</v>
      </c>
      <c r="V36" s="220">
        <f t="shared" si="6"/>
        <v>177674119</v>
      </c>
      <c r="W36" s="220">
        <f t="shared" si="6"/>
        <v>592266836</v>
      </c>
      <c r="X36" s="220">
        <f t="shared" si="6"/>
        <v>849317000</v>
      </c>
      <c r="Y36" s="220">
        <f t="shared" si="6"/>
        <v>-257050164</v>
      </c>
      <c r="Z36" s="221">
        <f>+IF(X36&lt;&gt;0,+(Y36/X36)*100,0)</f>
        <v>-30.265514996167507</v>
      </c>
      <c r="AA36" s="239">
        <f>SUM(AA32:AA35)</f>
        <v>849317000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273351509</v>
      </c>
      <c r="D6" s="155"/>
      <c r="E6" s="59">
        <v>55750000</v>
      </c>
      <c r="F6" s="60">
        <v>55750000</v>
      </c>
      <c r="G6" s="60">
        <v>273351509</v>
      </c>
      <c r="H6" s="60">
        <v>273351509</v>
      </c>
      <c r="I6" s="60">
        <v>273351509</v>
      </c>
      <c r="J6" s="60">
        <v>273351509</v>
      </c>
      <c r="K6" s="60">
        <v>59021219</v>
      </c>
      <c r="L6" s="60">
        <v>179376752</v>
      </c>
      <c r="M6" s="60">
        <v>62974644</v>
      </c>
      <c r="N6" s="60">
        <v>62974644</v>
      </c>
      <c r="O6" s="60">
        <v>38075853</v>
      </c>
      <c r="P6" s="60">
        <v>22138831</v>
      </c>
      <c r="Q6" s="60">
        <v>273598834</v>
      </c>
      <c r="R6" s="60">
        <v>273598834</v>
      </c>
      <c r="S6" s="60">
        <v>87286000</v>
      </c>
      <c r="T6" s="60">
        <v>22441000</v>
      </c>
      <c r="U6" s="60">
        <v>22441000</v>
      </c>
      <c r="V6" s="60">
        <v>22441000</v>
      </c>
      <c r="W6" s="60">
        <v>22441000</v>
      </c>
      <c r="X6" s="60">
        <v>55750000</v>
      </c>
      <c r="Y6" s="60">
        <v>-33309000</v>
      </c>
      <c r="Z6" s="140">
        <v>-59.75</v>
      </c>
      <c r="AA6" s="62">
        <v>55750000</v>
      </c>
    </row>
    <row r="7" spans="1:27" ht="13.5">
      <c r="A7" s="249" t="s">
        <v>144</v>
      </c>
      <c r="B7" s="182"/>
      <c r="C7" s="155"/>
      <c r="D7" s="155"/>
      <c r="E7" s="59">
        <v>120635000</v>
      </c>
      <c r="F7" s="60">
        <v>120635000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120635000</v>
      </c>
      <c r="Y7" s="60">
        <v>-120635000</v>
      </c>
      <c r="Z7" s="140">
        <v>-100</v>
      </c>
      <c r="AA7" s="62">
        <v>120635000</v>
      </c>
    </row>
    <row r="8" spans="1:27" ht="13.5">
      <c r="A8" s="249" t="s">
        <v>145</v>
      </c>
      <c r="B8" s="182"/>
      <c r="C8" s="155">
        <v>161573322</v>
      </c>
      <c r="D8" s="155"/>
      <c r="E8" s="59">
        <v>19888000</v>
      </c>
      <c r="F8" s="60">
        <v>19888000</v>
      </c>
      <c r="G8" s="60">
        <v>109158323</v>
      </c>
      <c r="H8" s="60">
        <v>109158323</v>
      </c>
      <c r="I8" s="60">
        <v>109158323</v>
      </c>
      <c r="J8" s="60">
        <v>109158323</v>
      </c>
      <c r="K8" s="60">
        <v>43768676</v>
      </c>
      <c r="L8" s="60">
        <v>50118688</v>
      </c>
      <c r="M8" s="60">
        <v>15277825</v>
      </c>
      <c r="N8" s="60">
        <v>15277825</v>
      </c>
      <c r="O8" s="60">
        <v>57546000</v>
      </c>
      <c r="P8" s="60">
        <v>57546000</v>
      </c>
      <c r="Q8" s="60">
        <v>46969048</v>
      </c>
      <c r="R8" s="60">
        <v>46969048</v>
      </c>
      <c r="S8" s="60">
        <v>94806000</v>
      </c>
      <c r="T8" s="60">
        <v>48800000</v>
      </c>
      <c r="U8" s="60">
        <v>48800000</v>
      </c>
      <c r="V8" s="60">
        <v>48800000</v>
      </c>
      <c r="W8" s="60">
        <v>48800000</v>
      </c>
      <c r="X8" s="60">
        <v>19888000</v>
      </c>
      <c r="Y8" s="60">
        <v>28912000</v>
      </c>
      <c r="Z8" s="140">
        <v>145.37</v>
      </c>
      <c r="AA8" s="62">
        <v>19888000</v>
      </c>
    </row>
    <row r="9" spans="1:27" ht="13.5">
      <c r="A9" s="249" t="s">
        <v>146</v>
      </c>
      <c r="B9" s="182"/>
      <c r="C9" s="155">
        <v>112927000</v>
      </c>
      <c r="D9" s="155"/>
      <c r="E9" s="59">
        <v>57767000</v>
      </c>
      <c r="F9" s="60">
        <v>57767000</v>
      </c>
      <c r="G9" s="60">
        <v>165341999</v>
      </c>
      <c r="H9" s="60">
        <v>165341999</v>
      </c>
      <c r="I9" s="60">
        <v>165341999</v>
      </c>
      <c r="J9" s="60">
        <v>165341999</v>
      </c>
      <c r="K9" s="60">
        <v>200447150</v>
      </c>
      <c r="L9" s="60">
        <v>160663171</v>
      </c>
      <c r="M9" s="60">
        <v>34137795</v>
      </c>
      <c r="N9" s="60">
        <v>34137795</v>
      </c>
      <c r="O9" s="60">
        <v>176383000</v>
      </c>
      <c r="P9" s="60">
        <v>256790000</v>
      </c>
      <c r="Q9" s="60">
        <v>97520929</v>
      </c>
      <c r="R9" s="60">
        <v>97520929</v>
      </c>
      <c r="S9" s="60">
        <v>97521000</v>
      </c>
      <c r="T9" s="60">
        <v>30779000</v>
      </c>
      <c r="U9" s="60">
        <v>30779000</v>
      </c>
      <c r="V9" s="60">
        <v>30779000</v>
      </c>
      <c r="W9" s="60">
        <v>30779000</v>
      </c>
      <c r="X9" s="60">
        <v>57767000</v>
      </c>
      <c r="Y9" s="60">
        <v>-26988000</v>
      </c>
      <c r="Z9" s="140">
        <v>-46.72</v>
      </c>
      <c r="AA9" s="62">
        <v>57767000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1211231</v>
      </c>
      <c r="D11" s="155"/>
      <c r="E11" s="59">
        <v>1876000</v>
      </c>
      <c r="F11" s="60">
        <v>1876000</v>
      </c>
      <c r="G11" s="60">
        <v>1211231</v>
      </c>
      <c r="H11" s="60">
        <v>1211231</v>
      </c>
      <c r="I11" s="60">
        <v>1211231</v>
      </c>
      <c r="J11" s="60">
        <v>1211231</v>
      </c>
      <c r="K11" s="60">
        <v>187949</v>
      </c>
      <c r="L11" s="60">
        <v>1067787</v>
      </c>
      <c r="M11" s="60">
        <v>1067787</v>
      </c>
      <c r="N11" s="60">
        <v>1067787</v>
      </c>
      <c r="O11" s="60">
        <v>687000</v>
      </c>
      <c r="P11" s="60">
        <v>687000</v>
      </c>
      <c r="Q11" s="60">
        <v>438939</v>
      </c>
      <c r="R11" s="60">
        <v>438939</v>
      </c>
      <c r="S11" s="60">
        <v>438939</v>
      </c>
      <c r="T11" s="60">
        <v>333092</v>
      </c>
      <c r="U11" s="60">
        <v>333092</v>
      </c>
      <c r="V11" s="60">
        <v>333092</v>
      </c>
      <c r="W11" s="60">
        <v>333092</v>
      </c>
      <c r="X11" s="60">
        <v>1876000</v>
      </c>
      <c r="Y11" s="60">
        <v>-1542908</v>
      </c>
      <c r="Z11" s="140">
        <v>-82.24</v>
      </c>
      <c r="AA11" s="62">
        <v>1876000</v>
      </c>
    </row>
    <row r="12" spans="1:27" ht="13.5">
      <c r="A12" s="250" t="s">
        <v>56</v>
      </c>
      <c r="B12" s="251"/>
      <c r="C12" s="168">
        <f aca="true" t="shared" si="0" ref="C12:Y12">SUM(C6:C11)</f>
        <v>549063062</v>
      </c>
      <c r="D12" s="168">
        <f>SUM(D6:D11)</f>
        <v>0</v>
      </c>
      <c r="E12" s="72">
        <f t="shared" si="0"/>
        <v>255916000</v>
      </c>
      <c r="F12" s="73">
        <f t="shared" si="0"/>
        <v>255916000</v>
      </c>
      <c r="G12" s="73">
        <f t="shared" si="0"/>
        <v>549063062</v>
      </c>
      <c r="H12" s="73">
        <f t="shared" si="0"/>
        <v>549063062</v>
      </c>
      <c r="I12" s="73">
        <f t="shared" si="0"/>
        <v>549063062</v>
      </c>
      <c r="J12" s="73">
        <f t="shared" si="0"/>
        <v>549063062</v>
      </c>
      <c r="K12" s="73">
        <f t="shared" si="0"/>
        <v>303424994</v>
      </c>
      <c r="L12" s="73">
        <f t="shared" si="0"/>
        <v>391226398</v>
      </c>
      <c r="M12" s="73">
        <f t="shared" si="0"/>
        <v>113458051</v>
      </c>
      <c r="N12" s="73">
        <f t="shared" si="0"/>
        <v>113458051</v>
      </c>
      <c r="O12" s="73">
        <f t="shared" si="0"/>
        <v>272691853</v>
      </c>
      <c r="P12" s="73">
        <f t="shared" si="0"/>
        <v>337161831</v>
      </c>
      <c r="Q12" s="73">
        <f t="shared" si="0"/>
        <v>418527750</v>
      </c>
      <c r="R12" s="73">
        <f t="shared" si="0"/>
        <v>418527750</v>
      </c>
      <c r="S12" s="73">
        <f t="shared" si="0"/>
        <v>280051939</v>
      </c>
      <c r="T12" s="73">
        <f t="shared" si="0"/>
        <v>102353092</v>
      </c>
      <c r="U12" s="73">
        <f t="shared" si="0"/>
        <v>102353092</v>
      </c>
      <c r="V12" s="73">
        <f t="shared" si="0"/>
        <v>102353092</v>
      </c>
      <c r="W12" s="73">
        <f t="shared" si="0"/>
        <v>102353092</v>
      </c>
      <c r="X12" s="73">
        <f t="shared" si="0"/>
        <v>255916000</v>
      </c>
      <c r="Y12" s="73">
        <f t="shared" si="0"/>
        <v>-153562908</v>
      </c>
      <c r="Z12" s="170">
        <f>+IF(X12&lt;&gt;0,+(Y12/X12)*100,0)</f>
        <v>-60.00520014379719</v>
      </c>
      <c r="AA12" s="74">
        <f>SUM(AA6:AA11)</f>
        <v>255916000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105988944</v>
      </c>
      <c r="L16" s="159">
        <v>56377009</v>
      </c>
      <c r="M16" s="60">
        <v>76374000</v>
      </c>
      <c r="N16" s="159">
        <v>76374000</v>
      </c>
      <c r="O16" s="159">
        <v>76684000</v>
      </c>
      <c r="P16" s="159">
        <v>31952000</v>
      </c>
      <c r="Q16" s="60">
        <v>32703835</v>
      </c>
      <c r="R16" s="159">
        <v>32703835</v>
      </c>
      <c r="S16" s="159">
        <v>130145000</v>
      </c>
      <c r="T16" s="60">
        <v>130476000</v>
      </c>
      <c r="U16" s="159">
        <v>130476000</v>
      </c>
      <c r="V16" s="159">
        <v>130476000</v>
      </c>
      <c r="W16" s="159">
        <v>130476000</v>
      </c>
      <c r="X16" s="60"/>
      <c r="Y16" s="159">
        <v>130476000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1971262106</v>
      </c>
      <c r="D19" s="155"/>
      <c r="E19" s="59">
        <v>4298021000</v>
      </c>
      <c r="F19" s="60">
        <v>4298021000</v>
      </c>
      <c r="G19" s="60">
        <v>1971262106</v>
      </c>
      <c r="H19" s="60">
        <v>1971262106</v>
      </c>
      <c r="I19" s="60">
        <v>1971262106</v>
      </c>
      <c r="J19" s="60">
        <v>1971262106</v>
      </c>
      <c r="K19" s="60">
        <v>164249000</v>
      </c>
      <c r="L19" s="60">
        <v>2178253229</v>
      </c>
      <c r="M19" s="60">
        <v>2241077094</v>
      </c>
      <c r="N19" s="60">
        <v>2241077094</v>
      </c>
      <c r="O19" s="60">
        <v>2288653147</v>
      </c>
      <c r="P19" s="60">
        <v>2321515094</v>
      </c>
      <c r="Q19" s="60">
        <v>2362305876</v>
      </c>
      <c r="R19" s="60">
        <v>2362305876</v>
      </c>
      <c r="S19" s="60">
        <v>2416363000</v>
      </c>
      <c r="T19" s="60">
        <v>2355629256</v>
      </c>
      <c r="U19" s="60">
        <v>2355629256</v>
      </c>
      <c r="V19" s="60">
        <v>2355629256</v>
      </c>
      <c r="W19" s="60">
        <v>2355629256</v>
      </c>
      <c r="X19" s="60">
        <v>4298021000</v>
      </c>
      <c r="Y19" s="60">
        <v>-1942391744</v>
      </c>
      <c r="Z19" s="140">
        <v>-45.19</v>
      </c>
      <c r="AA19" s="62">
        <v>4298021000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1971262106</v>
      </c>
      <c r="D24" s="168">
        <f>SUM(D15:D23)</f>
        <v>0</v>
      </c>
      <c r="E24" s="76">
        <f t="shared" si="1"/>
        <v>4298021000</v>
      </c>
      <c r="F24" s="77">
        <f t="shared" si="1"/>
        <v>4298021000</v>
      </c>
      <c r="G24" s="77">
        <f t="shared" si="1"/>
        <v>1971262106</v>
      </c>
      <c r="H24" s="77">
        <f t="shared" si="1"/>
        <v>1971262106</v>
      </c>
      <c r="I24" s="77">
        <f t="shared" si="1"/>
        <v>1971262106</v>
      </c>
      <c r="J24" s="77">
        <f t="shared" si="1"/>
        <v>1971262106</v>
      </c>
      <c r="K24" s="77">
        <f t="shared" si="1"/>
        <v>270237944</v>
      </c>
      <c r="L24" s="77">
        <f t="shared" si="1"/>
        <v>2234630238</v>
      </c>
      <c r="M24" s="77">
        <f t="shared" si="1"/>
        <v>2317451094</v>
      </c>
      <c r="N24" s="77">
        <f t="shared" si="1"/>
        <v>2317451094</v>
      </c>
      <c r="O24" s="77">
        <f t="shared" si="1"/>
        <v>2365337147</v>
      </c>
      <c r="P24" s="77">
        <f t="shared" si="1"/>
        <v>2353467094</v>
      </c>
      <c r="Q24" s="77">
        <f t="shared" si="1"/>
        <v>2395009711</v>
      </c>
      <c r="R24" s="77">
        <f t="shared" si="1"/>
        <v>2395009711</v>
      </c>
      <c r="S24" s="77">
        <f t="shared" si="1"/>
        <v>2546508000</v>
      </c>
      <c r="T24" s="77">
        <f t="shared" si="1"/>
        <v>2486105256</v>
      </c>
      <c r="U24" s="77">
        <f t="shared" si="1"/>
        <v>2486105256</v>
      </c>
      <c r="V24" s="77">
        <f t="shared" si="1"/>
        <v>2486105256</v>
      </c>
      <c r="W24" s="77">
        <f t="shared" si="1"/>
        <v>2486105256</v>
      </c>
      <c r="X24" s="77">
        <f t="shared" si="1"/>
        <v>4298021000</v>
      </c>
      <c r="Y24" s="77">
        <f t="shared" si="1"/>
        <v>-1811915744</v>
      </c>
      <c r="Z24" s="212">
        <f>+IF(X24&lt;&gt;0,+(Y24/X24)*100,0)</f>
        <v>-42.15697745543821</v>
      </c>
      <c r="AA24" s="79">
        <f>SUM(AA15:AA23)</f>
        <v>4298021000</v>
      </c>
    </row>
    <row r="25" spans="1:27" ht="13.5">
      <c r="A25" s="250" t="s">
        <v>159</v>
      </c>
      <c r="B25" s="251"/>
      <c r="C25" s="168">
        <f aca="true" t="shared" si="2" ref="C25:Y25">+C12+C24</f>
        <v>2520325168</v>
      </c>
      <c r="D25" s="168">
        <f>+D12+D24</f>
        <v>0</v>
      </c>
      <c r="E25" s="72">
        <f t="shared" si="2"/>
        <v>4553937000</v>
      </c>
      <c r="F25" s="73">
        <f t="shared" si="2"/>
        <v>4553937000</v>
      </c>
      <c r="G25" s="73">
        <f t="shared" si="2"/>
        <v>2520325168</v>
      </c>
      <c r="H25" s="73">
        <f t="shared" si="2"/>
        <v>2520325168</v>
      </c>
      <c r="I25" s="73">
        <f t="shared" si="2"/>
        <v>2520325168</v>
      </c>
      <c r="J25" s="73">
        <f t="shared" si="2"/>
        <v>2520325168</v>
      </c>
      <c r="K25" s="73">
        <f t="shared" si="2"/>
        <v>573662938</v>
      </c>
      <c r="L25" s="73">
        <f t="shared" si="2"/>
        <v>2625856636</v>
      </c>
      <c r="M25" s="73">
        <f t="shared" si="2"/>
        <v>2430909145</v>
      </c>
      <c r="N25" s="73">
        <f t="shared" si="2"/>
        <v>2430909145</v>
      </c>
      <c r="O25" s="73">
        <f t="shared" si="2"/>
        <v>2638029000</v>
      </c>
      <c r="P25" s="73">
        <f t="shared" si="2"/>
        <v>2690628925</v>
      </c>
      <c r="Q25" s="73">
        <f t="shared" si="2"/>
        <v>2813537461</v>
      </c>
      <c r="R25" s="73">
        <f t="shared" si="2"/>
        <v>2813537461</v>
      </c>
      <c r="S25" s="73">
        <f t="shared" si="2"/>
        <v>2826559939</v>
      </c>
      <c r="T25" s="73">
        <f t="shared" si="2"/>
        <v>2588458348</v>
      </c>
      <c r="U25" s="73">
        <f t="shared" si="2"/>
        <v>2588458348</v>
      </c>
      <c r="V25" s="73">
        <f t="shared" si="2"/>
        <v>2588458348</v>
      </c>
      <c r="W25" s="73">
        <f t="shared" si="2"/>
        <v>2588458348</v>
      </c>
      <c r="X25" s="73">
        <f t="shared" si="2"/>
        <v>4553937000</v>
      </c>
      <c r="Y25" s="73">
        <f t="shared" si="2"/>
        <v>-1965478652</v>
      </c>
      <c r="Z25" s="170">
        <f>+IF(X25&lt;&gt;0,+(Y25/X25)*100,0)</f>
        <v>-43.15998776443328</v>
      </c>
      <c r="AA25" s="74">
        <f>+AA12+AA24</f>
        <v>4553937000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695294</v>
      </c>
      <c r="D30" s="155"/>
      <c r="E30" s="59"/>
      <c r="F30" s="60"/>
      <c r="G30" s="60">
        <v>695294</v>
      </c>
      <c r="H30" s="60">
        <v>695294</v>
      </c>
      <c r="I30" s="60">
        <v>695294</v>
      </c>
      <c r="J30" s="60">
        <v>695294</v>
      </c>
      <c r="K30" s="60">
        <v>27555594</v>
      </c>
      <c r="L30" s="60">
        <v>27555594</v>
      </c>
      <c r="M30" s="60">
        <v>27555594</v>
      </c>
      <c r="N30" s="60">
        <v>27555594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464902807</v>
      </c>
      <c r="D32" s="155"/>
      <c r="E32" s="59">
        <v>280381500</v>
      </c>
      <c r="F32" s="60">
        <v>280381500</v>
      </c>
      <c r="G32" s="60">
        <v>464902807</v>
      </c>
      <c r="H32" s="60">
        <v>464902807</v>
      </c>
      <c r="I32" s="60">
        <v>464902807</v>
      </c>
      <c r="J32" s="60">
        <v>464902807</v>
      </c>
      <c r="K32" s="60">
        <v>540935741</v>
      </c>
      <c r="L32" s="60">
        <v>175307928</v>
      </c>
      <c r="M32" s="60">
        <v>175307928</v>
      </c>
      <c r="N32" s="60">
        <v>175307928</v>
      </c>
      <c r="O32" s="60">
        <v>142252000</v>
      </c>
      <c r="P32" s="60">
        <v>94411000</v>
      </c>
      <c r="Q32" s="60">
        <v>310508328</v>
      </c>
      <c r="R32" s="60">
        <v>310508328</v>
      </c>
      <c r="S32" s="60">
        <v>302292000</v>
      </c>
      <c r="T32" s="60">
        <v>207002348</v>
      </c>
      <c r="U32" s="60">
        <v>207002348</v>
      </c>
      <c r="V32" s="60">
        <v>207002348</v>
      </c>
      <c r="W32" s="60">
        <v>207002348</v>
      </c>
      <c r="X32" s="60">
        <v>280381500</v>
      </c>
      <c r="Y32" s="60">
        <v>-73379152</v>
      </c>
      <c r="Z32" s="140">
        <v>-26.17</v>
      </c>
      <c r="AA32" s="62">
        <v>280381500</v>
      </c>
    </row>
    <row r="33" spans="1:27" ht="13.5">
      <c r="A33" s="249" t="s">
        <v>165</v>
      </c>
      <c r="B33" s="182"/>
      <c r="C33" s="155">
        <v>25132298</v>
      </c>
      <c r="D33" s="155"/>
      <c r="E33" s="59"/>
      <c r="F33" s="60"/>
      <c r="G33" s="60">
        <v>25132298</v>
      </c>
      <c r="H33" s="60">
        <v>25132298</v>
      </c>
      <c r="I33" s="60">
        <v>25132298</v>
      </c>
      <c r="J33" s="60">
        <v>25132298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490730399</v>
      </c>
      <c r="D34" s="168">
        <f>SUM(D29:D33)</f>
        <v>0</v>
      </c>
      <c r="E34" s="72">
        <f t="shared" si="3"/>
        <v>280381500</v>
      </c>
      <c r="F34" s="73">
        <f t="shared" si="3"/>
        <v>280381500</v>
      </c>
      <c r="G34" s="73">
        <f t="shared" si="3"/>
        <v>490730399</v>
      </c>
      <c r="H34" s="73">
        <f t="shared" si="3"/>
        <v>490730399</v>
      </c>
      <c r="I34" s="73">
        <f t="shared" si="3"/>
        <v>490730399</v>
      </c>
      <c r="J34" s="73">
        <f t="shared" si="3"/>
        <v>490730399</v>
      </c>
      <c r="K34" s="73">
        <f t="shared" si="3"/>
        <v>568491335</v>
      </c>
      <c r="L34" s="73">
        <f t="shared" si="3"/>
        <v>202863522</v>
      </c>
      <c r="M34" s="73">
        <f t="shared" si="3"/>
        <v>202863522</v>
      </c>
      <c r="N34" s="73">
        <f t="shared" si="3"/>
        <v>202863522</v>
      </c>
      <c r="O34" s="73">
        <f t="shared" si="3"/>
        <v>142252000</v>
      </c>
      <c r="P34" s="73">
        <f t="shared" si="3"/>
        <v>94411000</v>
      </c>
      <c r="Q34" s="73">
        <f t="shared" si="3"/>
        <v>310508328</v>
      </c>
      <c r="R34" s="73">
        <f t="shared" si="3"/>
        <v>310508328</v>
      </c>
      <c r="S34" s="73">
        <f t="shared" si="3"/>
        <v>302292000</v>
      </c>
      <c r="T34" s="73">
        <f t="shared" si="3"/>
        <v>207002348</v>
      </c>
      <c r="U34" s="73">
        <f t="shared" si="3"/>
        <v>207002348</v>
      </c>
      <c r="V34" s="73">
        <f t="shared" si="3"/>
        <v>207002348</v>
      </c>
      <c r="W34" s="73">
        <f t="shared" si="3"/>
        <v>207002348</v>
      </c>
      <c r="X34" s="73">
        <f t="shared" si="3"/>
        <v>280381500</v>
      </c>
      <c r="Y34" s="73">
        <f t="shared" si="3"/>
        <v>-73379152</v>
      </c>
      <c r="Z34" s="170">
        <f>+IF(X34&lt;&gt;0,+(Y34/X34)*100,0)</f>
        <v>-26.171181764845397</v>
      </c>
      <c r="AA34" s="74">
        <f>SUM(AA29:AA33)</f>
        <v>280381500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7802493</v>
      </c>
      <c r="D37" s="155"/>
      <c r="E37" s="59">
        <v>6265500</v>
      </c>
      <c r="F37" s="60">
        <v>6265500</v>
      </c>
      <c r="G37" s="60">
        <v>7802493</v>
      </c>
      <c r="H37" s="60">
        <v>7802493</v>
      </c>
      <c r="I37" s="60">
        <v>7802493</v>
      </c>
      <c r="J37" s="60">
        <v>7802493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6265500</v>
      </c>
      <c r="Y37" s="60">
        <v>-6265500</v>
      </c>
      <c r="Z37" s="140">
        <v>-100</v>
      </c>
      <c r="AA37" s="62">
        <v>6265500</v>
      </c>
    </row>
    <row r="38" spans="1:27" ht="13.5">
      <c r="A38" s="249" t="s">
        <v>165</v>
      </c>
      <c r="B38" s="182"/>
      <c r="C38" s="155">
        <v>14654144</v>
      </c>
      <c r="D38" s="155"/>
      <c r="E38" s="59">
        <v>19296000</v>
      </c>
      <c r="F38" s="60">
        <v>19296000</v>
      </c>
      <c r="G38" s="60">
        <v>14654144</v>
      </c>
      <c r="H38" s="60">
        <v>14654144</v>
      </c>
      <c r="I38" s="60">
        <v>14654144</v>
      </c>
      <c r="J38" s="60">
        <v>14654144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19296000</v>
      </c>
      <c r="Y38" s="60">
        <v>-19296000</v>
      </c>
      <c r="Z38" s="140">
        <v>-100</v>
      </c>
      <c r="AA38" s="62">
        <v>19296000</v>
      </c>
    </row>
    <row r="39" spans="1:27" ht="13.5">
      <c r="A39" s="250" t="s">
        <v>59</v>
      </c>
      <c r="B39" s="253"/>
      <c r="C39" s="168">
        <f aca="true" t="shared" si="4" ref="C39:Y39">SUM(C37:C38)</f>
        <v>22456637</v>
      </c>
      <c r="D39" s="168">
        <f>SUM(D37:D38)</f>
        <v>0</v>
      </c>
      <c r="E39" s="76">
        <f t="shared" si="4"/>
        <v>25561500</v>
      </c>
      <c r="F39" s="77">
        <f t="shared" si="4"/>
        <v>25561500</v>
      </c>
      <c r="G39" s="77">
        <f t="shared" si="4"/>
        <v>22456637</v>
      </c>
      <c r="H39" s="77">
        <f t="shared" si="4"/>
        <v>22456637</v>
      </c>
      <c r="I39" s="77">
        <f t="shared" si="4"/>
        <v>22456637</v>
      </c>
      <c r="J39" s="77">
        <f t="shared" si="4"/>
        <v>22456637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25561500</v>
      </c>
      <c r="Y39" s="77">
        <f t="shared" si="4"/>
        <v>-25561500</v>
      </c>
      <c r="Z39" s="212">
        <f>+IF(X39&lt;&gt;0,+(Y39/X39)*100,0)</f>
        <v>-100</v>
      </c>
      <c r="AA39" s="79">
        <f>SUM(AA37:AA38)</f>
        <v>25561500</v>
      </c>
    </row>
    <row r="40" spans="1:27" ht="13.5">
      <c r="A40" s="250" t="s">
        <v>167</v>
      </c>
      <c r="B40" s="251"/>
      <c r="C40" s="168">
        <f aca="true" t="shared" si="5" ref="C40:Y40">+C34+C39</f>
        <v>513187036</v>
      </c>
      <c r="D40" s="168">
        <f>+D34+D39</f>
        <v>0</v>
      </c>
      <c r="E40" s="72">
        <f t="shared" si="5"/>
        <v>305943000</v>
      </c>
      <c r="F40" s="73">
        <f t="shared" si="5"/>
        <v>305943000</v>
      </c>
      <c r="G40" s="73">
        <f t="shared" si="5"/>
        <v>513187036</v>
      </c>
      <c r="H40" s="73">
        <f t="shared" si="5"/>
        <v>513187036</v>
      </c>
      <c r="I40" s="73">
        <f t="shared" si="5"/>
        <v>513187036</v>
      </c>
      <c r="J40" s="73">
        <f t="shared" si="5"/>
        <v>513187036</v>
      </c>
      <c r="K40" s="73">
        <f t="shared" si="5"/>
        <v>568491335</v>
      </c>
      <c r="L40" s="73">
        <f t="shared" si="5"/>
        <v>202863522</v>
      </c>
      <c r="M40" s="73">
        <f t="shared" si="5"/>
        <v>202863522</v>
      </c>
      <c r="N40" s="73">
        <f t="shared" si="5"/>
        <v>202863522</v>
      </c>
      <c r="O40" s="73">
        <f t="shared" si="5"/>
        <v>142252000</v>
      </c>
      <c r="P40" s="73">
        <f t="shared" si="5"/>
        <v>94411000</v>
      </c>
      <c r="Q40" s="73">
        <f t="shared" si="5"/>
        <v>310508328</v>
      </c>
      <c r="R40" s="73">
        <f t="shared" si="5"/>
        <v>310508328</v>
      </c>
      <c r="S40" s="73">
        <f t="shared" si="5"/>
        <v>302292000</v>
      </c>
      <c r="T40" s="73">
        <f t="shared" si="5"/>
        <v>207002348</v>
      </c>
      <c r="U40" s="73">
        <f t="shared" si="5"/>
        <v>207002348</v>
      </c>
      <c r="V40" s="73">
        <f t="shared" si="5"/>
        <v>207002348</v>
      </c>
      <c r="W40" s="73">
        <f t="shared" si="5"/>
        <v>207002348</v>
      </c>
      <c r="X40" s="73">
        <f t="shared" si="5"/>
        <v>305943000</v>
      </c>
      <c r="Y40" s="73">
        <f t="shared" si="5"/>
        <v>-98940652</v>
      </c>
      <c r="Z40" s="170">
        <f>+IF(X40&lt;&gt;0,+(Y40/X40)*100,0)</f>
        <v>-32.33957044286027</v>
      </c>
      <c r="AA40" s="74">
        <f>+AA34+AA39</f>
        <v>305943000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2007138132</v>
      </c>
      <c r="D42" s="257">
        <f>+D25-D40</f>
        <v>0</v>
      </c>
      <c r="E42" s="258">
        <f t="shared" si="6"/>
        <v>4247994000</v>
      </c>
      <c r="F42" s="259">
        <f t="shared" si="6"/>
        <v>4247994000</v>
      </c>
      <c r="G42" s="259">
        <f t="shared" si="6"/>
        <v>2007138132</v>
      </c>
      <c r="H42" s="259">
        <f t="shared" si="6"/>
        <v>2007138132</v>
      </c>
      <c r="I42" s="259">
        <f t="shared" si="6"/>
        <v>2007138132</v>
      </c>
      <c r="J42" s="259">
        <f t="shared" si="6"/>
        <v>2007138132</v>
      </c>
      <c r="K42" s="259">
        <f t="shared" si="6"/>
        <v>5171603</v>
      </c>
      <c r="L42" s="259">
        <f t="shared" si="6"/>
        <v>2422993114</v>
      </c>
      <c r="M42" s="259">
        <f t="shared" si="6"/>
        <v>2228045623</v>
      </c>
      <c r="N42" s="259">
        <f t="shared" si="6"/>
        <v>2228045623</v>
      </c>
      <c r="O42" s="259">
        <f t="shared" si="6"/>
        <v>2495777000</v>
      </c>
      <c r="P42" s="259">
        <f t="shared" si="6"/>
        <v>2596217925</v>
      </c>
      <c r="Q42" s="259">
        <f t="shared" si="6"/>
        <v>2503029133</v>
      </c>
      <c r="R42" s="259">
        <f t="shared" si="6"/>
        <v>2503029133</v>
      </c>
      <c r="S42" s="259">
        <f t="shared" si="6"/>
        <v>2524267939</v>
      </c>
      <c r="T42" s="259">
        <f t="shared" si="6"/>
        <v>2381456000</v>
      </c>
      <c r="U42" s="259">
        <f t="shared" si="6"/>
        <v>2381456000</v>
      </c>
      <c r="V42" s="259">
        <f t="shared" si="6"/>
        <v>2381456000</v>
      </c>
      <c r="W42" s="259">
        <f t="shared" si="6"/>
        <v>2381456000</v>
      </c>
      <c r="X42" s="259">
        <f t="shared" si="6"/>
        <v>4247994000</v>
      </c>
      <c r="Y42" s="259">
        <f t="shared" si="6"/>
        <v>-1866538000</v>
      </c>
      <c r="Z42" s="260">
        <f>+IF(X42&lt;&gt;0,+(Y42/X42)*100,0)</f>
        <v>-43.939280516874554</v>
      </c>
      <c r="AA42" s="261">
        <f>+AA25-AA40</f>
        <v>4247994000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2007138132</v>
      </c>
      <c r="D45" s="155"/>
      <c r="E45" s="59">
        <v>4230994000</v>
      </c>
      <c r="F45" s="60">
        <v>4230994000</v>
      </c>
      <c r="G45" s="60">
        <v>2007138132</v>
      </c>
      <c r="H45" s="60">
        <v>2007138132</v>
      </c>
      <c r="I45" s="60">
        <v>2007138132</v>
      </c>
      <c r="J45" s="60">
        <v>2007138132</v>
      </c>
      <c r="K45" s="60">
        <v>5171603</v>
      </c>
      <c r="L45" s="60">
        <v>2422993114</v>
      </c>
      <c r="M45" s="60">
        <v>2228045623</v>
      </c>
      <c r="N45" s="60">
        <v>2228045623</v>
      </c>
      <c r="O45" s="60">
        <v>2495777000</v>
      </c>
      <c r="P45" s="60">
        <v>2596217925</v>
      </c>
      <c r="Q45" s="60">
        <v>2503029133</v>
      </c>
      <c r="R45" s="60">
        <v>2503029133</v>
      </c>
      <c r="S45" s="60">
        <v>2524267939</v>
      </c>
      <c r="T45" s="60">
        <v>2381456000</v>
      </c>
      <c r="U45" s="60">
        <v>2381456000</v>
      </c>
      <c r="V45" s="60">
        <v>2381456000</v>
      </c>
      <c r="W45" s="60">
        <v>2381456000</v>
      </c>
      <c r="X45" s="60">
        <v>4230994000</v>
      </c>
      <c r="Y45" s="60">
        <v>-1849538000</v>
      </c>
      <c r="Z45" s="139">
        <v>-43.71</v>
      </c>
      <c r="AA45" s="62">
        <v>4230994000</v>
      </c>
    </row>
    <row r="46" spans="1:27" ht="13.5">
      <c r="A46" s="249" t="s">
        <v>171</v>
      </c>
      <c r="B46" s="182"/>
      <c r="C46" s="155"/>
      <c r="D46" s="155"/>
      <c r="E46" s="59">
        <v>17000000</v>
      </c>
      <c r="F46" s="60">
        <v>17000000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17000000</v>
      </c>
      <c r="Y46" s="60">
        <v>-17000000</v>
      </c>
      <c r="Z46" s="139">
        <v>-100</v>
      </c>
      <c r="AA46" s="62">
        <v>17000000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2007138132</v>
      </c>
      <c r="D48" s="217">
        <f>SUM(D45:D47)</f>
        <v>0</v>
      </c>
      <c r="E48" s="264">
        <f t="shared" si="7"/>
        <v>4247994000</v>
      </c>
      <c r="F48" s="219">
        <f t="shared" si="7"/>
        <v>4247994000</v>
      </c>
      <c r="G48" s="219">
        <f t="shared" si="7"/>
        <v>2007138132</v>
      </c>
      <c r="H48" s="219">
        <f t="shared" si="7"/>
        <v>2007138132</v>
      </c>
      <c r="I48" s="219">
        <f t="shared" si="7"/>
        <v>2007138132</v>
      </c>
      <c r="J48" s="219">
        <f t="shared" si="7"/>
        <v>2007138132</v>
      </c>
      <c r="K48" s="219">
        <f t="shared" si="7"/>
        <v>5171603</v>
      </c>
      <c r="L48" s="219">
        <f t="shared" si="7"/>
        <v>2422993114</v>
      </c>
      <c r="M48" s="219">
        <f t="shared" si="7"/>
        <v>2228045623</v>
      </c>
      <c r="N48" s="219">
        <f t="shared" si="7"/>
        <v>2228045623</v>
      </c>
      <c r="O48" s="219">
        <f t="shared" si="7"/>
        <v>2495777000</v>
      </c>
      <c r="P48" s="219">
        <f t="shared" si="7"/>
        <v>2596217925</v>
      </c>
      <c r="Q48" s="219">
        <f t="shared" si="7"/>
        <v>2503029133</v>
      </c>
      <c r="R48" s="219">
        <f t="shared" si="7"/>
        <v>2503029133</v>
      </c>
      <c r="S48" s="219">
        <f t="shared" si="7"/>
        <v>2524267939</v>
      </c>
      <c r="T48" s="219">
        <f t="shared" si="7"/>
        <v>2381456000</v>
      </c>
      <c r="U48" s="219">
        <f t="shared" si="7"/>
        <v>2381456000</v>
      </c>
      <c r="V48" s="219">
        <f t="shared" si="7"/>
        <v>2381456000</v>
      </c>
      <c r="W48" s="219">
        <f t="shared" si="7"/>
        <v>2381456000</v>
      </c>
      <c r="X48" s="219">
        <f t="shared" si="7"/>
        <v>4247994000</v>
      </c>
      <c r="Y48" s="219">
        <f t="shared" si="7"/>
        <v>-1866538000</v>
      </c>
      <c r="Z48" s="265">
        <f>+IF(X48&lt;&gt;0,+(Y48/X48)*100,0)</f>
        <v>-43.939280516874554</v>
      </c>
      <c r="AA48" s="232">
        <f>SUM(AA45:AA47)</f>
        <v>4247994000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29072044</v>
      </c>
      <c r="D6" s="155"/>
      <c r="E6" s="59">
        <v>54284000</v>
      </c>
      <c r="F6" s="60">
        <v>73284000</v>
      </c>
      <c r="G6" s="60">
        <v>667350</v>
      </c>
      <c r="H6" s="60">
        <v>2765496</v>
      </c>
      <c r="I6" s="60">
        <v>395194</v>
      </c>
      <c r="J6" s="60">
        <v>3828040</v>
      </c>
      <c r="K6" s="60">
        <v>5332893</v>
      </c>
      <c r="L6" s="60">
        <v>7027102</v>
      </c>
      <c r="M6" s="60">
        <v>48608</v>
      </c>
      <c r="N6" s="60">
        <v>12408603</v>
      </c>
      <c r="O6" s="60">
        <v>20597113</v>
      </c>
      <c r="P6" s="60">
        <v>427452</v>
      </c>
      <c r="Q6" s="60">
        <v>4501755</v>
      </c>
      <c r="R6" s="60">
        <v>25526320</v>
      </c>
      <c r="S6" s="60">
        <v>1418825</v>
      </c>
      <c r="T6" s="60">
        <v>2302624</v>
      </c>
      <c r="U6" s="60">
        <v>-9601348</v>
      </c>
      <c r="V6" s="60">
        <v>-5879899</v>
      </c>
      <c r="W6" s="60">
        <v>35883064</v>
      </c>
      <c r="X6" s="60">
        <v>73284000</v>
      </c>
      <c r="Y6" s="60">
        <v>-37400936</v>
      </c>
      <c r="Z6" s="140">
        <v>-51.04</v>
      </c>
      <c r="AA6" s="62">
        <v>73284000</v>
      </c>
    </row>
    <row r="7" spans="1:27" ht="13.5">
      <c r="A7" s="249" t="s">
        <v>178</v>
      </c>
      <c r="B7" s="182"/>
      <c r="C7" s="155">
        <v>376085956</v>
      </c>
      <c r="D7" s="155"/>
      <c r="E7" s="59">
        <v>430288000</v>
      </c>
      <c r="F7" s="60">
        <v>404316000</v>
      </c>
      <c r="G7" s="60">
        <v>28030000</v>
      </c>
      <c r="H7" s="60">
        <v>1290000</v>
      </c>
      <c r="I7" s="60"/>
      <c r="J7" s="60">
        <v>29320000</v>
      </c>
      <c r="K7" s="60"/>
      <c r="L7" s="60">
        <v>135686000</v>
      </c>
      <c r="M7" s="60">
        <v>146635000</v>
      </c>
      <c r="N7" s="60">
        <v>282321000</v>
      </c>
      <c r="O7" s="60"/>
      <c r="P7" s="60"/>
      <c r="Q7" s="60">
        <v>101539000</v>
      </c>
      <c r="R7" s="60">
        <v>101539000</v>
      </c>
      <c r="S7" s="60"/>
      <c r="T7" s="60"/>
      <c r="U7" s="60">
        <v>-13247936</v>
      </c>
      <c r="V7" s="60">
        <v>-13247936</v>
      </c>
      <c r="W7" s="60">
        <v>399932064</v>
      </c>
      <c r="X7" s="60">
        <v>404316000</v>
      </c>
      <c r="Y7" s="60">
        <v>-4383936</v>
      </c>
      <c r="Z7" s="140">
        <v>-1.08</v>
      </c>
      <c r="AA7" s="62">
        <v>404316000</v>
      </c>
    </row>
    <row r="8" spans="1:27" ht="13.5">
      <c r="A8" s="249" t="s">
        <v>179</v>
      </c>
      <c r="B8" s="182"/>
      <c r="C8" s="155"/>
      <c r="D8" s="155"/>
      <c r="E8" s="59">
        <v>849317000</v>
      </c>
      <c r="F8" s="60">
        <v>853480000</v>
      </c>
      <c r="G8" s="60">
        <v>247163206</v>
      </c>
      <c r="H8" s="60">
        <v>4183000</v>
      </c>
      <c r="I8" s="60">
        <v>5632362</v>
      </c>
      <c r="J8" s="60">
        <v>256978568</v>
      </c>
      <c r="K8" s="60">
        <v>71415545</v>
      </c>
      <c r="L8" s="60"/>
      <c r="M8" s="60">
        <v>6247293</v>
      </c>
      <c r="N8" s="60">
        <v>77662838</v>
      </c>
      <c r="O8" s="60">
        <v>40874309</v>
      </c>
      <c r="P8" s="60">
        <v>29705227</v>
      </c>
      <c r="Q8" s="60">
        <v>105651058</v>
      </c>
      <c r="R8" s="60">
        <v>176230594</v>
      </c>
      <c r="S8" s="60"/>
      <c r="T8" s="60"/>
      <c r="U8" s="60">
        <v>99728375</v>
      </c>
      <c r="V8" s="60">
        <v>99728375</v>
      </c>
      <c r="W8" s="60">
        <v>610600375</v>
      </c>
      <c r="X8" s="60">
        <v>853480000</v>
      </c>
      <c r="Y8" s="60">
        <v>-242879625</v>
      </c>
      <c r="Z8" s="140">
        <v>-28.46</v>
      </c>
      <c r="AA8" s="62">
        <v>853480000</v>
      </c>
    </row>
    <row r="9" spans="1:27" ht="13.5">
      <c r="A9" s="249" t="s">
        <v>180</v>
      </c>
      <c r="B9" s="182"/>
      <c r="C9" s="155">
        <v>4296416</v>
      </c>
      <c r="D9" s="155"/>
      <c r="E9" s="59">
        <v>7000000</v>
      </c>
      <c r="F9" s="60">
        <v>7000000</v>
      </c>
      <c r="G9" s="60">
        <v>63279</v>
      </c>
      <c r="H9" s="60">
        <v>90549</v>
      </c>
      <c r="I9" s="60">
        <v>494581</v>
      </c>
      <c r="J9" s="60">
        <v>648409</v>
      </c>
      <c r="K9" s="60">
        <v>446702</v>
      </c>
      <c r="L9" s="60"/>
      <c r="M9" s="60">
        <v>1357117</v>
      </c>
      <c r="N9" s="60">
        <v>1803819</v>
      </c>
      <c r="O9" s="60">
        <v>7662831</v>
      </c>
      <c r="P9" s="60">
        <v>110163</v>
      </c>
      <c r="Q9" s="60">
        <v>418405</v>
      </c>
      <c r="R9" s="60">
        <v>8191399</v>
      </c>
      <c r="S9" s="60">
        <v>637110</v>
      </c>
      <c r="T9" s="60">
        <v>883636</v>
      </c>
      <c r="U9" s="60">
        <v>-2848096</v>
      </c>
      <c r="V9" s="60">
        <v>-1327350</v>
      </c>
      <c r="W9" s="60">
        <v>9316277</v>
      </c>
      <c r="X9" s="60">
        <v>7000000</v>
      </c>
      <c r="Y9" s="60">
        <v>2316277</v>
      </c>
      <c r="Z9" s="140">
        <v>33.09</v>
      </c>
      <c r="AA9" s="62">
        <v>7000000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-689726906</v>
      </c>
      <c r="D12" s="155"/>
      <c r="E12" s="59">
        <v>-424846000</v>
      </c>
      <c r="F12" s="60">
        <v>-425222577</v>
      </c>
      <c r="G12" s="60">
        <v>-23708660</v>
      </c>
      <c r="H12" s="60">
        <v>-42161931</v>
      </c>
      <c r="I12" s="60">
        <v>-32597420</v>
      </c>
      <c r="J12" s="60">
        <v>-98468011</v>
      </c>
      <c r="K12" s="60">
        <v>-53190422</v>
      </c>
      <c r="L12" s="60">
        <v>-38650352</v>
      </c>
      <c r="M12" s="60">
        <v>-39988176</v>
      </c>
      <c r="N12" s="60">
        <v>-131828950</v>
      </c>
      <c r="O12" s="60">
        <v>-44659864</v>
      </c>
      <c r="P12" s="60">
        <v>-35157086</v>
      </c>
      <c r="Q12" s="60">
        <v>-39161217</v>
      </c>
      <c r="R12" s="60">
        <v>-118978167</v>
      </c>
      <c r="S12" s="60">
        <v>-37221694</v>
      </c>
      <c r="T12" s="60">
        <v>-47233383</v>
      </c>
      <c r="U12" s="60">
        <v>-228832197</v>
      </c>
      <c r="V12" s="60">
        <v>-313287274</v>
      </c>
      <c r="W12" s="60">
        <v>-662562402</v>
      </c>
      <c r="X12" s="60">
        <v>-425222577</v>
      </c>
      <c r="Y12" s="60">
        <v>-237339825</v>
      </c>
      <c r="Z12" s="140">
        <v>55.82</v>
      </c>
      <c r="AA12" s="62">
        <v>-425222577</v>
      </c>
    </row>
    <row r="13" spans="1:27" ht="13.5">
      <c r="A13" s="249" t="s">
        <v>40</v>
      </c>
      <c r="B13" s="182"/>
      <c r="C13" s="155">
        <v>-616327</v>
      </c>
      <c r="D13" s="155"/>
      <c r="E13" s="59">
        <v>-609000</v>
      </c>
      <c r="F13" s="60">
        <v>-608755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-183862</v>
      </c>
      <c r="R13" s="60">
        <v>-183862</v>
      </c>
      <c r="S13" s="60"/>
      <c r="T13" s="60"/>
      <c r="U13" s="60"/>
      <c r="V13" s="60"/>
      <c r="W13" s="60">
        <v>-183862</v>
      </c>
      <c r="X13" s="60">
        <v>-608755</v>
      </c>
      <c r="Y13" s="60">
        <v>424893</v>
      </c>
      <c r="Z13" s="140">
        <v>-69.8</v>
      </c>
      <c r="AA13" s="62">
        <v>-608755</v>
      </c>
    </row>
    <row r="14" spans="1:27" ht="13.5">
      <c r="A14" s="249" t="s">
        <v>42</v>
      </c>
      <c r="B14" s="182"/>
      <c r="C14" s="155">
        <v>-1812279</v>
      </c>
      <c r="D14" s="155"/>
      <c r="E14" s="59">
        <v>-2400000</v>
      </c>
      <c r="F14" s="60">
        <v>-2024982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-2024982</v>
      </c>
      <c r="Y14" s="60">
        <v>2024982</v>
      </c>
      <c r="Z14" s="140">
        <v>-100</v>
      </c>
      <c r="AA14" s="62">
        <v>-2024982</v>
      </c>
    </row>
    <row r="15" spans="1:27" ht="13.5">
      <c r="A15" s="250" t="s">
        <v>184</v>
      </c>
      <c r="B15" s="251"/>
      <c r="C15" s="168">
        <f aca="true" t="shared" si="0" ref="C15:Y15">SUM(C6:C14)</f>
        <v>-282701096</v>
      </c>
      <c r="D15" s="168">
        <f>SUM(D6:D14)</f>
        <v>0</v>
      </c>
      <c r="E15" s="72">
        <f t="shared" si="0"/>
        <v>913034000</v>
      </c>
      <c r="F15" s="73">
        <f t="shared" si="0"/>
        <v>910223686</v>
      </c>
      <c r="G15" s="73">
        <f t="shared" si="0"/>
        <v>252215175</v>
      </c>
      <c r="H15" s="73">
        <f t="shared" si="0"/>
        <v>-33832886</v>
      </c>
      <c r="I15" s="73">
        <f t="shared" si="0"/>
        <v>-26075283</v>
      </c>
      <c r="J15" s="73">
        <f t="shared" si="0"/>
        <v>192307006</v>
      </c>
      <c r="K15" s="73">
        <f t="shared" si="0"/>
        <v>24004718</v>
      </c>
      <c r="L15" s="73">
        <f t="shared" si="0"/>
        <v>104062750</v>
      </c>
      <c r="M15" s="73">
        <f t="shared" si="0"/>
        <v>114299842</v>
      </c>
      <c r="N15" s="73">
        <f t="shared" si="0"/>
        <v>242367310</v>
      </c>
      <c r="O15" s="73">
        <f t="shared" si="0"/>
        <v>24474389</v>
      </c>
      <c r="P15" s="73">
        <f t="shared" si="0"/>
        <v>-4914244</v>
      </c>
      <c r="Q15" s="73">
        <f t="shared" si="0"/>
        <v>172765139</v>
      </c>
      <c r="R15" s="73">
        <f t="shared" si="0"/>
        <v>192325284</v>
      </c>
      <c r="S15" s="73">
        <f t="shared" si="0"/>
        <v>-35165759</v>
      </c>
      <c r="T15" s="73">
        <f t="shared" si="0"/>
        <v>-44047123</v>
      </c>
      <c r="U15" s="73">
        <f t="shared" si="0"/>
        <v>-154801202</v>
      </c>
      <c r="V15" s="73">
        <f t="shared" si="0"/>
        <v>-234014084</v>
      </c>
      <c r="W15" s="73">
        <f t="shared" si="0"/>
        <v>392985516</v>
      </c>
      <c r="X15" s="73">
        <f t="shared" si="0"/>
        <v>910223686</v>
      </c>
      <c r="Y15" s="73">
        <f t="shared" si="0"/>
        <v>-517238170</v>
      </c>
      <c r="Z15" s="170">
        <f>+IF(X15&lt;&gt;0,+(Y15/X15)*100,0)</f>
        <v>-56.825391159948346</v>
      </c>
      <c r="AA15" s="74">
        <f>SUM(AA6:AA14)</f>
        <v>910223686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662451988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-1769000</v>
      </c>
      <c r="F20" s="159">
        <v>1769000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1769000</v>
      </c>
      <c r="Y20" s="60">
        <v>-1769000</v>
      </c>
      <c r="Z20" s="140">
        <v>-100</v>
      </c>
      <c r="AA20" s="62">
        <v>1769000</v>
      </c>
    </row>
    <row r="21" spans="1:27" ht="13.5">
      <c r="A21" s="249" t="s">
        <v>188</v>
      </c>
      <c r="B21" s="182"/>
      <c r="C21" s="157"/>
      <c r="D21" s="157"/>
      <c r="E21" s="59">
        <v>-25078000</v>
      </c>
      <c r="F21" s="60">
        <v>25078000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25078000</v>
      </c>
      <c r="Y21" s="159">
        <v>-25078000</v>
      </c>
      <c r="Z21" s="141">
        <v>-100</v>
      </c>
      <c r="AA21" s="225">
        <v>25078000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108353845</v>
      </c>
      <c r="J22" s="60">
        <v>108353845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108353845</v>
      </c>
      <c r="X22" s="60"/>
      <c r="Y22" s="60">
        <v>108353845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-321865896</v>
      </c>
      <c r="D24" s="155"/>
      <c r="E24" s="59">
        <v>-837363000</v>
      </c>
      <c r="F24" s="60">
        <v>-1058169686</v>
      </c>
      <c r="G24" s="60">
        <v>-13387960</v>
      </c>
      <c r="H24" s="60">
        <v>-41662539</v>
      </c>
      <c r="I24" s="60">
        <v>-16039435</v>
      </c>
      <c r="J24" s="60">
        <v>-71089934</v>
      </c>
      <c r="K24" s="60">
        <v>-93159074</v>
      </c>
      <c r="L24" s="60">
        <v>-43427000</v>
      </c>
      <c r="M24" s="60">
        <v>-62823579</v>
      </c>
      <c r="N24" s="60">
        <v>-199409653</v>
      </c>
      <c r="O24" s="60">
        <v>-46576467</v>
      </c>
      <c r="P24" s="60">
        <v>-32748000</v>
      </c>
      <c r="Q24" s="60">
        <v>-63655000</v>
      </c>
      <c r="R24" s="60">
        <v>-142979467</v>
      </c>
      <c r="S24" s="60">
        <v>-54057236</v>
      </c>
      <c r="T24" s="60"/>
      <c r="U24" s="60">
        <v>56118098</v>
      </c>
      <c r="V24" s="60">
        <v>2060862</v>
      </c>
      <c r="W24" s="60">
        <v>-411418192</v>
      </c>
      <c r="X24" s="60">
        <v>-1058169686</v>
      </c>
      <c r="Y24" s="60">
        <v>646751494</v>
      </c>
      <c r="Z24" s="140">
        <v>-61.12</v>
      </c>
      <c r="AA24" s="62">
        <v>-1058169686</v>
      </c>
    </row>
    <row r="25" spans="1:27" ht="13.5">
      <c r="A25" s="250" t="s">
        <v>191</v>
      </c>
      <c r="B25" s="251"/>
      <c r="C25" s="168">
        <f aca="true" t="shared" si="1" ref="C25:Y25">SUM(C19:C24)</f>
        <v>340586092</v>
      </c>
      <c r="D25" s="168">
        <f>SUM(D19:D24)</f>
        <v>0</v>
      </c>
      <c r="E25" s="72">
        <f t="shared" si="1"/>
        <v>-864210000</v>
      </c>
      <c r="F25" s="73">
        <f t="shared" si="1"/>
        <v>-1031322686</v>
      </c>
      <c r="G25" s="73">
        <f t="shared" si="1"/>
        <v>-13387960</v>
      </c>
      <c r="H25" s="73">
        <f t="shared" si="1"/>
        <v>-41662539</v>
      </c>
      <c r="I25" s="73">
        <f t="shared" si="1"/>
        <v>92314410</v>
      </c>
      <c r="J25" s="73">
        <f t="shared" si="1"/>
        <v>37263911</v>
      </c>
      <c r="K25" s="73">
        <f t="shared" si="1"/>
        <v>-93159074</v>
      </c>
      <c r="L25" s="73">
        <f t="shared" si="1"/>
        <v>-43427000</v>
      </c>
      <c r="M25" s="73">
        <f t="shared" si="1"/>
        <v>-62823579</v>
      </c>
      <c r="N25" s="73">
        <f t="shared" si="1"/>
        <v>-199409653</v>
      </c>
      <c r="O25" s="73">
        <f t="shared" si="1"/>
        <v>-46576467</v>
      </c>
      <c r="P25" s="73">
        <f t="shared" si="1"/>
        <v>-32748000</v>
      </c>
      <c r="Q25" s="73">
        <f t="shared" si="1"/>
        <v>-63655000</v>
      </c>
      <c r="R25" s="73">
        <f t="shared" si="1"/>
        <v>-142979467</v>
      </c>
      <c r="S25" s="73">
        <f t="shared" si="1"/>
        <v>-54057236</v>
      </c>
      <c r="T25" s="73">
        <f t="shared" si="1"/>
        <v>0</v>
      </c>
      <c r="U25" s="73">
        <f t="shared" si="1"/>
        <v>56118098</v>
      </c>
      <c r="V25" s="73">
        <f t="shared" si="1"/>
        <v>2060862</v>
      </c>
      <c r="W25" s="73">
        <f t="shared" si="1"/>
        <v>-303064347</v>
      </c>
      <c r="X25" s="73">
        <f t="shared" si="1"/>
        <v>-1031322686</v>
      </c>
      <c r="Y25" s="73">
        <f t="shared" si="1"/>
        <v>728258339</v>
      </c>
      <c r="Z25" s="170">
        <f>+IF(X25&lt;&gt;0,+(Y25/X25)*100,0)</f>
        <v>-70.61401333316545</v>
      </c>
      <c r="AA25" s="74">
        <f>SUM(AA19:AA24)</f>
        <v>-1031322686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-642839</v>
      </c>
      <c r="D33" s="155"/>
      <c r="E33" s="59">
        <v>-1266000</v>
      </c>
      <c r="F33" s="60">
        <v>-1266000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-1266000</v>
      </c>
      <c r="Y33" s="60">
        <v>1266000</v>
      </c>
      <c r="Z33" s="140">
        <v>-100</v>
      </c>
      <c r="AA33" s="62">
        <v>-1266000</v>
      </c>
    </row>
    <row r="34" spans="1:27" ht="13.5">
      <c r="A34" s="250" t="s">
        <v>197</v>
      </c>
      <c r="B34" s="251"/>
      <c r="C34" s="168">
        <f aca="true" t="shared" si="2" ref="C34:Y34">SUM(C29:C33)</f>
        <v>-642839</v>
      </c>
      <c r="D34" s="168">
        <f>SUM(D29:D33)</f>
        <v>0</v>
      </c>
      <c r="E34" s="72">
        <f t="shared" si="2"/>
        <v>-1266000</v>
      </c>
      <c r="F34" s="73">
        <f t="shared" si="2"/>
        <v>-1266000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-1266000</v>
      </c>
      <c r="Y34" s="73">
        <f t="shared" si="2"/>
        <v>1266000</v>
      </c>
      <c r="Z34" s="170">
        <f>+IF(X34&lt;&gt;0,+(Y34/X34)*100,0)</f>
        <v>-100</v>
      </c>
      <c r="AA34" s="74">
        <f>SUM(AA29:AA33)</f>
        <v>-1266000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57242157</v>
      </c>
      <c r="D36" s="153">
        <f>+D15+D25+D34</f>
        <v>0</v>
      </c>
      <c r="E36" s="99">
        <f t="shared" si="3"/>
        <v>47558000</v>
      </c>
      <c r="F36" s="100">
        <f t="shared" si="3"/>
        <v>-122365000</v>
      </c>
      <c r="G36" s="100">
        <f t="shared" si="3"/>
        <v>238827215</v>
      </c>
      <c r="H36" s="100">
        <f t="shared" si="3"/>
        <v>-75495425</v>
      </c>
      <c r="I36" s="100">
        <f t="shared" si="3"/>
        <v>66239127</v>
      </c>
      <c r="J36" s="100">
        <f t="shared" si="3"/>
        <v>229570917</v>
      </c>
      <c r="K36" s="100">
        <f t="shared" si="3"/>
        <v>-69154356</v>
      </c>
      <c r="L36" s="100">
        <f t="shared" si="3"/>
        <v>60635750</v>
      </c>
      <c r="M36" s="100">
        <f t="shared" si="3"/>
        <v>51476263</v>
      </c>
      <c r="N36" s="100">
        <f t="shared" si="3"/>
        <v>42957657</v>
      </c>
      <c r="O36" s="100">
        <f t="shared" si="3"/>
        <v>-22102078</v>
      </c>
      <c r="P36" s="100">
        <f t="shared" si="3"/>
        <v>-37662244</v>
      </c>
      <c r="Q36" s="100">
        <f t="shared" si="3"/>
        <v>109110139</v>
      </c>
      <c r="R36" s="100">
        <f t="shared" si="3"/>
        <v>49345817</v>
      </c>
      <c r="S36" s="100">
        <f t="shared" si="3"/>
        <v>-89222995</v>
      </c>
      <c r="T36" s="100">
        <f t="shared" si="3"/>
        <v>-44047123</v>
      </c>
      <c r="U36" s="100">
        <f t="shared" si="3"/>
        <v>-98683104</v>
      </c>
      <c r="V36" s="100">
        <f t="shared" si="3"/>
        <v>-231953222</v>
      </c>
      <c r="W36" s="100">
        <f t="shared" si="3"/>
        <v>89921169</v>
      </c>
      <c r="X36" s="100">
        <f t="shared" si="3"/>
        <v>-122365000</v>
      </c>
      <c r="Y36" s="100">
        <f t="shared" si="3"/>
        <v>212286169</v>
      </c>
      <c r="Z36" s="137">
        <f>+IF(X36&lt;&gt;0,+(Y36/X36)*100,0)</f>
        <v>-173.48602051240144</v>
      </c>
      <c r="AA36" s="102">
        <f>+AA15+AA25+AA34</f>
        <v>-122365000</v>
      </c>
    </row>
    <row r="37" spans="1:27" ht="13.5">
      <c r="A37" s="249" t="s">
        <v>199</v>
      </c>
      <c r="B37" s="182"/>
      <c r="C37" s="153">
        <v>216109352</v>
      </c>
      <c r="D37" s="153"/>
      <c r="E37" s="99"/>
      <c r="F37" s="100"/>
      <c r="G37" s="100"/>
      <c r="H37" s="100">
        <v>238827215</v>
      </c>
      <c r="I37" s="100">
        <v>163331790</v>
      </c>
      <c r="J37" s="100"/>
      <c r="K37" s="100">
        <v>229570917</v>
      </c>
      <c r="L37" s="100">
        <v>160416561</v>
      </c>
      <c r="M37" s="100">
        <v>221052311</v>
      </c>
      <c r="N37" s="100">
        <v>229570917</v>
      </c>
      <c r="O37" s="100">
        <v>272528574</v>
      </c>
      <c r="P37" s="100">
        <v>250426496</v>
      </c>
      <c r="Q37" s="100">
        <v>212764252</v>
      </c>
      <c r="R37" s="100">
        <v>272528574</v>
      </c>
      <c r="S37" s="100">
        <v>321874391</v>
      </c>
      <c r="T37" s="100">
        <v>232651396</v>
      </c>
      <c r="U37" s="100">
        <v>188604273</v>
      </c>
      <c r="V37" s="100">
        <v>321874391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273351509</v>
      </c>
      <c r="D38" s="257"/>
      <c r="E38" s="258">
        <v>47558000</v>
      </c>
      <c r="F38" s="259">
        <v>-122365000</v>
      </c>
      <c r="G38" s="259">
        <v>238827215</v>
      </c>
      <c r="H38" s="259">
        <v>163331790</v>
      </c>
      <c r="I38" s="259">
        <v>229570917</v>
      </c>
      <c r="J38" s="259">
        <v>229570917</v>
      </c>
      <c r="K38" s="259">
        <v>160416561</v>
      </c>
      <c r="L38" s="259">
        <v>221052311</v>
      </c>
      <c r="M38" s="259">
        <v>272528574</v>
      </c>
      <c r="N38" s="259">
        <v>272528574</v>
      </c>
      <c r="O38" s="259">
        <v>250426496</v>
      </c>
      <c r="P38" s="259">
        <v>212764252</v>
      </c>
      <c r="Q38" s="259">
        <v>321874391</v>
      </c>
      <c r="R38" s="259">
        <v>250426496</v>
      </c>
      <c r="S38" s="259">
        <v>232651396</v>
      </c>
      <c r="T38" s="259">
        <v>188604273</v>
      </c>
      <c r="U38" s="259">
        <v>89921169</v>
      </c>
      <c r="V38" s="259">
        <v>89921169</v>
      </c>
      <c r="W38" s="259">
        <v>89921169</v>
      </c>
      <c r="X38" s="259">
        <v>-122365000</v>
      </c>
      <c r="Y38" s="259">
        <v>212286169</v>
      </c>
      <c r="Z38" s="260">
        <v>-173.49</v>
      </c>
      <c r="AA38" s="261">
        <v>-122365000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311965382</v>
      </c>
      <c r="D5" s="200">
        <f t="shared" si="0"/>
        <v>0</v>
      </c>
      <c r="E5" s="106">
        <f t="shared" si="0"/>
        <v>777694000</v>
      </c>
      <c r="F5" s="106">
        <f t="shared" si="0"/>
        <v>777694000</v>
      </c>
      <c r="G5" s="106">
        <f t="shared" si="0"/>
        <v>13387960</v>
      </c>
      <c r="H5" s="106">
        <f t="shared" si="0"/>
        <v>41662539</v>
      </c>
      <c r="I5" s="106">
        <f t="shared" si="0"/>
        <v>16039435</v>
      </c>
      <c r="J5" s="106">
        <f t="shared" si="0"/>
        <v>71089934</v>
      </c>
      <c r="K5" s="106">
        <f t="shared" si="0"/>
        <v>93159074</v>
      </c>
      <c r="L5" s="106">
        <f t="shared" si="0"/>
        <v>43427130</v>
      </c>
      <c r="M5" s="106">
        <f t="shared" si="0"/>
        <v>62823579</v>
      </c>
      <c r="N5" s="106">
        <f t="shared" si="0"/>
        <v>199409783</v>
      </c>
      <c r="O5" s="106">
        <f t="shared" si="0"/>
        <v>62823579</v>
      </c>
      <c r="P5" s="106">
        <f t="shared" si="0"/>
        <v>32748076</v>
      </c>
      <c r="Q5" s="106">
        <f t="shared" si="0"/>
        <v>48521345</v>
      </c>
      <c r="R5" s="106">
        <f t="shared" si="0"/>
        <v>144093000</v>
      </c>
      <c r="S5" s="106">
        <f t="shared" si="0"/>
        <v>54057236</v>
      </c>
      <c r="T5" s="106">
        <f t="shared" si="0"/>
        <v>3486000</v>
      </c>
      <c r="U5" s="106">
        <f t="shared" si="0"/>
        <v>120130883</v>
      </c>
      <c r="V5" s="106">
        <f t="shared" si="0"/>
        <v>177674119</v>
      </c>
      <c r="W5" s="106">
        <f t="shared" si="0"/>
        <v>592266836</v>
      </c>
      <c r="X5" s="106">
        <f t="shared" si="0"/>
        <v>777694000</v>
      </c>
      <c r="Y5" s="106">
        <f t="shared" si="0"/>
        <v>-185427164</v>
      </c>
      <c r="Z5" s="201">
        <f>+IF(X5&lt;&gt;0,+(Y5/X5)*100,0)</f>
        <v>-23.843203625076185</v>
      </c>
      <c r="AA5" s="199">
        <f>SUM(AA11:AA18)</f>
        <v>777694000</v>
      </c>
    </row>
    <row r="6" spans="1:27" ht="13.5">
      <c r="A6" s="291" t="s">
        <v>204</v>
      </c>
      <c r="B6" s="142"/>
      <c r="C6" s="62">
        <v>892947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306949788</v>
      </c>
      <c r="D8" s="156"/>
      <c r="E8" s="60">
        <v>628491000</v>
      </c>
      <c r="F8" s="60">
        <v>628491000</v>
      </c>
      <c r="G8" s="60">
        <v>12871396</v>
      </c>
      <c r="H8" s="60">
        <v>39128075</v>
      </c>
      <c r="I8" s="60">
        <v>15925529</v>
      </c>
      <c r="J8" s="60">
        <v>67925000</v>
      </c>
      <c r="K8" s="60">
        <v>91845827</v>
      </c>
      <c r="L8" s="60">
        <v>27672346</v>
      </c>
      <c r="M8" s="60">
        <v>28126159</v>
      </c>
      <c r="N8" s="60">
        <v>147644332</v>
      </c>
      <c r="O8" s="60">
        <v>28126159</v>
      </c>
      <c r="P8" s="60">
        <v>9155857</v>
      </c>
      <c r="Q8" s="60">
        <v>31072676</v>
      </c>
      <c r="R8" s="60">
        <v>68354692</v>
      </c>
      <c r="S8" s="60">
        <v>11006673</v>
      </c>
      <c r="T8" s="60">
        <v>17091000</v>
      </c>
      <c r="U8" s="60">
        <v>62201327</v>
      </c>
      <c r="V8" s="60">
        <v>90299000</v>
      </c>
      <c r="W8" s="60">
        <v>374223024</v>
      </c>
      <c r="X8" s="60">
        <v>628491000</v>
      </c>
      <c r="Y8" s="60">
        <v>-254267976</v>
      </c>
      <c r="Z8" s="140">
        <v>-40.46</v>
      </c>
      <c r="AA8" s="155">
        <v>628491000</v>
      </c>
    </row>
    <row r="9" spans="1:27" ht="13.5">
      <c r="A9" s="291" t="s">
        <v>207</v>
      </c>
      <c r="B9" s="142"/>
      <c r="C9" s="62">
        <v>3049914</v>
      </c>
      <c r="D9" s="156"/>
      <c r="E9" s="60">
        <v>147713000</v>
      </c>
      <c r="F9" s="60">
        <v>147713000</v>
      </c>
      <c r="G9" s="60">
        <v>418356</v>
      </c>
      <c r="H9" s="60"/>
      <c r="I9" s="60"/>
      <c r="J9" s="60">
        <v>418356</v>
      </c>
      <c r="K9" s="60">
        <v>937134</v>
      </c>
      <c r="L9" s="60">
        <v>15505861</v>
      </c>
      <c r="M9" s="60">
        <v>34697420</v>
      </c>
      <c r="N9" s="60">
        <v>51140415</v>
      </c>
      <c r="O9" s="60">
        <v>34697420</v>
      </c>
      <c r="P9" s="60">
        <v>23566829</v>
      </c>
      <c r="Q9" s="60">
        <v>17233959</v>
      </c>
      <c r="R9" s="60">
        <v>75498208</v>
      </c>
      <c r="S9" s="60">
        <v>42481934</v>
      </c>
      <c r="T9" s="60">
        <v>-13612000</v>
      </c>
      <c r="U9" s="60">
        <v>57495101</v>
      </c>
      <c r="V9" s="60">
        <v>86365035</v>
      </c>
      <c r="W9" s="60">
        <v>213422014</v>
      </c>
      <c r="X9" s="60">
        <v>147713000</v>
      </c>
      <c r="Y9" s="60">
        <v>65709014</v>
      </c>
      <c r="Z9" s="140">
        <v>44.48</v>
      </c>
      <c r="AA9" s="155">
        <v>147713000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310892649</v>
      </c>
      <c r="D11" s="294">
        <f t="shared" si="1"/>
        <v>0</v>
      </c>
      <c r="E11" s="295">
        <f t="shared" si="1"/>
        <v>776204000</v>
      </c>
      <c r="F11" s="295">
        <f t="shared" si="1"/>
        <v>776204000</v>
      </c>
      <c r="G11" s="295">
        <f t="shared" si="1"/>
        <v>13289752</v>
      </c>
      <c r="H11" s="295">
        <f t="shared" si="1"/>
        <v>39128075</v>
      </c>
      <c r="I11" s="295">
        <f t="shared" si="1"/>
        <v>15925529</v>
      </c>
      <c r="J11" s="295">
        <f t="shared" si="1"/>
        <v>68343356</v>
      </c>
      <c r="K11" s="295">
        <f t="shared" si="1"/>
        <v>92782961</v>
      </c>
      <c r="L11" s="295">
        <f t="shared" si="1"/>
        <v>43178207</v>
      </c>
      <c r="M11" s="295">
        <f t="shared" si="1"/>
        <v>62823579</v>
      </c>
      <c r="N11" s="295">
        <f t="shared" si="1"/>
        <v>198784747</v>
      </c>
      <c r="O11" s="295">
        <f t="shared" si="1"/>
        <v>62823579</v>
      </c>
      <c r="P11" s="295">
        <f t="shared" si="1"/>
        <v>32722686</v>
      </c>
      <c r="Q11" s="295">
        <f t="shared" si="1"/>
        <v>48306635</v>
      </c>
      <c r="R11" s="295">
        <f t="shared" si="1"/>
        <v>143852900</v>
      </c>
      <c r="S11" s="295">
        <f t="shared" si="1"/>
        <v>53488607</v>
      </c>
      <c r="T11" s="295">
        <f t="shared" si="1"/>
        <v>3479000</v>
      </c>
      <c r="U11" s="295">
        <f t="shared" si="1"/>
        <v>119696428</v>
      </c>
      <c r="V11" s="295">
        <f t="shared" si="1"/>
        <v>176664035</v>
      </c>
      <c r="W11" s="295">
        <f t="shared" si="1"/>
        <v>587645038</v>
      </c>
      <c r="X11" s="295">
        <f t="shared" si="1"/>
        <v>776204000</v>
      </c>
      <c r="Y11" s="295">
        <f t="shared" si="1"/>
        <v>-188558962</v>
      </c>
      <c r="Z11" s="296">
        <f>+IF(X11&lt;&gt;0,+(Y11/X11)*100,0)</f>
        <v>-24.29244914996573</v>
      </c>
      <c r="AA11" s="297">
        <f>SUM(AA6:AA10)</f>
        <v>776204000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1072733</v>
      </c>
      <c r="D15" s="156"/>
      <c r="E15" s="60">
        <v>1490000</v>
      </c>
      <c r="F15" s="60">
        <v>1490000</v>
      </c>
      <c r="G15" s="60">
        <v>98208</v>
      </c>
      <c r="H15" s="60">
        <v>2534464</v>
      </c>
      <c r="I15" s="60">
        <v>113906</v>
      </c>
      <c r="J15" s="60">
        <v>2746578</v>
      </c>
      <c r="K15" s="60">
        <v>376113</v>
      </c>
      <c r="L15" s="60">
        <v>248923</v>
      </c>
      <c r="M15" s="60"/>
      <c r="N15" s="60">
        <v>625036</v>
      </c>
      <c r="O15" s="60"/>
      <c r="P15" s="60">
        <v>25390</v>
      </c>
      <c r="Q15" s="60">
        <v>214710</v>
      </c>
      <c r="R15" s="60">
        <v>240100</v>
      </c>
      <c r="S15" s="60">
        <v>568629</v>
      </c>
      <c r="T15" s="60">
        <v>7000</v>
      </c>
      <c r="U15" s="60">
        <v>434455</v>
      </c>
      <c r="V15" s="60">
        <v>1010084</v>
      </c>
      <c r="W15" s="60">
        <v>4621798</v>
      </c>
      <c r="X15" s="60">
        <v>1490000</v>
      </c>
      <c r="Y15" s="60">
        <v>3131798</v>
      </c>
      <c r="Z15" s="140">
        <v>210.19</v>
      </c>
      <c r="AA15" s="155">
        <v>1490000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71623000</v>
      </c>
      <c r="F20" s="100">
        <f t="shared" si="2"/>
        <v>71623000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71623000</v>
      </c>
      <c r="Y20" s="100">
        <f t="shared" si="2"/>
        <v>-71623000</v>
      </c>
      <c r="Z20" s="137">
        <f>+IF(X20&lt;&gt;0,+(Y20/X20)*100,0)</f>
        <v>-100</v>
      </c>
      <c r="AA20" s="153">
        <f>SUM(AA26:AA33)</f>
        <v>71623000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11000000</v>
      </c>
      <c r="F23" s="60">
        <v>11000000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11000000</v>
      </c>
      <c r="Y23" s="60">
        <v>-11000000</v>
      </c>
      <c r="Z23" s="140">
        <v>-100</v>
      </c>
      <c r="AA23" s="155">
        <v>11000000</v>
      </c>
    </row>
    <row r="24" spans="1:27" ht="13.5">
      <c r="A24" s="291" t="s">
        <v>207</v>
      </c>
      <c r="B24" s="142"/>
      <c r="C24" s="62"/>
      <c r="D24" s="156"/>
      <c r="E24" s="60">
        <v>60623000</v>
      </c>
      <c r="F24" s="60">
        <v>60623000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60623000</v>
      </c>
      <c r="Y24" s="60">
        <v>-60623000</v>
      </c>
      <c r="Z24" s="140">
        <v>-100</v>
      </c>
      <c r="AA24" s="155">
        <v>60623000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71623000</v>
      </c>
      <c r="F26" s="295">
        <f t="shared" si="3"/>
        <v>71623000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71623000</v>
      </c>
      <c r="Y26" s="295">
        <f t="shared" si="3"/>
        <v>-71623000</v>
      </c>
      <c r="Z26" s="296">
        <f>+IF(X26&lt;&gt;0,+(Y26/X26)*100,0)</f>
        <v>-100</v>
      </c>
      <c r="AA26" s="297">
        <f>SUM(AA21:AA25)</f>
        <v>71623000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892947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306949788</v>
      </c>
      <c r="D38" s="156">
        <f t="shared" si="4"/>
        <v>0</v>
      </c>
      <c r="E38" s="60">
        <f t="shared" si="4"/>
        <v>639491000</v>
      </c>
      <c r="F38" s="60">
        <f t="shared" si="4"/>
        <v>639491000</v>
      </c>
      <c r="G38" s="60">
        <f t="shared" si="4"/>
        <v>12871396</v>
      </c>
      <c r="H38" s="60">
        <f t="shared" si="4"/>
        <v>39128075</v>
      </c>
      <c r="I38" s="60">
        <f t="shared" si="4"/>
        <v>15925529</v>
      </c>
      <c r="J38" s="60">
        <f t="shared" si="4"/>
        <v>67925000</v>
      </c>
      <c r="K38" s="60">
        <f t="shared" si="4"/>
        <v>91845827</v>
      </c>
      <c r="L38" s="60">
        <f t="shared" si="4"/>
        <v>27672346</v>
      </c>
      <c r="M38" s="60">
        <f t="shared" si="4"/>
        <v>28126159</v>
      </c>
      <c r="N38" s="60">
        <f t="shared" si="4"/>
        <v>147644332</v>
      </c>
      <c r="O38" s="60">
        <f t="shared" si="4"/>
        <v>28126159</v>
      </c>
      <c r="P38" s="60">
        <f t="shared" si="4"/>
        <v>9155857</v>
      </c>
      <c r="Q38" s="60">
        <f t="shared" si="4"/>
        <v>31072676</v>
      </c>
      <c r="R38" s="60">
        <f t="shared" si="4"/>
        <v>68354692</v>
      </c>
      <c r="S38" s="60">
        <f t="shared" si="4"/>
        <v>11006673</v>
      </c>
      <c r="T38" s="60">
        <f t="shared" si="4"/>
        <v>17091000</v>
      </c>
      <c r="U38" s="60">
        <f t="shared" si="4"/>
        <v>62201327</v>
      </c>
      <c r="V38" s="60">
        <f t="shared" si="4"/>
        <v>90299000</v>
      </c>
      <c r="W38" s="60">
        <f t="shared" si="4"/>
        <v>374223024</v>
      </c>
      <c r="X38" s="60">
        <f t="shared" si="4"/>
        <v>639491000</v>
      </c>
      <c r="Y38" s="60">
        <f t="shared" si="4"/>
        <v>-265267976</v>
      </c>
      <c r="Z38" s="140">
        <f t="shared" si="5"/>
        <v>-41.48111169664624</v>
      </c>
      <c r="AA38" s="155">
        <f>AA8+AA23</f>
        <v>639491000</v>
      </c>
    </row>
    <row r="39" spans="1:27" ht="13.5">
      <c r="A39" s="291" t="s">
        <v>207</v>
      </c>
      <c r="B39" s="142"/>
      <c r="C39" s="62">
        <f t="shared" si="4"/>
        <v>3049914</v>
      </c>
      <c r="D39" s="156">
        <f t="shared" si="4"/>
        <v>0</v>
      </c>
      <c r="E39" s="60">
        <f t="shared" si="4"/>
        <v>208336000</v>
      </c>
      <c r="F39" s="60">
        <f t="shared" si="4"/>
        <v>208336000</v>
      </c>
      <c r="G39" s="60">
        <f t="shared" si="4"/>
        <v>418356</v>
      </c>
      <c r="H39" s="60">
        <f t="shared" si="4"/>
        <v>0</v>
      </c>
      <c r="I39" s="60">
        <f t="shared" si="4"/>
        <v>0</v>
      </c>
      <c r="J39" s="60">
        <f t="shared" si="4"/>
        <v>418356</v>
      </c>
      <c r="K39" s="60">
        <f t="shared" si="4"/>
        <v>937134</v>
      </c>
      <c r="L39" s="60">
        <f t="shared" si="4"/>
        <v>15505861</v>
      </c>
      <c r="M39" s="60">
        <f t="shared" si="4"/>
        <v>34697420</v>
      </c>
      <c r="N39" s="60">
        <f t="shared" si="4"/>
        <v>51140415</v>
      </c>
      <c r="O39" s="60">
        <f t="shared" si="4"/>
        <v>34697420</v>
      </c>
      <c r="P39" s="60">
        <f t="shared" si="4"/>
        <v>23566829</v>
      </c>
      <c r="Q39" s="60">
        <f t="shared" si="4"/>
        <v>17233959</v>
      </c>
      <c r="R39" s="60">
        <f t="shared" si="4"/>
        <v>75498208</v>
      </c>
      <c r="S39" s="60">
        <f t="shared" si="4"/>
        <v>42481934</v>
      </c>
      <c r="T39" s="60">
        <f t="shared" si="4"/>
        <v>-13612000</v>
      </c>
      <c r="U39" s="60">
        <f t="shared" si="4"/>
        <v>57495101</v>
      </c>
      <c r="V39" s="60">
        <f t="shared" si="4"/>
        <v>86365035</v>
      </c>
      <c r="W39" s="60">
        <f t="shared" si="4"/>
        <v>213422014</v>
      </c>
      <c r="X39" s="60">
        <f t="shared" si="4"/>
        <v>208336000</v>
      </c>
      <c r="Y39" s="60">
        <f t="shared" si="4"/>
        <v>5086014</v>
      </c>
      <c r="Z39" s="140">
        <f t="shared" si="5"/>
        <v>2.441255471929959</v>
      </c>
      <c r="AA39" s="155">
        <f>AA9+AA24</f>
        <v>208336000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310892649</v>
      </c>
      <c r="D41" s="294">
        <f t="shared" si="6"/>
        <v>0</v>
      </c>
      <c r="E41" s="295">
        <f t="shared" si="6"/>
        <v>847827000</v>
      </c>
      <c r="F41" s="295">
        <f t="shared" si="6"/>
        <v>847827000</v>
      </c>
      <c r="G41" s="295">
        <f t="shared" si="6"/>
        <v>13289752</v>
      </c>
      <c r="H41" s="295">
        <f t="shared" si="6"/>
        <v>39128075</v>
      </c>
      <c r="I41" s="295">
        <f t="shared" si="6"/>
        <v>15925529</v>
      </c>
      <c r="J41" s="295">
        <f t="shared" si="6"/>
        <v>68343356</v>
      </c>
      <c r="K41" s="295">
        <f t="shared" si="6"/>
        <v>92782961</v>
      </c>
      <c r="L41" s="295">
        <f t="shared" si="6"/>
        <v>43178207</v>
      </c>
      <c r="M41" s="295">
        <f t="shared" si="6"/>
        <v>62823579</v>
      </c>
      <c r="N41" s="295">
        <f t="shared" si="6"/>
        <v>198784747</v>
      </c>
      <c r="O41" s="295">
        <f t="shared" si="6"/>
        <v>62823579</v>
      </c>
      <c r="P41" s="295">
        <f t="shared" si="6"/>
        <v>32722686</v>
      </c>
      <c r="Q41" s="295">
        <f t="shared" si="6"/>
        <v>48306635</v>
      </c>
      <c r="R41" s="295">
        <f t="shared" si="6"/>
        <v>143852900</v>
      </c>
      <c r="S41" s="295">
        <f t="shared" si="6"/>
        <v>53488607</v>
      </c>
      <c r="T41" s="295">
        <f t="shared" si="6"/>
        <v>3479000</v>
      </c>
      <c r="U41" s="295">
        <f t="shared" si="6"/>
        <v>119696428</v>
      </c>
      <c r="V41" s="295">
        <f t="shared" si="6"/>
        <v>176664035</v>
      </c>
      <c r="W41" s="295">
        <f t="shared" si="6"/>
        <v>587645038</v>
      </c>
      <c r="X41" s="295">
        <f t="shared" si="6"/>
        <v>847827000</v>
      </c>
      <c r="Y41" s="295">
        <f t="shared" si="6"/>
        <v>-260181962</v>
      </c>
      <c r="Z41" s="296">
        <f t="shared" si="5"/>
        <v>-30.688095802563492</v>
      </c>
      <c r="AA41" s="297">
        <f>SUM(AA36:AA40)</f>
        <v>847827000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1072733</v>
      </c>
      <c r="D45" s="129">
        <f t="shared" si="7"/>
        <v>0</v>
      </c>
      <c r="E45" s="54">
        <f t="shared" si="7"/>
        <v>1490000</v>
      </c>
      <c r="F45" s="54">
        <f t="shared" si="7"/>
        <v>1490000</v>
      </c>
      <c r="G45" s="54">
        <f t="shared" si="7"/>
        <v>98208</v>
      </c>
      <c r="H45" s="54">
        <f t="shared" si="7"/>
        <v>2534464</v>
      </c>
      <c r="I45" s="54">
        <f t="shared" si="7"/>
        <v>113906</v>
      </c>
      <c r="J45" s="54">
        <f t="shared" si="7"/>
        <v>2746578</v>
      </c>
      <c r="K45" s="54">
        <f t="shared" si="7"/>
        <v>376113</v>
      </c>
      <c r="L45" s="54">
        <f t="shared" si="7"/>
        <v>248923</v>
      </c>
      <c r="M45" s="54">
        <f t="shared" si="7"/>
        <v>0</v>
      </c>
      <c r="N45" s="54">
        <f t="shared" si="7"/>
        <v>625036</v>
      </c>
      <c r="O45" s="54">
        <f t="shared" si="7"/>
        <v>0</v>
      </c>
      <c r="P45" s="54">
        <f t="shared" si="7"/>
        <v>25390</v>
      </c>
      <c r="Q45" s="54">
        <f t="shared" si="7"/>
        <v>214710</v>
      </c>
      <c r="R45" s="54">
        <f t="shared" si="7"/>
        <v>240100</v>
      </c>
      <c r="S45" s="54">
        <f t="shared" si="7"/>
        <v>568629</v>
      </c>
      <c r="T45" s="54">
        <f t="shared" si="7"/>
        <v>7000</v>
      </c>
      <c r="U45" s="54">
        <f t="shared" si="7"/>
        <v>434455</v>
      </c>
      <c r="V45" s="54">
        <f t="shared" si="7"/>
        <v>1010084</v>
      </c>
      <c r="W45" s="54">
        <f t="shared" si="7"/>
        <v>4621798</v>
      </c>
      <c r="X45" s="54">
        <f t="shared" si="7"/>
        <v>1490000</v>
      </c>
      <c r="Y45" s="54">
        <f t="shared" si="7"/>
        <v>3131798</v>
      </c>
      <c r="Z45" s="184">
        <f t="shared" si="5"/>
        <v>210.1877852348993</v>
      </c>
      <c r="AA45" s="130">
        <f t="shared" si="8"/>
        <v>1490000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311965382</v>
      </c>
      <c r="D49" s="218">
        <f t="shared" si="9"/>
        <v>0</v>
      </c>
      <c r="E49" s="220">
        <f t="shared" si="9"/>
        <v>849317000</v>
      </c>
      <c r="F49" s="220">
        <f t="shared" si="9"/>
        <v>849317000</v>
      </c>
      <c r="G49" s="220">
        <f t="shared" si="9"/>
        <v>13387960</v>
      </c>
      <c r="H49" s="220">
        <f t="shared" si="9"/>
        <v>41662539</v>
      </c>
      <c r="I49" s="220">
        <f t="shared" si="9"/>
        <v>16039435</v>
      </c>
      <c r="J49" s="220">
        <f t="shared" si="9"/>
        <v>71089934</v>
      </c>
      <c r="K49" s="220">
        <f t="shared" si="9"/>
        <v>93159074</v>
      </c>
      <c r="L49" s="220">
        <f t="shared" si="9"/>
        <v>43427130</v>
      </c>
      <c r="M49" s="220">
        <f t="shared" si="9"/>
        <v>62823579</v>
      </c>
      <c r="N49" s="220">
        <f t="shared" si="9"/>
        <v>199409783</v>
      </c>
      <c r="O49" s="220">
        <f t="shared" si="9"/>
        <v>62823579</v>
      </c>
      <c r="P49" s="220">
        <f t="shared" si="9"/>
        <v>32748076</v>
      </c>
      <c r="Q49" s="220">
        <f t="shared" si="9"/>
        <v>48521345</v>
      </c>
      <c r="R49" s="220">
        <f t="shared" si="9"/>
        <v>144093000</v>
      </c>
      <c r="S49" s="220">
        <f t="shared" si="9"/>
        <v>54057236</v>
      </c>
      <c r="T49" s="220">
        <f t="shared" si="9"/>
        <v>3486000</v>
      </c>
      <c r="U49" s="220">
        <f t="shared" si="9"/>
        <v>120130883</v>
      </c>
      <c r="V49" s="220">
        <f t="shared" si="9"/>
        <v>177674119</v>
      </c>
      <c r="W49" s="220">
        <f t="shared" si="9"/>
        <v>592266836</v>
      </c>
      <c r="X49" s="220">
        <f t="shared" si="9"/>
        <v>849317000</v>
      </c>
      <c r="Y49" s="220">
        <f t="shared" si="9"/>
        <v>-257050164</v>
      </c>
      <c r="Z49" s="221">
        <f t="shared" si="5"/>
        <v>-30.265514996167507</v>
      </c>
      <c r="AA49" s="222">
        <f>SUM(AA41:AA48)</f>
        <v>849317000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49904000</v>
      </c>
      <c r="F51" s="54">
        <f t="shared" si="10"/>
        <v>49904000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49904000</v>
      </c>
      <c r="Y51" s="54">
        <f t="shared" si="10"/>
        <v>-49904000</v>
      </c>
      <c r="Z51" s="184">
        <f>+IF(X51&lt;&gt;0,+(Y51/X51)*100,0)</f>
        <v>-100</v>
      </c>
      <c r="AA51" s="130">
        <f>SUM(AA57:AA61)</f>
        <v>49904000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46854000</v>
      </c>
      <c r="F54" s="60">
        <v>46854000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46854000</v>
      </c>
      <c r="Y54" s="60">
        <v>-46854000</v>
      </c>
      <c r="Z54" s="140">
        <v>-100</v>
      </c>
      <c r="AA54" s="155">
        <v>46854000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46854000</v>
      </c>
      <c r="F57" s="295">
        <f t="shared" si="11"/>
        <v>46854000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46854000</v>
      </c>
      <c r="Y57" s="295">
        <f t="shared" si="11"/>
        <v>-46854000</v>
      </c>
      <c r="Z57" s="296">
        <f>+IF(X57&lt;&gt;0,+(Y57/X57)*100,0)</f>
        <v>-100</v>
      </c>
      <c r="AA57" s="297">
        <f>SUM(AA52:AA56)</f>
        <v>46854000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3050000</v>
      </c>
      <c r="F61" s="60">
        <v>3050000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3050000</v>
      </c>
      <c r="Y61" s="60">
        <v>-3050000</v>
      </c>
      <c r="Z61" s="140">
        <v>-100</v>
      </c>
      <c r="AA61" s="155">
        <v>3050000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6220335</v>
      </c>
      <c r="H65" s="60">
        <v>6073543</v>
      </c>
      <c r="I65" s="60">
        <v>5914820</v>
      </c>
      <c r="J65" s="60">
        <v>18208698</v>
      </c>
      <c r="K65" s="60">
        <v>7871290</v>
      </c>
      <c r="L65" s="60">
        <v>5577347</v>
      </c>
      <c r="M65" s="60">
        <v>5769021</v>
      </c>
      <c r="N65" s="60">
        <v>19217658</v>
      </c>
      <c r="O65" s="60">
        <v>6197276</v>
      </c>
      <c r="P65" s="60">
        <v>5666409</v>
      </c>
      <c r="Q65" s="60">
        <v>5258178</v>
      </c>
      <c r="R65" s="60">
        <v>17121863</v>
      </c>
      <c r="S65" s="60">
        <v>5793680</v>
      </c>
      <c r="T65" s="60">
        <v>5793115</v>
      </c>
      <c r="U65" s="60">
        <v>5793115</v>
      </c>
      <c r="V65" s="60">
        <v>17379910</v>
      </c>
      <c r="W65" s="60">
        <v>71928129</v>
      </c>
      <c r="X65" s="60"/>
      <c r="Y65" s="60">
        <v>71928129</v>
      </c>
      <c r="Z65" s="140"/>
      <c r="AA65" s="155"/>
    </row>
    <row r="66" spans="1:27" ht="13.5">
      <c r="A66" s="311" t="s">
        <v>223</v>
      </c>
      <c r="B66" s="316"/>
      <c r="C66" s="273">
        <v>1436000</v>
      </c>
      <c r="D66" s="274"/>
      <c r="E66" s="275">
        <v>46854000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3050000</v>
      </c>
      <c r="F68" s="60"/>
      <c r="G68" s="60">
        <v>509349</v>
      </c>
      <c r="H68" s="60">
        <v>734667</v>
      </c>
      <c r="I68" s="60">
        <v>189781</v>
      </c>
      <c r="J68" s="60">
        <v>1433797</v>
      </c>
      <c r="K68" s="60">
        <v>1468993</v>
      </c>
      <c r="L68" s="60">
        <v>2622115</v>
      </c>
      <c r="M68" s="60">
        <v>1321377</v>
      </c>
      <c r="N68" s="60">
        <v>5412485</v>
      </c>
      <c r="O68" s="60">
        <v>5159882</v>
      </c>
      <c r="P68" s="60">
        <v>5159882</v>
      </c>
      <c r="Q68" s="60">
        <v>2562519</v>
      </c>
      <c r="R68" s="60">
        <v>12882283</v>
      </c>
      <c r="S68" s="60">
        <v>699196</v>
      </c>
      <c r="T68" s="60">
        <v>3822955</v>
      </c>
      <c r="U68" s="60">
        <v>3822955</v>
      </c>
      <c r="V68" s="60">
        <v>8345106</v>
      </c>
      <c r="W68" s="60">
        <v>28073671</v>
      </c>
      <c r="X68" s="60"/>
      <c r="Y68" s="60">
        <v>28073671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1436000</v>
      </c>
      <c r="D69" s="218">
        <f t="shared" si="12"/>
        <v>0</v>
      </c>
      <c r="E69" s="220">
        <f t="shared" si="12"/>
        <v>49904000</v>
      </c>
      <c r="F69" s="220">
        <f t="shared" si="12"/>
        <v>0</v>
      </c>
      <c r="G69" s="220">
        <f t="shared" si="12"/>
        <v>6729684</v>
      </c>
      <c r="H69" s="220">
        <f t="shared" si="12"/>
        <v>6808210</v>
      </c>
      <c r="I69" s="220">
        <f t="shared" si="12"/>
        <v>6104601</v>
      </c>
      <c r="J69" s="220">
        <f t="shared" si="12"/>
        <v>19642495</v>
      </c>
      <c r="K69" s="220">
        <f t="shared" si="12"/>
        <v>9340283</v>
      </c>
      <c r="L69" s="220">
        <f t="shared" si="12"/>
        <v>8199462</v>
      </c>
      <c r="M69" s="220">
        <f t="shared" si="12"/>
        <v>7090398</v>
      </c>
      <c r="N69" s="220">
        <f t="shared" si="12"/>
        <v>24630143</v>
      </c>
      <c r="O69" s="220">
        <f t="shared" si="12"/>
        <v>11357158</v>
      </c>
      <c r="P69" s="220">
        <f t="shared" si="12"/>
        <v>10826291</v>
      </c>
      <c r="Q69" s="220">
        <f t="shared" si="12"/>
        <v>7820697</v>
      </c>
      <c r="R69" s="220">
        <f t="shared" si="12"/>
        <v>30004146</v>
      </c>
      <c r="S69" s="220">
        <f t="shared" si="12"/>
        <v>6492876</v>
      </c>
      <c r="T69" s="220">
        <f t="shared" si="12"/>
        <v>9616070</v>
      </c>
      <c r="U69" s="220">
        <f t="shared" si="12"/>
        <v>9616070</v>
      </c>
      <c r="V69" s="220">
        <f t="shared" si="12"/>
        <v>25725016</v>
      </c>
      <c r="W69" s="220">
        <f t="shared" si="12"/>
        <v>100001800</v>
      </c>
      <c r="X69" s="220">
        <f t="shared" si="12"/>
        <v>0</v>
      </c>
      <c r="Y69" s="220">
        <f t="shared" si="12"/>
        <v>100001800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310892649</v>
      </c>
      <c r="D5" s="357">
        <f t="shared" si="0"/>
        <v>0</v>
      </c>
      <c r="E5" s="356">
        <f t="shared" si="0"/>
        <v>776204000</v>
      </c>
      <c r="F5" s="358">
        <f t="shared" si="0"/>
        <v>776204000</v>
      </c>
      <c r="G5" s="358">
        <f t="shared" si="0"/>
        <v>13289752</v>
      </c>
      <c r="H5" s="356">
        <f t="shared" si="0"/>
        <v>39128075</v>
      </c>
      <c r="I5" s="356">
        <f t="shared" si="0"/>
        <v>15925529</v>
      </c>
      <c r="J5" s="358">
        <f t="shared" si="0"/>
        <v>68343356</v>
      </c>
      <c r="K5" s="358">
        <f t="shared" si="0"/>
        <v>92782961</v>
      </c>
      <c r="L5" s="356">
        <f t="shared" si="0"/>
        <v>43178207</v>
      </c>
      <c r="M5" s="356">
        <f t="shared" si="0"/>
        <v>62823579</v>
      </c>
      <c r="N5" s="358">
        <f t="shared" si="0"/>
        <v>198784747</v>
      </c>
      <c r="O5" s="358">
        <f t="shared" si="0"/>
        <v>62823579</v>
      </c>
      <c r="P5" s="356">
        <f t="shared" si="0"/>
        <v>32722686</v>
      </c>
      <c r="Q5" s="356">
        <f t="shared" si="0"/>
        <v>48306635</v>
      </c>
      <c r="R5" s="358">
        <f t="shared" si="0"/>
        <v>143852900</v>
      </c>
      <c r="S5" s="358">
        <f t="shared" si="0"/>
        <v>53488607</v>
      </c>
      <c r="T5" s="356">
        <f t="shared" si="0"/>
        <v>3479000</v>
      </c>
      <c r="U5" s="356">
        <f t="shared" si="0"/>
        <v>119696428</v>
      </c>
      <c r="V5" s="358">
        <f t="shared" si="0"/>
        <v>176664035</v>
      </c>
      <c r="W5" s="358">
        <f t="shared" si="0"/>
        <v>587645038</v>
      </c>
      <c r="X5" s="356">
        <f t="shared" si="0"/>
        <v>776204000</v>
      </c>
      <c r="Y5" s="358">
        <f t="shared" si="0"/>
        <v>-188558962</v>
      </c>
      <c r="Z5" s="359">
        <f>+IF(X5&lt;&gt;0,+(Y5/X5)*100,0)</f>
        <v>-24.29244914996573</v>
      </c>
      <c r="AA5" s="360">
        <f>+AA6+AA8+AA11+AA13+AA15</f>
        <v>776204000</v>
      </c>
    </row>
    <row r="6" spans="1:27" ht="13.5">
      <c r="A6" s="361" t="s">
        <v>204</v>
      </c>
      <c r="B6" s="142"/>
      <c r="C6" s="60">
        <f>+C7</f>
        <v>892947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892947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306949788</v>
      </c>
      <c r="D11" s="363">
        <f aca="true" t="shared" si="3" ref="D11:AA11">+D12</f>
        <v>0</v>
      </c>
      <c r="E11" s="362">
        <f t="shared" si="3"/>
        <v>628491000</v>
      </c>
      <c r="F11" s="364">
        <f t="shared" si="3"/>
        <v>628491000</v>
      </c>
      <c r="G11" s="364">
        <f t="shared" si="3"/>
        <v>12871396</v>
      </c>
      <c r="H11" s="362">
        <f t="shared" si="3"/>
        <v>39128075</v>
      </c>
      <c r="I11" s="362">
        <f t="shared" si="3"/>
        <v>15925529</v>
      </c>
      <c r="J11" s="364">
        <f t="shared" si="3"/>
        <v>67925000</v>
      </c>
      <c r="K11" s="364">
        <f t="shared" si="3"/>
        <v>91845827</v>
      </c>
      <c r="L11" s="362">
        <f t="shared" si="3"/>
        <v>27672346</v>
      </c>
      <c r="M11" s="362">
        <f t="shared" si="3"/>
        <v>28126159</v>
      </c>
      <c r="N11" s="364">
        <f t="shared" si="3"/>
        <v>147644332</v>
      </c>
      <c r="O11" s="364">
        <f t="shared" si="3"/>
        <v>28126159</v>
      </c>
      <c r="P11" s="362">
        <f t="shared" si="3"/>
        <v>9155857</v>
      </c>
      <c r="Q11" s="362">
        <f t="shared" si="3"/>
        <v>31072676</v>
      </c>
      <c r="R11" s="364">
        <f t="shared" si="3"/>
        <v>68354692</v>
      </c>
      <c r="S11" s="364">
        <f t="shared" si="3"/>
        <v>11006673</v>
      </c>
      <c r="T11" s="362">
        <f t="shared" si="3"/>
        <v>17091000</v>
      </c>
      <c r="U11" s="362">
        <f t="shared" si="3"/>
        <v>62201327</v>
      </c>
      <c r="V11" s="364">
        <f t="shared" si="3"/>
        <v>90299000</v>
      </c>
      <c r="W11" s="364">
        <f t="shared" si="3"/>
        <v>374223024</v>
      </c>
      <c r="X11" s="362">
        <f t="shared" si="3"/>
        <v>628491000</v>
      </c>
      <c r="Y11" s="364">
        <f t="shared" si="3"/>
        <v>-254267976</v>
      </c>
      <c r="Z11" s="365">
        <f>+IF(X11&lt;&gt;0,+(Y11/X11)*100,0)</f>
        <v>-40.4569000988081</v>
      </c>
      <c r="AA11" s="366">
        <f t="shared" si="3"/>
        <v>628491000</v>
      </c>
    </row>
    <row r="12" spans="1:27" ht="13.5">
      <c r="A12" s="291" t="s">
        <v>231</v>
      </c>
      <c r="B12" s="136"/>
      <c r="C12" s="60">
        <v>306949788</v>
      </c>
      <c r="D12" s="340"/>
      <c r="E12" s="60">
        <v>628491000</v>
      </c>
      <c r="F12" s="59">
        <v>628491000</v>
      </c>
      <c r="G12" s="59">
        <v>12871396</v>
      </c>
      <c r="H12" s="60">
        <v>39128075</v>
      </c>
      <c r="I12" s="60">
        <v>15925529</v>
      </c>
      <c r="J12" s="59">
        <v>67925000</v>
      </c>
      <c r="K12" s="59">
        <v>91845827</v>
      </c>
      <c r="L12" s="60">
        <v>27672346</v>
      </c>
      <c r="M12" s="60">
        <v>28126159</v>
      </c>
      <c r="N12" s="59">
        <v>147644332</v>
      </c>
      <c r="O12" s="59">
        <v>28126159</v>
      </c>
      <c r="P12" s="60">
        <v>9155857</v>
      </c>
      <c r="Q12" s="60">
        <v>31072676</v>
      </c>
      <c r="R12" s="59">
        <v>68354692</v>
      </c>
      <c r="S12" s="59">
        <v>11006673</v>
      </c>
      <c r="T12" s="60">
        <v>17091000</v>
      </c>
      <c r="U12" s="60">
        <v>62201327</v>
      </c>
      <c r="V12" s="59">
        <v>90299000</v>
      </c>
      <c r="W12" s="59">
        <v>374223024</v>
      </c>
      <c r="X12" s="60">
        <v>628491000</v>
      </c>
      <c r="Y12" s="59">
        <v>-254267976</v>
      </c>
      <c r="Z12" s="61">
        <v>-40.46</v>
      </c>
      <c r="AA12" s="62">
        <v>628491000</v>
      </c>
    </row>
    <row r="13" spans="1:27" ht="13.5">
      <c r="A13" s="361" t="s">
        <v>207</v>
      </c>
      <c r="B13" s="136"/>
      <c r="C13" s="275">
        <f>+C14</f>
        <v>3049914</v>
      </c>
      <c r="D13" s="341">
        <f aca="true" t="shared" si="4" ref="D13:AA13">+D14</f>
        <v>0</v>
      </c>
      <c r="E13" s="275">
        <f t="shared" si="4"/>
        <v>147713000</v>
      </c>
      <c r="F13" s="342">
        <f t="shared" si="4"/>
        <v>147713000</v>
      </c>
      <c r="G13" s="342">
        <f t="shared" si="4"/>
        <v>418356</v>
      </c>
      <c r="H13" s="275">
        <f t="shared" si="4"/>
        <v>0</v>
      </c>
      <c r="I13" s="275">
        <f t="shared" si="4"/>
        <v>0</v>
      </c>
      <c r="J13" s="342">
        <f t="shared" si="4"/>
        <v>418356</v>
      </c>
      <c r="K13" s="342">
        <f t="shared" si="4"/>
        <v>937134</v>
      </c>
      <c r="L13" s="275">
        <f t="shared" si="4"/>
        <v>15505861</v>
      </c>
      <c r="M13" s="275">
        <f t="shared" si="4"/>
        <v>34697420</v>
      </c>
      <c r="N13" s="342">
        <f t="shared" si="4"/>
        <v>51140415</v>
      </c>
      <c r="O13" s="342">
        <f t="shared" si="4"/>
        <v>34697420</v>
      </c>
      <c r="P13" s="275">
        <f t="shared" si="4"/>
        <v>23566829</v>
      </c>
      <c r="Q13" s="275">
        <f t="shared" si="4"/>
        <v>17233959</v>
      </c>
      <c r="R13" s="342">
        <f t="shared" si="4"/>
        <v>75498208</v>
      </c>
      <c r="S13" s="342">
        <f t="shared" si="4"/>
        <v>42481934</v>
      </c>
      <c r="T13" s="275">
        <f t="shared" si="4"/>
        <v>-13612000</v>
      </c>
      <c r="U13" s="275">
        <f t="shared" si="4"/>
        <v>57495101</v>
      </c>
      <c r="V13" s="342">
        <f t="shared" si="4"/>
        <v>86365035</v>
      </c>
      <c r="W13" s="342">
        <f t="shared" si="4"/>
        <v>213422014</v>
      </c>
      <c r="X13" s="275">
        <f t="shared" si="4"/>
        <v>147713000</v>
      </c>
      <c r="Y13" s="342">
        <f t="shared" si="4"/>
        <v>65709014</v>
      </c>
      <c r="Z13" s="335">
        <f>+IF(X13&lt;&gt;0,+(Y13/X13)*100,0)</f>
        <v>44.484245800978925</v>
      </c>
      <c r="AA13" s="273">
        <f t="shared" si="4"/>
        <v>147713000</v>
      </c>
    </row>
    <row r="14" spans="1:27" ht="13.5">
      <c r="A14" s="291" t="s">
        <v>232</v>
      </c>
      <c r="B14" s="136"/>
      <c r="C14" s="60">
        <v>3049914</v>
      </c>
      <c r="D14" s="340"/>
      <c r="E14" s="60">
        <v>147713000</v>
      </c>
      <c r="F14" s="59">
        <v>147713000</v>
      </c>
      <c r="G14" s="59">
        <v>418356</v>
      </c>
      <c r="H14" s="60"/>
      <c r="I14" s="60"/>
      <c r="J14" s="59">
        <v>418356</v>
      </c>
      <c r="K14" s="59">
        <v>937134</v>
      </c>
      <c r="L14" s="60">
        <v>15505861</v>
      </c>
      <c r="M14" s="60">
        <v>34697420</v>
      </c>
      <c r="N14" s="59">
        <v>51140415</v>
      </c>
      <c r="O14" s="59">
        <v>34697420</v>
      </c>
      <c r="P14" s="60">
        <v>23566829</v>
      </c>
      <c r="Q14" s="60">
        <v>17233959</v>
      </c>
      <c r="R14" s="59">
        <v>75498208</v>
      </c>
      <c r="S14" s="59">
        <v>42481934</v>
      </c>
      <c r="T14" s="60">
        <v>-13612000</v>
      </c>
      <c r="U14" s="60">
        <v>57495101</v>
      </c>
      <c r="V14" s="59">
        <v>86365035</v>
      </c>
      <c r="W14" s="59">
        <v>213422014</v>
      </c>
      <c r="X14" s="60">
        <v>147713000</v>
      </c>
      <c r="Y14" s="59">
        <v>65709014</v>
      </c>
      <c r="Z14" s="61">
        <v>44.48</v>
      </c>
      <c r="AA14" s="62">
        <v>147713000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1072733</v>
      </c>
      <c r="D40" s="344">
        <f t="shared" si="9"/>
        <v>0</v>
      </c>
      <c r="E40" s="343">
        <f t="shared" si="9"/>
        <v>1490000</v>
      </c>
      <c r="F40" s="345">
        <f t="shared" si="9"/>
        <v>1490000</v>
      </c>
      <c r="G40" s="345">
        <f t="shared" si="9"/>
        <v>98208</v>
      </c>
      <c r="H40" s="343">
        <f t="shared" si="9"/>
        <v>2534464</v>
      </c>
      <c r="I40" s="343">
        <f t="shared" si="9"/>
        <v>113906</v>
      </c>
      <c r="J40" s="345">
        <f t="shared" si="9"/>
        <v>2746578</v>
      </c>
      <c r="K40" s="345">
        <f t="shared" si="9"/>
        <v>376113</v>
      </c>
      <c r="L40" s="343">
        <f t="shared" si="9"/>
        <v>248923</v>
      </c>
      <c r="M40" s="343">
        <f t="shared" si="9"/>
        <v>0</v>
      </c>
      <c r="N40" s="345">
        <f t="shared" si="9"/>
        <v>625036</v>
      </c>
      <c r="O40" s="345">
        <f t="shared" si="9"/>
        <v>0</v>
      </c>
      <c r="P40" s="343">
        <f t="shared" si="9"/>
        <v>25390</v>
      </c>
      <c r="Q40" s="343">
        <f t="shared" si="9"/>
        <v>214710</v>
      </c>
      <c r="R40" s="345">
        <f t="shared" si="9"/>
        <v>240100</v>
      </c>
      <c r="S40" s="345">
        <f t="shared" si="9"/>
        <v>568629</v>
      </c>
      <c r="T40" s="343">
        <f t="shared" si="9"/>
        <v>7000</v>
      </c>
      <c r="U40" s="343">
        <f t="shared" si="9"/>
        <v>434455</v>
      </c>
      <c r="V40" s="345">
        <f t="shared" si="9"/>
        <v>1010084</v>
      </c>
      <c r="W40" s="345">
        <f t="shared" si="9"/>
        <v>4621798</v>
      </c>
      <c r="X40" s="343">
        <f t="shared" si="9"/>
        <v>1490000</v>
      </c>
      <c r="Y40" s="345">
        <f t="shared" si="9"/>
        <v>3131798</v>
      </c>
      <c r="Z40" s="336">
        <f>+IF(X40&lt;&gt;0,+(Y40/X40)*100,0)</f>
        <v>210.1877852348993</v>
      </c>
      <c r="AA40" s="350">
        <f>SUM(AA41:AA49)</f>
        <v>1490000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29980</v>
      </c>
      <c r="M43" s="305"/>
      <c r="N43" s="370">
        <v>29980</v>
      </c>
      <c r="O43" s="370"/>
      <c r="P43" s="305"/>
      <c r="Q43" s="305"/>
      <c r="R43" s="370"/>
      <c r="S43" s="370"/>
      <c r="T43" s="305"/>
      <c r="U43" s="305"/>
      <c r="V43" s="370"/>
      <c r="W43" s="370">
        <v>29980</v>
      </c>
      <c r="X43" s="305"/>
      <c r="Y43" s="370">
        <v>29980</v>
      </c>
      <c r="Z43" s="371"/>
      <c r="AA43" s="303"/>
    </row>
    <row r="44" spans="1:27" ht="13.5">
      <c r="A44" s="361" t="s">
        <v>250</v>
      </c>
      <c r="B44" s="136"/>
      <c r="C44" s="60">
        <v>978324</v>
      </c>
      <c r="D44" s="368"/>
      <c r="E44" s="54">
        <v>940000</v>
      </c>
      <c r="F44" s="53">
        <v>940000</v>
      </c>
      <c r="G44" s="53">
        <v>98208</v>
      </c>
      <c r="H44" s="54"/>
      <c r="I44" s="54">
        <v>113906</v>
      </c>
      <c r="J44" s="53">
        <v>212114</v>
      </c>
      <c r="K44" s="53">
        <v>338553</v>
      </c>
      <c r="L44" s="54">
        <v>60600</v>
      </c>
      <c r="M44" s="54"/>
      <c r="N44" s="53">
        <v>399153</v>
      </c>
      <c r="O44" s="53"/>
      <c r="P44" s="54"/>
      <c r="Q44" s="54">
        <v>127100</v>
      </c>
      <c r="R44" s="53">
        <v>127100</v>
      </c>
      <c r="S44" s="53">
        <v>600457</v>
      </c>
      <c r="T44" s="54">
        <v>7000</v>
      </c>
      <c r="U44" s="54"/>
      <c r="V44" s="53">
        <v>607457</v>
      </c>
      <c r="W44" s="53">
        <v>1345824</v>
      </c>
      <c r="X44" s="54">
        <v>940000</v>
      </c>
      <c r="Y44" s="53">
        <v>405824</v>
      </c>
      <c r="Z44" s="94">
        <v>43.17</v>
      </c>
      <c r="AA44" s="95">
        <v>940000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94409</v>
      </c>
      <c r="D49" s="368"/>
      <c r="E49" s="54">
        <v>550000</v>
      </c>
      <c r="F49" s="53">
        <v>550000</v>
      </c>
      <c r="G49" s="53"/>
      <c r="H49" s="54">
        <v>2534464</v>
      </c>
      <c r="I49" s="54"/>
      <c r="J49" s="53">
        <v>2534464</v>
      </c>
      <c r="K49" s="53">
        <v>37560</v>
      </c>
      <c r="L49" s="54">
        <v>158343</v>
      </c>
      <c r="M49" s="54"/>
      <c r="N49" s="53">
        <v>195903</v>
      </c>
      <c r="O49" s="53"/>
      <c r="P49" s="54">
        <v>25390</v>
      </c>
      <c r="Q49" s="54">
        <v>87610</v>
      </c>
      <c r="R49" s="53">
        <v>113000</v>
      </c>
      <c r="S49" s="53">
        <v>-31828</v>
      </c>
      <c r="T49" s="54"/>
      <c r="U49" s="54">
        <v>434455</v>
      </c>
      <c r="V49" s="53">
        <v>402627</v>
      </c>
      <c r="W49" s="53">
        <v>3245994</v>
      </c>
      <c r="X49" s="54">
        <v>550000</v>
      </c>
      <c r="Y49" s="53">
        <v>2695994</v>
      </c>
      <c r="Z49" s="94">
        <v>490.18</v>
      </c>
      <c r="AA49" s="95">
        <v>550000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311965382</v>
      </c>
      <c r="D60" s="346">
        <f t="shared" si="14"/>
        <v>0</v>
      </c>
      <c r="E60" s="219">
        <f t="shared" si="14"/>
        <v>777694000</v>
      </c>
      <c r="F60" s="264">
        <f t="shared" si="14"/>
        <v>777694000</v>
      </c>
      <c r="G60" s="264">
        <f t="shared" si="14"/>
        <v>13387960</v>
      </c>
      <c r="H60" s="219">
        <f t="shared" si="14"/>
        <v>41662539</v>
      </c>
      <c r="I60" s="219">
        <f t="shared" si="14"/>
        <v>16039435</v>
      </c>
      <c r="J60" s="264">
        <f t="shared" si="14"/>
        <v>71089934</v>
      </c>
      <c r="K60" s="264">
        <f t="shared" si="14"/>
        <v>93159074</v>
      </c>
      <c r="L60" s="219">
        <f t="shared" si="14"/>
        <v>43427130</v>
      </c>
      <c r="M60" s="219">
        <f t="shared" si="14"/>
        <v>62823579</v>
      </c>
      <c r="N60" s="264">
        <f t="shared" si="14"/>
        <v>199409783</v>
      </c>
      <c r="O60" s="264">
        <f t="shared" si="14"/>
        <v>62823579</v>
      </c>
      <c r="P60" s="219">
        <f t="shared" si="14"/>
        <v>32748076</v>
      </c>
      <c r="Q60" s="219">
        <f t="shared" si="14"/>
        <v>48521345</v>
      </c>
      <c r="R60" s="264">
        <f t="shared" si="14"/>
        <v>144093000</v>
      </c>
      <c r="S60" s="264">
        <f t="shared" si="14"/>
        <v>54057236</v>
      </c>
      <c r="T60" s="219">
        <f t="shared" si="14"/>
        <v>3486000</v>
      </c>
      <c r="U60" s="219">
        <f t="shared" si="14"/>
        <v>120130883</v>
      </c>
      <c r="V60" s="264">
        <f t="shared" si="14"/>
        <v>177674119</v>
      </c>
      <c r="W60" s="264">
        <f t="shared" si="14"/>
        <v>592266836</v>
      </c>
      <c r="X60" s="219">
        <f t="shared" si="14"/>
        <v>777694000</v>
      </c>
      <c r="Y60" s="264">
        <f t="shared" si="14"/>
        <v>-185427164</v>
      </c>
      <c r="Z60" s="337">
        <f>+IF(X60&lt;&gt;0,+(Y60/X60)*100,0)</f>
        <v>-23.843203625076185</v>
      </c>
      <c r="AA60" s="232">
        <f>+AA57+AA54+AA51+AA40+AA37+AA34+AA22+AA5</f>
        <v>777694000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71623000</v>
      </c>
      <c r="F5" s="358">
        <f t="shared" si="0"/>
        <v>71623000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71623000</v>
      </c>
      <c r="Y5" s="358">
        <f t="shared" si="0"/>
        <v>-71623000</v>
      </c>
      <c r="Z5" s="359">
        <f>+IF(X5&lt;&gt;0,+(Y5/X5)*100,0)</f>
        <v>-100</v>
      </c>
      <c r="AA5" s="360">
        <f>+AA6+AA8+AA11+AA13+AA15</f>
        <v>71623000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11000000</v>
      </c>
      <c r="F11" s="364">
        <f t="shared" si="3"/>
        <v>11000000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11000000</v>
      </c>
      <c r="Y11" s="364">
        <f t="shared" si="3"/>
        <v>-11000000</v>
      </c>
      <c r="Z11" s="365">
        <f>+IF(X11&lt;&gt;0,+(Y11/X11)*100,0)</f>
        <v>-100</v>
      </c>
      <c r="AA11" s="366">
        <f t="shared" si="3"/>
        <v>11000000</v>
      </c>
    </row>
    <row r="12" spans="1:27" ht="13.5">
      <c r="A12" s="291" t="s">
        <v>231</v>
      </c>
      <c r="B12" s="136"/>
      <c r="C12" s="60"/>
      <c r="D12" s="340"/>
      <c r="E12" s="60">
        <v>11000000</v>
      </c>
      <c r="F12" s="59">
        <v>11000000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11000000</v>
      </c>
      <c r="Y12" s="59">
        <v>-11000000</v>
      </c>
      <c r="Z12" s="61">
        <v>-100</v>
      </c>
      <c r="AA12" s="62">
        <v>11000000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60623000</v>
      </c>
      <c r="F13" s="342">
        <f t="shared" si="4"/>
        <v>60623000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60623000</v>
      </c>
      <c r="Y13" s="342">
        <f t="shared" si="4"/>
        <v>-60623000</v>
      </c>
      <c r="Z13" s="335">
        <f>+IF(X13&lt;&gt;0,+(Y13/X13)*100,0)</f>
        <v>-100</v>
      </c>
      <c r="AA13" s="273">
        <f t="shared" si="4"/>
        <v>60623000</v>
      </c>
    </row>
    <row r="14" spans="1:27" ht="13.5">
      <c r="A14" s="291" t="s">
        <v>232</v>
      </c>
      <c r="B14" s="136"/>
      <c r="C14" s="60"/>
      <c r="D14" s="340"/>
      <c r="E14" s="60">
        <v>60623000</v>
      </c>
      <c r="F14" s="59">
        <v>60623000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60623000</v>
      </c>
      <c r="Y14" s="59">
        <v>-60623000</v>
      </c>
      <c r="Z14" s="61">
        <v>-100</v>
      </c>
      <c r="AA14" s="62">
        <v>60623000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71623000</v>
      </c>
      <c r="F60" s="264">
        <f t="shared" si="14"/>
        <v>71623000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71623000</v>
      </c>
      <c r="Y60" s="264">
        <f t="shared" si="14"/>
        <v>-71623000</v>
      </c>
      <c r="Z60" s="337">
        <f>+IF(X60&lt;&gt;0,+(Y60/X60)*100,0)</f>
        <v>-100</v>
      </c>
      <c r="AA60" s="232">
        <f>+AA57+AA54+AA51+AA40+AA37+AA34+AA22+AA5</f>
        <v>71623000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2014-08-06T11:18:45Z</dcterms:created>
  <dcterms:modified xsi:type="dcterms:W3CDTF">2014-08-06T11:18:49Z</dcterms:modified>
  <cp:category/>
  <cp:version/>
  <cp:contentType/>
  <cp:contentStatus/>
</cp:coreProperties>
</file>