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<sst xmlns="http://schemas.openxmlformats.org/spreadsheetml/2006/main" count="855" uniqueCount="302">
  <si>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Pixley Ka Seme (Nc)(DC7)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</si>
  <si>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</si>
  <si>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</si>
  <si>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</si>
  <si>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</si>
  <si>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</si>
  <si>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</si>
  <si>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</si>
  <si>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</si>
  <si>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</si>
  <si>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</si>
  <si>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</si>
  <si>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</si>
  <si>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</si>
  <si>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</si>
  <si>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</si>
  <si>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</si>
  <si>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</si>
  <si>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</si>
  <si>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</si>
  <si>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</si>
  <si>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</si>
  <si>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</si>
  <si>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</si>
  <si>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</si>
  <si>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</si>
  <si>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</si>
  <si>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</si>
  <si>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</si>
  <si>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</si>
  <si>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</si>
  <si>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</si>
  <si>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</si>
  <si>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</si>
  <si>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</si>
  <si>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</si>
  <si>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</si>
  <si>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</si>
  <si>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</si>
  <si>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</si>
  <si>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</si>
  <si>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</si>
  <si>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</si>
  <si>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</si>
  <si>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</si>
  <si>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</si>
  <si>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</si>
  <si>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</si>
  <si>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</si>
  <si>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</si>
  <si>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</si>
  <si>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</si>
  <si>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</si>
  <si>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</si>
  <si>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</si>
  <si>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</si>
  <si>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</si>
  <si>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</si>
  <si>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</si>
  <si>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</si>
  <si>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</si>
  <si>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</si>
  <si>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</si>
  <si>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</si>
  <si>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</si>
  <si>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</si>
  <si>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</si>
  <si>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</si>
  <si>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</si>
  <si>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</si>
  <si>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Pixley Ka Seme (Nc)(DC7)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</si>
  <si>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</si>
  <si>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</si>
  <si>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</si>
  <si>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</si>
  <si>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</si>
  <si>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</si>
  <si>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</si>
  <si>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</si>
  <si>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</si>
  <si>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</si>
  <si>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</si>
  <si>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</si>
  <si>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</si>
  <si>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</si>
  <si>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</si>
  <si>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</si>
  <si>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</si>
  <si>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</si>
  <si>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</si>
  <si>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</si>
  <si>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</si>
  <si>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</si>
  <si>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</si>
  <si>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</si>
  <si>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</si>
  <si>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</si>
  <si>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</si>
  <si>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</si>
  <si>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</si>
  <si>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Pixley Ka Seme (Nc)(DC7)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</si>
  <si>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</si>
  <si>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</si>
  <si>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</si>
  <si>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</si>
  <si>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</si>
  <si>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</si>
  <si>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</si>
  <si>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</si>
  <si>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</si>
  <si>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</si>
  <si>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</si>
  <si>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</si>
  <si>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</si>
  <si>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</si>
  <si>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</si>
  <si>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</si>
  <si>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</si>
  <si>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</si>
  <si>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</si>
  <si>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</si>
  <si>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</si>
  <si>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</si>
  <si>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</si>
  <si>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</si>
  <si>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</si>
  <si>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</si>
  <si>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</si>
  <si>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</si>
  <si>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Pixley Ka Seme (Nc)(DC7)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</si>
  <si>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</si>
  <si>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</si>
  <si>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</si>
  <si>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</si>
  <si>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</si>
  <si>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</si>
  <si>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</si>
  <si>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</si>
  <si>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</si>
  <si>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</si>
  <si>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Pixley Ka Seme (Nc)(DC7)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</si>
  <si>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</si>
  <si>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</si>
  <si>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</si>
  <si>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</si>
  <si>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</si>
  <si>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</si>
  <si>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</si>
  <si>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</si>
  <si>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</si>
  <si>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</si>
  <si>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</si>
  <si>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</si>
  <si>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</si>
  <si>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</si>
  <si>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</si>
  <si>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</si>
  <si>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</si>
  <si>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</si>
  <si>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</si>
  <si>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</si>
  <si>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</si>
  <si>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</si>
  <si>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</si>
  <si>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</si>
  <si>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</si>
  <si>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</si>
  <si>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</si>
  <si>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</si>
  <si>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</si>
  <si>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</si>
  <si>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</si>
  <si>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</si>
  <si>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</si>
  <si>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Pixley Ka Seme (Nc)(DC7)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</si>
  <si>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</si>
  <si>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</si>
  <si>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</si>
  <si>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</si>
  <si>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</si>
  <si>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</si>
  <si>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</si>
  <si>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</si>
  <si>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</si>
  <si>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</si>
  <si>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</si>
  <si>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</si>
  <si>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</si>
  <si>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</si>
  <si>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</si>
  <si>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</si>
  <si>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</si>
  <si>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</si>
  <si>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</si>
  <si>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</si>
  <si>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</si>
  <si>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</si>
  <si>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</si>
  <si>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</si>
  <si>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</si>
  <si>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</si>
  <si>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Pixley Ka Seme (Nc)(DC7)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</si>
  <si>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</si>
  <si>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</si>
  <si>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</si>
  <si>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</si>
  <si>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</si>
  <si>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</si>
  <si>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</si>
  <si>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</si>
  <si>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</si>
  <si>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</si>
  <si>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</si>
  <si>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</si>
  <si>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</si>
  <si>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</si>
  <si>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</si>
  <si>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</si>
  <si>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</si>
  <si>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</si>
  <si>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</si>
  <si>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</si>
  <si>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</si>
  <si>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</si>
  <si>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</si>
  <si>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</si>
  <si>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Pixley Ka Seme (Nc)(DC7)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</si>
  <si>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</si>
  <si>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</si>
  <si>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</si>
  <si>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</si>
  <si>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</si>
  <si>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</si>
  <si>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</si>
  <si>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</si>
  <si>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</si>
  <si>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</si>
  <si>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</si>
  <si>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</si>
  <si>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</si>
  <si>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</si>
  <si>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</si>
  <si>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</si>
  <si>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</si>
  <si>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</si>
  <si>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</si>
  <si>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</si>
  <si>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</si>
  <si>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</si>
  <si>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</si>
  <si>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</si>
  <si>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</si>
  <si>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</si>
  <si>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</si>
  <si>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</si>
  <si>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</si>
  <si>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</si>
  <si>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</si>
  <si>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</si>
  <si>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</si>
  <si>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</si>
  <si>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</si>
  <si>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Pixley Ka Seme (Nc)(DC7)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</si>
  <si>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</si>
  <si>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</si>
  <si>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Pixley Ka Seme (Nc)(DC7)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</si>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</sst>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487460</v>
      </c>
      <c r="C7" s="19">
        <v>0</v>
      </c>
      <c r="D7" s="59">
        <v>150000</v>
      </c>
      <c r="E7" s="60">
        <v>336342</v>
      </c>
      <c r="F7" s="60">
        <v>1969</v>
      </c>
      <c r="G7" s="60">
        <v>368</v>
      </c>
      <c r="H7" s="60">
        <v>186985</v>
      </c>
      <c r="I7" s="60">
        <v>189322</v>
      </c>
      <c r="J7" s="60">
        <v>49340</v>
      </c>
      <c r="K7" s="60">
        <v>53467</v>
      </c>
      <c r="L7" s="60">
        <v>33765</v>
      </c>
      <c r="M7" s="60">
        <v>136572</v>
      </c>
      <c r="N7" s="60">
        <v>688</v>
      </c>
      <c r="O7" s="60">
        <v>126418</v>
      </c>
      <c r="P7" s="60">
        <v>38500</v>
      </c>
      <c r="Q7" s="60">
        <v>165606</v>
      </c>
      <c r="R7" s="60">
        <v>37963</v>
      </c>
      <c r="S7" s="60">
        <v>29147</v>
      </c>
      <c r="T7" s="60">
        <v>2348</v>
      </c>
      <c r="U7" s="60">
        <v>69458</v>
      </c>
      <c r="V7" s="60">
        <v>560958</v>
      </c>
      <c r="W7" s="60">
        <v>336342</v>
      </c>
      <c r="X7" s="60">
        <v>224616</v>
      </c>
      <c r="Y7" s="61">
        <v>66.78</v>
      </c>
      <c r="Z7" s="62">
        <v>336342</v>
      </c>
    </row>
    <row r="8" spans="1:26" ht="13.5">
      <c r="A8" s="58" t="s">
        <v>34</v>
      </c>
      <c r="B8" s="19">
        <v>35775004</v>
      </c>
      <c r="C8" s="19">
        <v>0</v>
      </c>
      <c r="D8" s="59">
        <v>34165000</v>
      </c>
      <c r="E8" s="60">
        <v>41848550</v>
      </c>
      <c r="F8" s="60">
        <v>3024429</v>
      </c>
      <c r="G8" s="60">
        <v>2885699</v>
      </c>
      <c r="H8" s="60">
        <v>2933724</v>
      </c>
      <c r="I8" s="60">
        <v>8843852</v>
      </c>
      <c r="J8" s="60">
        <v>3074902</v>
      </c>
      <c r="K8" s="60">
        <v>3075589</v>
      </c>
      <c r="L8" s="60">
        <v>2851105</v>
      </c>
      <c r="M8" s="60">
        <v>9001596</v>
      </c>
      <c r="N8" s="60">
        <v>2889064</v>
      </c>
      <c r="O8" s="60">
        <v>4462064</v>
      </c>
      <c r="P8" s="60">
        <v>4338605</v>
      </c>
      <c r="Q8" s="60">
        <v>11689733</v>
      </c>
      <c r="R8" s="60">
        <v>4939016</v>
      </c>
      <c r="S8" s="60">
        <v>3074988</v>
      </c>
      <c r="T8" s="60">
        <v>3229890</v>
      </c>
      <c r="U8" s="60">
        <v>11243894</v>
      </c>
      <c r="V8" s="60">
        <v>40779075</v>
      </c>
      <c r="W8" s="60">
        <v>41848550</v>
      </c>
      <c r="X8" s="60">
        <v>-1069475</v>
      </c>
      <c r="Y8" s="61">
        <v>-2.56</v>
      </c>
      <c r="Z8" s="62">
        <v>41848550</v>
      </c>
    </row>
    <row r="9" spans="1:26" ht="13.5">
      <c r="A9" s="58" t="s">
        <v>35</v>
      </c>
      <c r="B9" s="19">
        <v>4084110</v>
      </c>
      <c r="C9" s="19">
        <v>0</v>
      </c>
      <c r="D9" s="59">
        <v>3758000</v>
      </c>
      <c r="E9" s="60">
        <v>2142875</v>
      </c>
      <c r="F9" s="60">
        <v>213279</v>
      </c>
      <c r="G9" s="60">
        <v>2316253</v>
      </c>
      <c r="H9" s="60">
        <v>267528</v>
      </c>
      <c r="I9" s="60">
        <v>2797060</v>
      </c>
      <c r="J9" s="60">
        <v>1179105</v>
      </c>
      <c r="K9" s="60">
        <v>153713</v>
      </c>
      <c r="L9" s="60">
        <v>1122320</v>
      </c>
      <c r="M9" s="60">
        <v>2455138</v>
      </c>
      <c r="N9" s="60">
        <v>985381</v>
      </c>
      <c r="O9" s="60">
        <v>311463</v>
      </c>
      <c r="P9" s="60">
        <v>19977</v>
      </c>
      <c r="Q9" s="60">
        <v>1316821</v>
      </c>
      <c r="R9" s="60">
        <v>6480</v>
      </c>
      <c r="S9" s="60">
        <v>275531</v>
      </c>
      <c r="T9" s="60">
        <v>360216</v>
      </c>
      <c r="U9" s="60">
        <v>642227</v>
      </c>
      <c r="V9" s="60">
        <v>7211246</v>
      </c>
      <c r="W9" s="60">
        <v>2142875</v>
      </c>
      <c r="X9" s="60">
        <v>5068371</v>
      </c>
      <c r="Y9" s="61">
        <v>236.52</v>
      </c>
      <c r="Z9" s="62">
        <v>2142875</v>
      </c>
    </row>
    <row r="10" spans="1:26" ht="25.5">
      <c r="A10" s="63" t="s">
        <v>277</v>
      </c>
      <c r="B10" s="64">
        <f>SUM(B5:B9)</f>
        <v>40346574</v>
      </c>
      <c r="C10" s="64">
        <f>SUM(C5:C9)</f>
        <v>0</v>
      </c>
      <c r="D10" s="65">
        <f aca="true" t="shared" si="0" ref="D10:Z10">SUM(D5:D9)</f>
        <v>38073000</v>
      </c>
      <c r="E10" s="66">
        <f t="shared" si="0"/>
        <v>44327767</v>
      </c>
      <c r="F10" s="66">
        <f t="shared" si="0"/>
        <v>3239677</v>
      </c>
      <c r="G10" s="66">
        <f t="shared" si="0"/>
        <v>5202320</v>
      </c>
      <c r="H10" s="66">
        <f t="shared" si="0"/>
        <v>3388237</v>
      </c>
      <c r="I10" s="66">
        <f t="shared" si="0"/>
        <v>11830234</v>
      </c>
      <c r="J10" s="66">
        <f t="shared" si="0"/>
        <v>4303347</v>
      </c>
      <c r="K10" s="66">
        <f t="shared" si="0"/>
        <v>3282769</v>
      </c>
      <c r="L10" s="66">
        <f t="shared" si="0"/>
        <v>4007190</v>
      </c>
      <c r="M10" s="66">
        <f t="shared" si="0"/>
        <v>11593306</v>
      </c>
      <c r="N10" s="66">
        <f t="shared" si="0"/>
        <v>3875133</v>
      </c>
      <c r="O10" s="66">
        <f t="shared" si="0"/>
        <v>4899945</v>
      </c>
      <c r="P10" s="66">
        <f t="shared" si="0"/>
        <v>4397082</v>
      </c>
      <c r="Q10" s="66">
        <f t="shared" si="0"/>
        <v>13172160</v>
      </c>
      <c r="R10" s="66">
        <f t="shared" si="0"/>
        <v>4983459</v>
      </c>
      <c r="S10" s="66">
        <f t="shared" si="0"/>
        <v>3379666</v>
      </c>
      <c r="T10" s="66">
        <f t="shared" si="0"/>
        <v>3592454</v>
      </c>
      <c r="U10" s="66">
        <f t="shared" si="0"/>
        <v>11955579</v>
      </c>
      <c r="V10" s="66">
        <f t="shared" si="0"/>
        <v>48551279</v>
      </c>
      <c r="W10" s="66">
        <f t="shared" si="0"/>
        <v>44327767</v>
      </c>
      <c r="X10" s="66">
        <f t="shared" si="0"/>
        <v>4223512</v>
      </c>
      <c r="Y10" s="67">
        <f>+IF(W10&lt;&gt;0,(X10/W10)*100,0)</f>
        <v>9.527915087624422</v>
      </c>
      <c r="Z10" s="68">
        <f t="shared" si="0"/>
        <v>44327767</v>
      </c>
    </row>
    <row r="11" spans="1:26" ht="13.5">
      <c r="A11" s="58" t="s">
        <v>37</v>
      </c>
      <c r="B11" s="19">
        <v>21888090</v>
      </c>
      <c r="C11" s="19">
        <v>0</v>
      </c>
      <c r="D11" s="59">
        <v>23899160</v>
      </c>
      <c r="E11" s="60">
        <v>23509720</v>
      </c>
      <c r="F11" s="60">
        <v>2617482</v>
      </c>
      <c r="G11" s="60">
        <v>1894448</v>
      </c>
      <c r="H11" s="60">
        <v>1987441</v>
      </c>
      <c r="I11" s="60">
        <v>6499371</v>
      </c>
      <c r="J11" s="60">
        <v>1880672</v>
      </c>
      <c r="K11" s="60">
        <v>1907237</v>
      </c>
      <c r="L11" s="60">
        <v>2034367</v>
      </c>
      <c r="M11" s="60">
        <v>5822276</v>
      </c>
      <c r="N11" s="60">
        <v>1908273</v>
      </c>
      <c r="O11" s="60">
        <v>1881585</v>
      </c>
      <c r="P11" s="60">
        <v>1859558</v>
      </c>
      <c r="Q11" s="60">
        <v>5649416</v>
      </c>
      <c r="R11" s="60">
        <v>1884477</v>
      </c>
      <c r="S11" s="60">
        <v>1905033</v>
      </c>
      <c r="T11" s="60">
        <v>1890001</v>
      </c>
      <c r="U11" s="60">
        <v>5679511</v>
      </c>
      <c r="V11" s="60">
        <v>23650574</v>
      </c>
      <c r="W11" s="60">
        <v>23509720</v>
      </c>
      <c r="X11" s="60">
        <v>140854</v>
      </c>
      <c r="Y11" s="61">
        <v>0.6</v>
      </c>
      <c r="Z11" s="62">
        <v>23509720</v>
      </c>
    </row>
    <row r="12" spans="1:26" ht="13.5">
      <c r="A12" s="58" t="s">
        <v>38</v>
      </c>
      <c r="B12" s="19">
        <v>3177719</v>
      </c>
      <c r="C12" s="19">
        <v>0</v>
      </c>
      <c r="D12" s="59">
        <v>3392280</v>
      </c>
      <c r="E12" s="60">
        <v>3346580</v>
      </c>
      <c r="F12" s="60">
        <v>261450</v>
      </c>
      <c r="G12" s="60">
        <v>261450</v>
      </c>
      <c r="H12" s="60">
        <v>261450</v>
      </c>
      <c r="I12" s="60">
        <v>784350</v>
      </c>
      <c r="J12" s="60">
        <v>261450</v>
      </c>
      <c r="K12" s="60">
        <v>261450</v>
      </c>
      <c r="L12" s="60">
        <v>261450</v>
      </c>
      <c r="M12" s="60">
        <v>784350</v>
      </c>
      <c r="N12" s="60">
        <v>261450</v>
      </c>
      <c r="O12" s="60">
        <v>366027</v>
      </c>
      <c r="P12" s="60">
        <v>273872</v>
      </c>
      <c r="Q12" s="60">
        <v>901349</v>
      </c>
      <c r="R12" s="60">
        <v>274522</v>
      </c>
      <c r="S12" s="60">
        <v>274522</v>
      </c>
      <c r="T12" s="60">
        <v>274522</v>
      </c>
      <c r="U12" s="60">
        <v>823566</v>
      </c>
      <c r="V12" s="60">
        <v>3293615</v>
      </c>
      <c r="W12" s="60">
        <v>3346580</v>
      </c>
      <c r="X12" s="60">
        <v>-52965</v>
      </c>
      <c r="Y12" s="61">
        <v>-1.58</v>
      </c>
      <c r="Z12" s="62">
        <v>3346580</v>
      </c>
    </row>
    <row r="13" spans="1:26" ht="13.5">
      <c r="A13" s="58" t="s">
        <v>278</v>
      </c>
      <c r="B13" s="19">
        <v>2042430</v>
      </c>
      <c r="C13" s="19">
        <v>0</v>
      </c>
      <c r="D13" s="59">
        <v>1561858</v>
      </c>
      <c r="E13" s="60">
        <v>2128000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2128000</v>
      </c>
      <c r="X13" s="60">
        <v>-2128000</v>
      </c>
      <c r="Y13" s="61">
        <v>-100</v>
      </c>
      <c r="Z13" s="62">
        <v>2128000</v>
      </c>
    </row>
    <row r="14" spans="1:26" ht="13.5">
      <c r="A14" s="58" t="s">
        <v>40</v>
      </c>
      <c r="B14" s="19">
        <v>1497301</v>
      </c>
      <c r="C14" s="19">
        <v>0</v>
      </c>
      <c r="D14" s="59">
        <v>271853</v>
      </c>
      <c r="E14" s="60">
        <v>1536853</v>
      </c>
      <c r="F14" s="60">
        <v>26315</v>
      </c>
      <c r="G14" s="60">
        <v>24629</v>
      </c>
      <c r="H14" s="60">
        <v>23531</v>
      </c>
      <c r="I14" s="60">
        <v>74475</v>
      </c>
      <c r="J14" s="60">
        <v>23926</v>
      </c>
      <c r="K14" s="60">
        <v>22815</v>
      </c>
      <c r="L14" s="60">
        <v>23251</v>
      </c>
      <c r="M14" s="60">
        <v>69992</v>
      </c>
      <c r="N14" s="60">
        <v>22860</v>
      </c>
      <c r="O14" s="60">
        <v>0</v>
      </c>
      <c r="P14" s="60">
        <v>42444</v>
      </c>
      <c r="Q14" s="60">
        <v>65304</v>
      </c>
      <c r="R14" s="60">
        <v>21140</v>
      </c>
      <c r="S14" s="60">
        <v>21381</v>
      </c>
      <c r="T14" s="60">
        <v>23976</v>
      </c>
      <c r="U14" s="60">
        <v>66497</v>
      </c>
      <c r="V14" s="60">
        <v>276268</v>
      </c>
      <c r="W14" s="60">
        <v>1536853</v>
      </c>
      <c r="X14" s="60">
        <v>-1260585</v>
      </c>
      <c r="Y14" s="61">
        <v>-82.02</v>
      </c>
      <c r="Z14" s="62">
        <v>1536853</v>
      </c>
    </row>
    <row r="15" spans="1:26" ht="13.5">
      <c r="A15" s="58" t="s">
        <v>41</v>
      </c>
      <c r="B15" s="19">
        <v>419814</v>
      </c>
      <c r="C15" s="19">
        <v>0</v>
      </c>
      <c r="D15" s="59">
        <v>350000</v>
      </c>
      <c r="E15" s="60">
        <v>360700</v>
      </c>
      <c r="F15" s="60">
        <v>17653</v>
      </c>
      <c r="G15" s="60">
        <v>288</v>
      </c>
      <c r="H15" s="60">
        <v>23831</v>
      </c>
      <c r="I15" s="60">
        <v>41772</v>
      </c>
      <c r="J15" s="60">
        <v>26587</v>
      </c>
      <c r="K15" s="60">
        <v>57749</v>
      </c>
      <c r="L15" s="60">
        <v>35765</v>
      </c>
      <c r="M15" s="60">
        <v>120101</v>
      </c>
      <c r="N15" s="60">
        <v>43414</v>
      </c>
      <c r="O15" s="60">
        <v>15631</v>
      </c>
      <c r="P15" s="60">
        <v>9141</v>
      </c>
      <c r="Q15" s="60">
        <v>68186</v>
      </c>
      <c r="R15" s="60">
        <v>56620</v>
      </c>
      <c r="S15" s="60">
        <v>8622</v>
      </c>
      <c r="T15" s="60">
        <v>90088</v>
      </c>
      <c r="U15" s="60">
        <v>155330</v>
      </c>
      <c r="V15" s="60">
        <v>385389</v>
      </c>
      <c r="W15" s="60">
        <v>360700</v>
      </c>
      <c r="X15" s="60">
        <v>24689</v>
      </c>
      <c r="Y15" s="61">
        <v>6.84</v>
      </c>
      <c r="Z15" s="62">
        <v>360700</v>
      </c>
    </row>
    <row r="16" spans="1:26" ht="13.5">
      <c r="A16" s="69" t="s">
        <v>42</v>
      </c>
      <c r="B16" s="19">
        <v>4788990</v>
      </c>
      <c r="C16" s="19">
        <v>0</v>
      </c>
      <c r="D16" s="59">
        <v>0</v>
      </c>
      <c r="E16" s="60">
        <v>7880000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7880000</v>
      </c>
      <c r="X16" s="60">
        <v>-7880000</v>
      </c>
      <c r="Y16" s="61">
        <v>-100</v>
      </c>
      <c r="Z16" s="62">
        <v>7880000</v>
      </c>
    </row>
    <row r="17" spans="1:26" ht="13.5">
      <c r="A17" s="58" t="s">
        <v>43</v>
      </c>
      <c r="B17" s="19">
        <v>10274101</v>
      </c>
      <c r="C17" s="19">
        <v>0</v>
      </c>
      <c r="D17" s="59">
        <v>9809200</v>
      </c>
      <c r="E17" s="60">
        <v>8988543</v>
      </c>
      <c r="F17" s="60">
        <v>1214557</v>
      </c>
      <c r="G17" s="60">
        <v>745986</v>
      </c>
      <c r="H17" s="60">
        <v>603856</v>
      </c>
      <c r="I17" s="60">
        <v>2564399</v>
      </c>
      <c r="J17" s="60">
        <v>1228645</v>
      </c>
      <c r="K17" s="60">
        <v>808062</v>
      </c>
      <c r="L17" s="60">
        <v>1549875</v>
      </c>
      <c r="M17" s="60">
        <v>3586582</v>
      </c>
      <c r="N17" s="60">
        <v>1416639</v>
      </c>
      <c r="O17" s="60">
        <v>1743176</v>
      </c>
      <c r="P17" s="60">
        <v>2511642</v>
      </c>
      <c r="Q17" s="60">
        <v>5671457</v>
      </c>
      <c r="R17" s="60">
        <v>3511648</v>
      </c>
      <c r="S17" s="60">
        <v>969402</v>
      </c>
      <c r="T17" s="60">
        <v>2108273</v>
      </c>
      <c r="U17" s="60">
        <v>6589323</v>
      </c>
      <c r="V17" s="60">
        <v>18411761</v>
      </c>
      <c r="W17" s="60">
        <v>8988543</v>
      </c>
      <c r="X17" s="60">
        <v>9423218</v>
      </c>
      <c r="Y17" s="61">
        <v>104.84</v>
      </c>
      <c r="Z17" s="62">
        <v>8988543</v>
      </c>
    </row>
    <row r="18" spans="1:26" ht="13.5">
      <c r="A18" s="70" t="s">
        <v>44</v>
      </c>
      <c r="B18" s="71">
        <f>SUM(B11:B17)</f>
        <v>44088445</v>
      </c>
      <c r="C18" s="71">
        <f>SUM(C11:C17)</f>
        <v>0</v>
      </c>
      <c r="D18" s="72">
        <f aca="true" t="shared" si="1" ref="D18:Z18">SUM(D11:D17)</f>
        <v>39284351</v>
      </c>
      <c r="E18" s="73">
        <f t="shared" si="1"/>
        <v>47750396</v>
      </c>
      <c r="F18" s="73">
        <f t="shared" si="1"/>
        <v>4137457</v>
      </c>
      <c r="G18" s="73">
        <f t="shared" si="1"/>
        <v>2926801</v>
      </c>
      <c r="H18" s="73">
        <f t="shared" si="1"/>
        <v>2900109</v>
      </c>
      <c r="I18" s="73">
        <f t="shared" si="1"/>
        <v>9964367</v>
      </c>
      <c r="J18" s="73">
        <f t="shared" si="1"/>
        <v>3421280</v>
      </c>
      <c r="K18" s="73">
        <f t="shared" si="1"/>
        <v>3057313</v>
      </c>
      <c r="L18" s="73">
        <f t="shared" si="1"/>
        <v>3904708</v>
      </c>
      <c r="M18" s="73">
        <f t="shared" si="1"/>
        <v>10383301</v>
      </c>
      <c r="N18" s="73">
        <f t="shared" si="1"/>
        <v>3652636</v>
      </c>
      <c r="O18" s="73">
        <f t="shared" si="1"/>
        <v>4006419</v>
      </c>
      <c r="P18" s="73">
        <f t="shared" si="1"/>
        <v>4696657</v>
      </c>
      <c r="Q18" s="73">
        <f t="shared" si="1"/>
        <v>12355712</v>
      </c>
      <c r="R18" s="73">
        <f t="shared" si="1"/>
        <v>5748407</v>
      </c>
      <c r="S18" s="73">
        <f t="shared" si="1"/>
        <v>3178960</v>
      </c>
      <c r="T18" s="73">
        <f t="shared" si="1"/>
        <v>4386860</v>
      </c>
      <c r="U18" s="73">
        <f t="shared" si="1"/>
        <v>13314227</v>
      </c>
      <c r="V18" s="73">
        <f t="shared" si="1"/>
        <v>46017607</v>
      </c>
      <c r="W18" s="73">
        <f t="shared" si="1"/>
        <v>47750396</v>
      </c>
      <c r="X18" s="73">
        <f t="shared" si="1"/>
        <v>-1732789</v>
      </c>
      <c r="Y18" s="67">
        <f>+IF(W18&lt;&gt;0,(X18/W18)*100,0)</f>
        <v>-3.6288473921766013</v>
      </c>
      <c r="Z18" s="74">
        <f t="shared" si="1"/>
        <v>47750396</v>
      </c>
    </row>
    <row r="19" spans="1:26" ht="13.5">
      <c r="A19" s="70" t="s">
        <v>45</v>
      </c>
      <c r="B19" s="75">
        <f>+B10-B18</f>
        <v>-3741871</v>
      </c>
      <c r="C19" s="75">
        <f>+C10-C18</f>
        <v>0</v>
      </c>
      <c r="D19" s="76">
        <f aca="true" t="shared" si="2" ref="D19:Z19">+D10-D18</f>
        <v>-1211351</v>
      </c>
      <c r="E19" s="77">
        <f t="shared" si="2"/>
        <v>-3422629</v>
      </c>
      <c r="F19" s="77">
        <f t="shared" si="2"/>
        <v>-897780</v>
      </c>
      <c r="G19" s="77">
        <f t="shared" si="2"/>
        <v>2275519</v>
      </c>
      <c r="H19" s="77">
        <f t="shared" si="2"/>
        <v>488128</v>
      </c>
      <c r="I19" s="77">
        <f t="shared" si="2"/>
        <v>1865867</v>
      </c>
      <c r="J19" s="77">
        <f t="shared" si="2"/>
        <v>882067</v>
      </c>
      <c r="K19" s="77">
        <f t="shared" si="2"/>
        <v>225456</v>
      </c>
      <c r="L19" s="77">
        <f t="shared" si="2"/>
        <v>102482</v>
      </c>
      <c r="M19" s="77">
        <f t="shared" si="2"/>
        <v>1210005</v>
      </c>
      <c r="N19" s="77">
        <f t="shared" si="2"/>
        <v>222497</v>
      </c>
      <c r="O19" s="77">
        <f t="shared" si="2"/>
        <v>893526</v>
      </c>
      <c r="P19" s="77">
        <f t="shared" si="2"/>
        <v>-299575</v>
      </c>
      <c r="Q19" s="77">
        <f t="shared" si="2"/>
        <v>816448</v>
      </c>
      <c r="R19" s="77">
        <f t="shared" si="2"/>
        <v>-764948</v>
      </c>
      <c r="S19" s="77">
        <f t="shared" si="2"/>
        <v>200706</v>
      </c>
      <c r="T19" s="77">
        <f t="shared" si="2"/>
        <v>-794406</v>
      </c>
      <c r="U19" s="77">
        <f t="shared" si="2"/>
        <v>-1358648</v>
      </c>
      <c r="V19" s="77">
        <f t="shared" si="2"/>
        <v>2533672</v>
      </c>
      <c r="W19" s="77">
        <f>IF(E10=E18,0,W10-W18)</f>
        <v>-3422629</v>
      </c>
      <c r="X19" s="77">
        <f t="shared" si="2"/>
        <v>5956301</v>
      </c>
      <c r="Y19" s="78">
        <f>+IF(W19&lt;&gt;0,(X19/W19)*100,0)</f>
        <v>-174.02707100302138</v>
      </c>
      <c r="Z19" s="79">
        <f t="shared" si="2"/>
        <v>-3422629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-3741871</v>
      </c>
      <c r="C22" s="86">
        <f>SUM(C19:C21)</f>
        <v>0</v>
      </c>
      <c r="D22" s="87">
        <f aca="true" t="shared" si="3" ref="D22:Z22">SUM(D19:D21)</f>
        <v>-1211351</v>
      </c>
      <c r="E22" s="88">
        <f t="shared" si="3"/>
        <v>-3422629</v>
      </c>
      <c r="F22" s="88">
        <f t="shared" si="3"/>
        <v>-897780</v>
      </c>
      <c r="G22" s="88">
        <f t="shared" si="3"/>
        <v>2275519</v>
      </c>
      <c r="H22" s="88">
        <f t="shared" si="3"/>
        <v>488128</v>
      </c>
      <c r="I22" s="88">
        <f t="shared" si="3"/>
        <v>1865867</v>
      </c>
      <c r="J22" s="88">
        <f t="shared" si="3"/>
        <v>882067</v>
      </c>
      <c r="K22" s="88">
        <f t="shared" si="3"/>
        <v>225456</v>
      </c>
      <c r="L22" s="88">
        <f t="shared" si="3"/>
        <v>102482</v>
      </c>
      <c r="M22" s="88">
        <f t="shared" si="3"/>
        <v>1210005</v>
      </c>
      <c r="N22" s="88">
        <f t="shared" si="3"/>
        <v>222497</v>
      </c>
      <c r="O22" s="88">
        <f t="shared" si="3"/>
        <v>893526</v>
      </c>
      <c r="P22" s="88">
        <f t="shared" si="3"/>
        <v>-299575</v>
      </c>
      <c r="Q22" s="88">
        <f t="shared" si="3"/>
        <v>816448</v>
      </c>
      <c r="R22" s="88">
        <f t="shared" si="3"/>
        <v>-764948</v>
      </c>
      <c r="S22" s="88">
        <f t="shared" si="3"/>
        <v>200706</v>
      </c>
      <c r="T22" s="88">
        <f t="shared" si="3"/>
        <v>-794406</v>
      </c>
      <c r="U22" s="88">
        <f t="shared" si="3"/>
        <v>-1358648</v>
      </c>
      <c r="V22" s="88">
        <f t="shared" si="3"/>
        <v>2533672</v>
      </c>
      <c r="W22" s="88">
        <f t="shared" si="3"/>
        <v>-3422629</v>
      </c>
      <c r="X22" s="88">
        <f t="shared" si="3"/>
        <v>5956301</v>
      </c>
      <c r="Y22" s="89">
        <f>+IF(W22&lt;&gt;0,(X22/W22)*100,0)</f>
        <v>-174.02707100302138</v>
      </c>
      <c r="Z22" s="90">
        <f t="shared" si="3"/>
        <v>-3422629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-3741871</v>
      </c>
      <c r="C24" s="75">
        <f>SUM(C22:C23)</f>
        <v>0</v>
      </c>
      <c r="D24" s="76">
        <f aca="true" t="shared" si="4" ref="D24:Z24">SUM(D22:D23)</f>
        <v>-1211351</v>
      </c>
      <c r="E24" s="77">
        <f t="shared" si="4"/>
        <v>-3422629</v>
      </c>
      <c r="F24" s="77">
        <f t="shared" si="4"/>
        <v>-897780</v>
      </c>
      <c r="G24" s="77">
        <f t="shared" si="4"/>
        <v>2275519</v>
      </c>
      <c r="H24" s="77">
        <f t="shared" si="4"/>
        <v>488128</v>
      </c>
      <c r="I24" s="77">
        <f t="shared" si="4"/>
        <v>1865867</v>
      </c>
      <c r="J24" s="77">
        <f t="shared" si="4"/>
        <v>882067</v>
      </c>
      <c r="K24" s="77">
        <f t="shared" si="4"/>
        <v>225456</v>
      </c>
      <c r="L24" s="77">
        <f t="shared" si="4"/>
        <v>102482</v>
      </c>
      <c r="M24" s="77">
        <f t="shared" si="4"/>
        <v>1210005</v>
      </c>
      <c r="N24" s="77">
        <f t="shared" si="4"/>
        <v>222497</v>
      </c>
      <c r="O24" s="77">
        <f t="shared" si="4"/>
        <v>893526</v>
      </c>
      <c r="P24" s="77">
        <f t="shared" si="4"/>
        <v>-299575</v>
      </c>
      <c r="Q24" s="77">
        <f t="shared" si="4"/>
        <v>816448</v>
      </c>
      <c r="R24" s="77">
        <f t="shared" si="4"/>
        <v>-764948</v>
      </c>
      <c r="S24" s="77">
        <f t="shared" si="4"/>
        <v>200706</v>
      </c>
      <c r="T24" s="77">
        <f t="shared" si="4"/>
        <v>-794406</v>
      </c>
      <c r="U24" s="77">
        <f t="shared" si="4"/>
        <v>-1358648</v>
      </c>
      <c r="V24" s="77">
        <f t="shared" si="4"/>
        <v>2533672</v>
      </c>
      <c r="W24" s="77">
        <f t="shared" si="4"/>
        <v>-3422629</v>
      </c>
      <c r="X24" s="77">
        <f t="shared" si="4"/>
        <v>5956301</v>
      </c>
      <c r="Y24" s="78">
        <f>+IF(W24&lt;&gt;0,(X24/W24)*100,0)</f>
        <v>-174.02707100302138</v>
      </c>
      <c r="Z24" s="79">
        <f t="shared" si="4"/>
        <v>-3422629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225417</v>
      </c>
      <c r="C27" s="22">
        <v>0</v>
      </c>
      <c r="D27" s="99">
        <v>350000</v>
      </c>
      <c r="E27" s="100">
        <v>358000</v>
      </c>
      <c r="F27" s="100">
        <v>0</v>
      </c>
      <c r="G27" s="100">
        <v>0</v>
      </c>
      <c r="H27" s="100">
        <v>412</v>
      </c>
      <c r="I27" s="100">
        <v>412</v>
      </c>
      <c r="J27" s="100">
        <v>1566</v>
      </c>
      <c r="K27" s="100">
        <v>0</v>
      </c>
      <c r="L27" s="100">
        <v>7132</v>
      </c>
      <c r="M27" s="100">
        <v>8698</v>
      </c>
      <c r="N27" s="100">
        <v>31</v>
      </c>
      <c r="O27" s="100">
        <v>1186</v>
      </c>
      <c r="P27" s="100">
        <v>53529</v>
      </c>
      <c r="Q27" s="100">
        <v>54746</v>
      </c>
      <c r="R27" s="100">
        <v>22910</v>
      </c>
      <c r="S27" s="100">
        <v>80666</v>
      </c>
      <c r="T27" s="100">
        <v>382922</v>
      </c>
      <c r="U27" s="100">
        <v>486498</v>
      </c>
      <c r="V27" s="100">
        <v>550354</v>
      </c>
      <c r="W27" s="100">
        <v>358000</v>
      </c>
      <c r="X27" s="100">
        <v>192354</v>
      </c>
      <c r="Y27" s="101">
        <v>53.73</v>
      </c>
      <c r="Z27" s="102">
        <v>358000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412</v>
      </c>
      <c r="I29" s="60">
        <v>412</v>
      </c>
      <c r="J29" s="60">
        <v>1566</v>
      </c>
      <c r="K29" s="60">
        <v>0</v>
      </c>
      <c r="L29" s="60">
        <v>7132</v>
      </c>
      <c r="M29" s="60">
        <v>8698</v>
      </c>
      <c r="N29" s="60">
        <v>31</v>
      </c>
      <c r="O29" s="60">
        <v>1186</v>
      </c>
      <c r="P29" s="60">
        <v>53529</v>
      </c>
      <c r="Q29" s="60">
        <v>54746</v>
      </c>
      <c r="R29" s="60">
        <v>22910</v>
      </c>
      <c r="S29" s="60">
        <v>80666</v>
      </c>
      <c r="T29" s="60">
        <v>382922</v>
      </c>
      <c r="U29" s="60">
        <v>486498</v>
      </c>
      <c r="V29" s="60">
        <v>550354</v>
      </c>
      <c r="W29" s="60">
        <v>0</v>
      </c>
      <c r="X29" s="60">
        <v>550354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225417</v>
      </c>
      <c r="C31" s="19">
        <v>0</v>
      </c>
      <c r="D31" s="59">
        <v>350000</v>
      </c>
      <c r="E31" s="60">
        <v>358000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358000</v>
      </c>
      <c r="X31" s="60">
        <v>-358000</v>
      </c>
      <c r="Y31" s="61">
        <v>-100</v>
      </c>
      <c r="Z31" s="62">
        <v>358000</v>
      </c>
    </row>
    <row r="32" spans="1:26" ht="13.5">
      <c r="A32" s="70" t="s">
        <v>54</v>
      </c>
      <c r="B32" s="22">
        <f>SUM(B28:B31)</f>
        <v>225417</v>
      </c>
      <c r="C32" s="22">
        <f>SUM(C28:C31)</f>
        <v>0</v>
      </c>
      <c r="D32" s="99">
        <f aca="true" t="shared" si="5" ref="D32:Z32">SUM(D28:D31)</f>
        <v>350000</v>
      </c>
      <c r="E32" s="100">
        <f t="shared" si="5"/>
        <v>358000</v>
      </c>
      <c r="F32" s="100">
        <f t="shared" si="5"/>
        <v>0</v>
      </c>
      <c r="G32" s="100">
        <f t="shared" si="5"/>
        <v>0</v>
      </c>
      <c r="H32" s="100">
        <f t="shared" si="5"/>
        <v>412</v>
      </c>
      <c r="I32" s="100">
        <f t="shared" si="5"/>
        <v>412</v>
      </c>
      <c r="J32" s="100">
        <f t="shared" si="5"/>
        <v>1566</v>
      </c>
      <c r="K32" s="100">
        <f t="shared" si="5"/>
        <v>0</v>
      </c>
      <c r="L32" s="100">
        <f t="shared" si="5"/>
        <v>7132</v>
      </c>
      <c r="M32" s="100">
        <f t="shared" si="5"/>
        <v>8698</v>
      </c>
      <c r="N32" s="100">
        <f t="shared" si="5"/>
        <v>31</v>
      </c>
      <c r="O32" s="100">
        <f t="shared" si="5"/>
        <v>1186</v>
      </c>
      <c r="P32" s="100">
        <f t="shared" si="5"/>
        <v>53529</v>
      </c>
      <c r="Q32" s="100">
        <f t="shared" si="5"/>
        <v>54746</v>
      </c>
      <c r="R32" s="100">
        <f t="shared" si="5"/>
        <v>22910</v>
      </c>
      <c r="S32" s="100">
        <f t="shared" si="5"/>
        <v>80666</v>
      </c>
      <c r="T32" s="100">
        <f t="shared" si="5"/>
        <v>382922</v>
      </c>
      <c r="U32" s="100">
        <f t="shared" si="5"/>
        <v>486498</v>
      </c>
      <c r="V32" s="100">
        <f t="shared" si="5"/>
        <v>550354</v>
      </c>
      <c r="W32" s="100">
        <f t="shared" si="5"/>
        <v>358000</v>
      </c>
      <c r="X32" s="100">
        <f t="shared" si="5"/>
        <v>192354</v>
      </c>
      <c r="Y32" s="101">
        <f>+IF(W32&lt;&gt;0,(X32/W32)*100,0)</f>
        <v>53.730167597765366</v>
      </c>
      <c r="Z32" s="102">
        <f t="shared" si="5"/>
        <v>358000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15889884</v>
      </c>
      <c r="C35" s="19">
        <v>0</v>
      </c>
      <c r="D35" s="59">
        <v>13898500</v>
      </c>
      <c r="E35" s="60">
        <v>8632152</v>
      </c>
      <c r="F35" s="60">
        <v>26077432</v>
      </c>
      <c r="G35" s="60">
        <v>24509006</v>
      </c>
      <c r="H35" s="60">
        <v>17357167</v>
      </c>
      <c r="I35" s="60">
        <v>17357167</v>
      </c>
      <c r="J35" s="60">
        <v>19404425</v>
      </c>
      <c r="K35" s="60">
        <v>27638565</v>
      </c>
      <c r="L35" s="60">
        <v>22918815</v>
      </c>
      <c r="M35" s="60">
        <v>22918815</v>
      </c>
      <c r="N35" s="60">
        <v>17289925</v>
      </c>
      <c r="O35" s="60">
        <v>14085379</v>
      </c>
      <c r="P35" s="60">
        <v>16166812</v>
      </c>
      <c r="Q35" s="60">
        <v>16166812</v>
      </c>
      <c r="R35" s="60">
        <v>8363943</v>
      </c>
      <c r="S35" s="60">
        <v>7342421</v>
      </c>
      <c r="T35" s="60">
        <v>3625224</v>
      </c>
      <c r="U35" s="60">
        <v>3625224</v>
      </c>
      <c r="V35" s="60">
        <v>3625224</v>
      </c>
      <c r="W35" s="60">
        <v>8632152</v>
      </c>
      <c r="X35" s="60">
        <v>-5006928</v>
      </c>
      <c r="Y35" s="61">
        <v>-58</v>
      </c>
      <c r="Z35" s="62">
        <v>8632152</v>
      </c>
    </row>
    <row r="36" spans="1:26" ht="13.5">
      <c r="A36" s="58" t="s">
        <v>57</v>
      </c>
      <c r="B36" s="19">
        <v>15683876</v>
      </c>
      <c r="C36" s="19">
        <v>0</v>
      </c>
      <c r="D36" s="59">
        <v>16126363</v>
      </c>
      <c r="E36" s="60">
        <v>13646871</v>
      </c>
      <c r="F36" s="60">
        <v>15674828</v>
      </c>
      <c r="G36" s="60">
        <v>15331273</v>
      </c>
      <c r="H36" s="60">
        <v>15159781</v>
      </c>
      <c r="I36" s="60">
        <v>15159781</v>
      </c>
      <c r="J36" s="60">
        <v>14998463</v>
      </c>
      <c r="K36" s="60">
        <v>14829514</v>
      </c>
      <c r="L36" s="60">
        <v>14660565</v>
      </c>
      <c r="M36" s="60">
        <v>14660565</v>
      </c>
      <c r="N36" s="60">
        <v>14491616</v>
      </c>
      <c r="O36" s="60">
        <v>14322667</v>
      </c>
      <c r="P36" s="60">
        <v>14153719</v>
      </c>
      <c r="Q36" s="60">
        <v>14153719</v>
      </c>
      <c r="R36" s="60">
        <v>13984769</v>
      </c>
      <c r="S36" s="60">
        <v>13815820</v>
      </c>
      <c r="T36" s="60">
        <v>14957711</v>
      </c>
      <c r="U36" s="60">
        <v>14957711</v>
      </c>
      <c r="V36" s="60">
        <v>14957711</v>
      </c>
      <c r="W36" s="60">
        <v>13646871</v>
      </c>
      <c r="X36" s="60">
        <v>1310840</v>
      </c>
      <c r="Y36" s="61">
        <v>9.61</v>
      </c>
      <c r="Z36" s="62">
        <v>13646871</v>
      </c>
    </row>
    <row r="37" spans="1:26" ht="13.5">
      <c r="A37" s="58" t="s">
        <v>58</v>
      </c>
      <c r="B37" s="19">
        <v>18633210</v>
      </c>
      <c r="C37" s="19">
        <v>0</v>
      </c>
      <c r="D37" s="59">
        <v>1839458</v>
      </c>
      <c r="E37" s="60">
        <v>6516711</v>
      </c>
      <c r="F37" s="60">
        <v>16928552</v>
      </c>
      <c r="G37" s="60">
        <v>25834664</v>
      </c>
      <c r="H37" s="60">
        <v>18869340</v>
      </c>
      <c r="I37" s="60">
        <v>18869340</v>
      </c>
      <c r="J37" s="60">
        <v>21090452</v>
      </c>
      <c r="K37" s="60">
        <v>17979211</v>
      </c>
      <c r="L37" s="60">
        <v>17971501</v>
      </c>
      <c r="M37" s="60">
        <v>17971501</v>
      </c>
      <c r="N37" s="60">
        <v>15289127</v>
      </c>
      <c r="O37" s="60">
        <v>13004638</v>
      </c>
      <c r="P37" s="60">
        <v>9514421</v>
      </c>
      <c r="Q37" s="60">
        <v>9514421</v>
      </c>
      <c r="R37" s="60">
        <v>6579982</v>
      </c>
      <c r="S37" s="60">
        <v>5782495</v>
      </c>
      <c r="T37" s="60">
        <v>4676690</v>
      </c>
      <c r="U37" s="60">
        <v>4676690</v>
      </c>
      <c r="V37" s="60">
        <v>4676690</v>
      </c>
      <c r="W37" s="60">
        <v>6516711</v>
      </c>
      <c r="X37" s="60">
        <v>-1840021</v>
      </c>
      <c r="Y37" s="61">
        <v>-28.24</v>
      </c>
      <c r="Z37" s="62">
        <v>6516711</v>
      </c>
    </row>
    <row r="38" spans="1:26" ht="13.5">
      <c r="A38" s="58" t="s">
        <v>59</v>
      </c>
      <c r="B38" s="19">
        <v>18755455</v>
      </c>
      <c r="C38" s="19">
        <v>0</v>
      </c>
      <c r="D38" s="59">
        <v>18441480</v>
      </c>
      <c r="E38" s="60">
        <v>18756759</v>
      </c>
      <c r="F38" s="60">
        <v>19515946</v>
      </c>
      <c r="G38" s="60">
        <v>19441890</v>
      </c>
      <c r="H38" s="60">
        <v>19366463</v>
      </c>
      <c r="I38" s="60">
        <v>19366463</v>
      </c>
      <c r="J38" s="60">
        <v>19290925</v>
      </c>
      <c r="K38" s="60">
        <v>19214924</v>
      </c>
      <c r="L38" s="60">
        <v>19139476</v>
      </c>
      <c r="M38" s="60">
        <v>19139476</v>
      </c>
      <c r="N38" s="60">
        <v>19062544</v>
      </c>
      <c r="O38" s="60">
        <v>18985913</v>
      </c>
      <c r="P38" s="60">
        <v>18908035</v>
      </c>
      <c r="Q38" s="60">
        <v>18908035</v>
      </c>
      <c r="R38" s="60">
        <v>18852154</v>
      </c>
      <c r="S38" s="60">
        <v>18805012</v>
      </c>
      <c r="T38" s="60">
        <v>18486566</v>
      </c>
      <c r="U38" s="60">
        <v>18486566</v>
      </c>
      <c r="V38" s="60">
        <v>18486566</v>
      </c>
      <c r="W38" s="60">
        <v>18756759</v>
      </c>
      <c r="X38" s="60">
        <v>-270193</v>
      </c>
      <c r="Y38" s="61">
        <v>-1.44</v>
      </c>
      <c r="Z38" s="62">
        <v>18756759</v>
      </c>
    </row>
    <row r="39" spans="1:26" ht="13.5">
      <c r="A39" s="58" t="s">
        <v>60</v>
      </c>
      <c r="B39" s="19">
        <v>-5814905</v>
      </c>
      <c r="C39" s="19">
        <v>0</v>
      </c>
      <c r="D39" s="59">
        <v>9743925</v>
      </c>
      <c r="E39" s="60">
        <v>-2994447</v>
      </c>
      <c r="F39" s="60">
        <v>5307762</v>
      </c>
      <c r="G39" s="60">
        <v>-5436275</v>
      </c>
      <c r="H39" s="60">
        <v>-5718855</v>
      </c>
      <c r="I39" s="60">
        <v>-5718855</v>
      </c>
      <c r="J39" s="60">
        <v>-5978489</v>
      </c>
      <c r="K39" s="60">
        <v>5273944</v>
      </c>
      <c r="L39" s="60">
        <v>468403</v>
      </c>
      <c r="M39" s="60">
        <v>468403</v>
      </c>
      <c r="N39" s="60">
        <v>-2570130</v>
      </c>
      <c r="O39" s="60">
        <v>-3582505</v>
      </c>
      <c r="P39" s="60">
        <v>1898075</v>
      </c>
      <c r="Q39" s="60">
        <v>1898075</v>
      </c>
      <c r="R39" s="60">
        <v>-3083424</v>
      </c>
      <c r="S39" s="60">
        <v>-3429266</v>
      </c>
      <c r="T39" s="60">
        <v>-4580321</v>
      </c>
      <c r="U39" s="60">
        <v>-4580321</v>
      </c>
      <c r="V39" s="60">
        <v>-4580321</v>
      </c>
      <c r="W39" s="60">
        <v>-2994447</v>
      </c>
      <c r="X39" s="60">
        <v>-1585874</v>
      </c>
      <c r="Y39" s="61">
        <v>52.96</v>
      </c>
      <c r="Z39" s="62">
        <v>-2994447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6773853</v>
      </c>
      <c r="C42" s="19">
        <v>0</v>
      </c>
      <c r="D42" s="59">
        <v>350544</v>
      </c>
      <c r="E42" s="60">
        <v>-1782552</v>
      </c>
      <c r="F42" s="60">
        <v>150968</v>
      </c>
      <c r="G42" s="60">
        <v>239933</v>
      </c>
      <c r="H42" s="60">
        <v>7142689</v>
      </c>
      <c r="I42" s="60">
        <v>7533590</v>
      </c>
      <c r="J42" s="60">
        <v>-5075982</v>
      </c>
      <c r="K42" s="60">
        <v>-1822730</v>
      </c>
      <c r="L42" s="60">
        <v>-9971002</v>
      </c>
      <c r="M42" s="60">
        <v>-16869714</v>
      </c>
      <c r="N42" s="60">
        <v>-1758837</v>
      </c>
      <c r="O42" s="60">
        <v>-1860890</v>
      </c>
      <c r="P42" s="60">
        <v>-11819937</v>
      </c>
      <c r="Q42" s="60">
        <v>-15439664</v>
      </c>
      <c r="R42" s="60">
        <v>-4687779</v>
      </c>
      <c r="S42" s="60">
        <v>3149569</v>
      </c>
      <c r="T42" s="60">
        <v>3527691</v>
      </c>
      <c r="U42" s="60">
        <v>1989481</v>
      </c>
      <c r="V42" s="60">
        <v>-22786307</v>
      </c>
      <c r="W42" s="60">
        <v>-1782552</v>
      </c>
      <c r="X42" s="60">
        <v>-21003755</v>
      </c>
      <c r="Y42" s="61">
        <v>1178.3</v>
      </c>
      <c r="Z42" s="62">
        <v>-1782552</v>
      </c>
    </row>
    <row r="43" spans="1:26" ht="13.5">
      <c r="A43" s="58" t="s">
        <v>63</v>
      </c>
      <c r="B43" s="19">
        <v>-224320</v>
      </c>
      <c r="C43" s="19">
        <v>0</v>
      </c>
      <c r="D43" s="59">
        <v>-350000</v>
      </c>
      <c r="E43" s="60">
        <v>-1967700</v>
      </c>
      <c r="F43" s="60">
        <v>0</v>
      </c>
      <c r="G43" s="60">
        <v>0</v>
      </c>
      <c r="H43" s="60">
        <v>-7220398</v>
      </c>
      <c r="I43" s="60">
        <v>-7220398</v>
      </c>
      <c r="J43" s="60">
        <v>5024689</v>
      </c>
      <c r="K43" s="60">
        <v>11816855</v>
      </c>
      <c r="L43" s="60">
        <v>284108</v>
      </c>
      <c r="M43" s="60">
        <v>17125652</v>
      </c>
      <c r="N43" s="60">
        <v>1461801</v>
      </c>
      <c r="O43" s="60">
        <v>2305138</v>
      </c>
      <c r="P43" s="60">
        <v>12520395</v>
      </c>
      <c r="Q43" s="60">
        <v>16287334</v>
      </c>
      <c r="R43" s="60">
        <v>3574486</v>
      </c>
      <c r="S43" s="60">
        <v>-2931980</v>
      </c>
      <c r="T43" s="60">
        <v>-3662132</v>
      </c>
      <c r="U43" s="60">
        <v>-3019626</v>
      </c>
      <c r="V43" s="60">
        <v>23172962</v>
      </c>
      <c r="W43" s="60">
        <v>-1967700</v>
      </c>
      <c r="X43" s="60">
        <v>25140662</v>
      </c>
      <c r="Y43" s="61">
        <v>-1277.67</v>
      </c>
      <c r="Z43" s="62">
        <v>-1967700</v>
      </c>
    </row>
    <row r="44" spans="1:26" ht="13.5">
      <c r="A44" s="58" t="s">
        <v>64</v>
      </c>
      <c r="B44" s="19">
        <v>-811584</v>
      </c>
      <c r="C44" s="19">
        <v>0</v>
      </c>
      <c r="D44" s="59">
        <v>-516924</v>
      </c>
      <c r="E44" s="60">
        <v>516922</v>
      </c>
      <c r="F44" s="60">
        <v>-41163</v>
      </c>
      <c r="G44" s="60">
        <v>-41359</v>
      </c>
      <c r="H44" s="60">
        <v>0</v>
      </c>
      <c r="I44" s="60">
        <v>-82522</v>
      </c>
      <c r="J44" s="60">
        <v>-23925</v>
      </c>
      <c r="K44" s="60">
        <v>-22815</v>
      </c>
      <c r="L44" s="60">
        <v>0</v>
      </c>
      <c r="M44" s="60">
        <v>-46740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-129262</v>
      </c>
      <c r="W44" s="60">
        <v>516922</v>
      </c>
      <c r="X44" s="60">
        <v>-646184</v>
      </c>
      <c r="Y44" s="61">
        <v>-125.01</v>
      </c>
      <c r="Z44" s="62">
        <v>516922</v>
      </c>
    </row>
    <row r="45" spans="1:26" ht="13.5">
      <c r="A45" s="70" t="s">
        <v>65</v>
      </c>
      <c r="B45" s="22">
        <v>15466105</v>
      </c>
      <c r="C45" s="22">
        <v>0</v>
      </c>
      <c r="D45" s="99">
        <v>11075842</v>
      </c>
      <c r="E45" s="100">
        <v>8358892</v>
      </c>
      <c r="F45" s="100">
        <v>165656</v>
      </c>
      <c r="G45" s="100">
        <v>364230</v>
      </c>
      <c r="H45" s="100">
        <v>286521</v>
      </c>
      <c r="I45" s="100">
        <v>286521</v>
      </c>
      <c r="J45" s="100">
        <v>211303</v>
      </c>
      <c r="K45" s="100">
        <v>10182613</v>
      </c>
      <c r="L45" s="100">
        <v>495719</v>
      </c>
      <c r="M45" s="100">
        <v>495719</v>
      </c>
      <c r="N45" s="100">
        <v>198683</v>
      </c>
      <c r="O45" s="100">
        <v>642931</v>
      </c>
      <c r="P45" s="100">
        <v>1343389</v>
      </c>
      <c r="Q45" s="100">
        <v>198683</v>
      </c>
      <c r="R45" s="100">
        <v>230096</v>
      </c>
      <c r="S45" s="100">
        <v>447685</v>
      </c>
      <c r="T45" s="100">
        <v>313244</v>
      </c>
      <c r="U45" s="100">
        <v>313244</v>
      </c>
      <c r="V45" s="100">
        <v>313244</v>
      </c>
      <c r="W45" s="100">
        <v>8358892</v>
      </c>
      <c r="X45" s="100">
        <v>-8045648</v>
      </c>
      <c r="Y45" s="101">
        <v>-96.25</v>
      </c>
      <c r="Z45" s="102">
        <v>8358892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58184</v>
      </c>
      <c r="C49" s="52">
        <v>0</v>
      </c>
      <c r="D49" s="129">
        <v>51588</v>
      </c>
      <c r="E49" s="54">
        <v>39172</v>
      </c>
      <c r="F49" s="54">
        <v>0</v>
      </c>
      <c r="G49" s="54">
        <v>0</v>
      </c>
      <c r="H49" s="54">
        <v>0</v>
      </c>
      <c r="I49" s="54">
        <v>39172</v>
      </c>
      <c r="J49" s="54">
        <v>0</v>
      </c>
      <c r="K49" s="54">
        <v>0</v>
      </c>
      <c r="L49" s="54">
        <v>0</v>
      </c>
      <c r="M49" s="54">
        <v>39172</v>
      </c>
      <c r="N49" s="54">
        <v>0</v>
      </c>
      <c r="O49" s="54">
        <v>0</v>
      </c>
      <c r="P49" s="54">
        <v>0</v>
      </c>
      <c r="Q49" s="54">
        <v>39173</v>
      </c>
      <c r="R49" s="54">
        <v>0</v>
      </c>
      <c r="S49" s="54">
        <v>0</v>
      </c>
      <c r="T49" s="54">
        <v>0</v>
      </c>
      <c r="U49" s="54">
        <v>128723</v>
      </c>
      <c r="V49" s="54">
        <v>100000</v>
      </c>
      <c r="W49" s="54">
        <v>495184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19988</v>
      </c>
      <c r="C51" s="52">
        <v>0</v>
      </c>
      <c r="D51" s="129">
        <v>0</v>
      </c>
      <c r="E51" s="54">
        <v>24444</v>
      </c>
      <c r="F51" s="54">
        <v>0</v>
      </c>
      <c r="G51" s="54">
        <v>0</v>
      </c>
      <c r="H51" s="54">
        <v>0</v>
      </c>
      <c r="I51" s="54">
        <v>161903</v>
      </c>
      <c r="J51" s="54">
        <v>0</v>
      </c>
      <c r="K51" s="54">
        <v>0</v>
      </c>
      <c r="L51" s="54">
        <v>0</v>
      </c>
      <c r="M51" s="54">
        <v>43231</v>
      </c>
      <c r="N51" s="54">
        <v>0</v>
      </c>
      <c r="O51" s="54">
        <v>0</v>
      </c>
      <c r="P51" s="54">
        <v>0</v>
      </c>
      <c r="Q51" s="54">
        <v>255694</v>
      </c>
      <c r="R51" s="54">
        <v>0</v>
      </c>
      <c r="S51" s="54">
        <v>0</v>
      </c>
      <c r="T51" s="54">
        <v>0</v>
      </c>
      <c r="U51" s="54">
        <v>0</v>
      </c>
      <c r="V51" s="54">
        <v>2514728</v>
      </c>
      <c r="W51" s="54">
        <v>3019988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26210196</v>
      </c>
      <c r="D5" s="153">
        <f>SUM(D6:D8)</f>
        <v>0</v>
      </c>
      <c r="E5" s="154">
        <f t="shared" si="0"/>
        <v>36423000</v>
      </c>
      <c r="F5" s="100">
        <f t="shared" si="0"/>
        <v>42684431</v>
      </c>
      <c r="G5" s="100">
        <f t="shared" si="0"/>
        <v>1942554</v>
      </c>
      <c r="H5" s="100">
        <f t="shared" si="0"/>
        <v>2803987</v>
      </c>
      <c r="I5" s="100">
        <f t="shared" si="0"/>
        <v>2255985</v>
      </c>
      <c r="J5" s="100">
        <f t="shared" si="0"/>
        <v>7002526</v>
      </c>
      <c r="K5" s="100">
        <f t="shared" si="0"/>
        <v>3029917</v>
      </c>
      <c r="L5" s="100">
        <f t="shared" si="0"/>
        <v>1875691</v>
      </c>
      <c r="M5" s="100">
        <f t="shared" si="0"/>
        <v>2193418</v>
      </c>
      <c r="N5" s="100">
        <f t="shared" si="0"/>
        <v>7099026</v>
      </c>
      <c r="O5" s="100">
        <f t="shared" si="0"/>
        <v>2028585</v>
      </c>
      <c r="P5" s="100">
        <f t="shared" si="0"/>
        <v>2239352</v>
      </c>
      <c r="Q5" s="100">
        <f t="shared" si="0"/>
        <v>1859949</v>
      </c>
      <c r="R5" s="100">
        <f t="shared" si="0"/>
        <v>6127886</v>
      </c>
      <c r="S5" s="100">
        <f t="shared" si="0"/>
        <v>1845915</v>
      </c>
      <c r="T5" s="100">
        <f t="shared" si="0"/>
        <v>2106150</v>
      </c>
      <c r="U5" s="100">
        <f t="shared" si="0"/>
        <v>2163377</v>
      </c>
      <c r="V5" s="100">
        <f t="shared" si="0"/>
        <v>6115442</v>
      </c>
      <c r="W5" s="100">
        <f t="shared" si="0"/>
        <v>26344880</v>
      </c>
      <c r="X5" s="100">
        <f t="shared" si="0"/>
        <v>42684431</v>
      </c>
      <c r="Y5" s="100">
        <f t="shared" si="0"/>
        <v>-16339551</v>
      </c>
      <c r="Z5" s="137">
        <f>+IF(X5&lt;&gt;0,+(Y5/X5)*100,0)</f>
        <v>-38.27988476641519</v>
      </c>
      <c r="AA5" s="153">
        <f>SUM(AA6:AA8)</f>
        <v>42684431</v>
      </c>
    </row>
    <row r="6" spans="1:27" ht="13.5">
      <c r="A6" s="138" t="s">
        <v>75</v>
      </c>
      <c r="B6" s="136"/>
      <c r="C6" s="155">
        <v>2242740</v>
      </c>
      <c r="D6" s="155"/>
      <c r="E6" s="156">
        <v>13723000</v>
      </c>
      <c r="F6" s="60">
        <v>21273000</v>
      </c>
      <c r="G6" s="60">
        <v>235425</v>
      </c>
      <c r="H6" s="60">
        <v>1245485</v>
      </c>
      <c r="I6" s="60">
        <v>235425</v>
      </c>
      <c r="J6" s="60">
        <v>1716335</v>
      </c>
      <c r="K6" s="60">
        <v>235425</v>
      </c>
      <c r="L6" s="60">
        <v>235425</v>
      </c>
      <c r="M6" s="60">
        <v>235425</v>
      </c>
      <c r="N6" s="60">
        <v>706275</v>
      </c>
      <c r="O6" s="60">
        <v>235425</v>
      </c>
      <c r="P6" s="60">
        <v>235425</v>
      </c>
      <c r="Q6" s="60">
        <v>235425</v>
      </c>
      <c r="R6" s="60">
        <v>706275</v>
      </c>
      <c r="S6" s="60">
        <v>235425</v>
      </c>
      <c r="T6" s="60">
        <v>235425</v>
      </c>
      <c r="U6" s="60">
        <v>235329</v>
      </c>
      <c r="V6" s="60">
        <v>706179</v>
      </c>
      <c r="W6" s="60">
        <v>3835064</v>
      </c>
      <c r="X6" s="60">
        <v>21273000</v>
      </c>
      <c r="Y6" s="60">
        <v>-17437936</v>
      </c>
      <c r="Z6" s="140">
        <v>-81.97</v>
      </c>
      <c r="AA6" s="155">
        <v>21273000</v>
      </c>
    </row>
    <row r="7" spans="1:27" ht="13.5">
      <c r="A7" s="138" t="s">
        <v>76</v>
      </c>
      <c r="B7" s="136"/>
      <c r="C7" s="157">
        <v>20836752</v>
      </c>
      <c r="D7" s="157"/>
      <c r="E7" s="158">
        <v>18052000</v>
      </c>
      <c r="F7" s="159">
        <v>18743431</v>
      </c>
      <c r="G7" s="159">
        <v>1707129</v>
      </c>
      <c r="H7" s="159">
        <v>1558502</v>
      </c>
      <c r="I7" s="159">
        <v>1946394</v>
      </c>
      <c r="J7" s="159">
        <v>5212025</v>
      </c>
      <c r="K7" s="159">
        <v>1738847</v>
      </c>
      <c r="L7" s="159">
        <v>1566099</v>
      </c>
      <c r="M7" s="159">
        <v>1869532</v>
      </c>
      <c r="N7" s="159">
        <v>5174478</v>
      </c>
      <c r="O7" s="159">
        <v>1718994</v>
      </c>
      <c r="P7" s="159">
        <v>1911178</v>
      </c>
      <c r="Q7" s="159">
        <v>1536064</v>
      </c>
      <c r="R7" s="159">
        <v>5166236</v>
      </c>
      <c r="S7" s="159">
        <v>1536324</v>
      </c>
      <c r="T7" s="159">
        <v>1663804</v>
      </c>
      <c r="U7" s="159">
        <v>1958043</v>
      </c>
      <c r="V7" s="159">
        <v>5158171</v>
      </c>
      <c r="W7" s="159">
        <v>20710910</v>
      </c>
      <c r="X7" s="159">
        <v>18743431</v>
      </c>
      <c r="Y7" s="159">
        <v>1967479</v>
      </c>
      <c r="Z7" s="141">
        <v>10.5</v>
      </c>
      <c r="AA7" s="157">
        <v>18743431</v>
      </c>
    </row>
    <row r="8" spans="1:27" ht="13.5">
      <c r="A8" s="138" t="s">
        <v>77</v>
      </c>
      <c r="B8" s="136"/>
      <c r="C8" s="155">
        <v>3130704</v>
      </c>
      <c r="D8" s="155"/>
      <c r="E8" s="156">
        <v>4648000</v>
      </c>
      <c r="F8" s="60">
        <v>2668000</v>
      </c>
      <c r="G8" s="60"/>
      <c r="H8" s="60"/>
      <c r="I8" s="60">
        <v>74166</v>
      </c>
      <c r="J8" s="60">
        <v>74166</v>
      </c>
      <c r="K8" s="60">
        <v>1055645</v>
      </c>
      <c r="L8" s="60">
        <v>74167</v>
      </c>
      <c r="M8" s="60">
        <v>88461</v>
      </c>
      <c r="N8" s="60">
        <v>1218273</v>
      </c>
      <c r="O8" s="60">
        <v>74166</v>
      </c>
      <c r="P8" s="60">
        <v>92749</v>
      </c>
      <c r="Q8" s="60">
        <v>88460</v>
      </c>
      <c r="R8" s="60">
        <v>255375</v>
      </c>
      <c r="S8" s="60">
        <v>74166</v>
      </c>
      <c r="T8" s="60">
        <v>206921</v>
      </c>
      <c r="U8" s="60">
        <v>-29995</v>
      </c>
      <c r="V8" s="60">
        <v>251092</v>
      </c>
      <c r="W8" s="60">
        <v>1798906</v>
      </c>
      <c r="X8" s="60">
        <v>2668000</v>
      </c>
      <c r="Y8" s="60">
        <v>-869094</v>
      </c>
      <c r="Z8" s="140">
        <v>-32.57</v>
      </c>
      <c r="AA8" s="155">
        <v>2668000</v>
      </c>
    </row>
    <row r="9" spans="1:27" ht="13.5">
      <c r="A9" s="135" t="s">
        <v>78</v>
      </c>
      <c r="B9" s="136"/>
      <c r="C9" s="153">
        <f aca="true" t="shared" si="1" ref="C9:Y9">SUM(C10:C14)</f>
        <v>692388</v>
      </c>
      <c r="D9" s="153">
        <f>SUM(D10:D14)</f>
        <v>0</v>
      </c>
      <c r="E9" s="154">
        <f t="shared" si="1"/>
        <v>1600000</v>
      </c>
      <c r="F9" s="100">
        <f t="shared" si="1"/>
        <v>1643336</v>
      </c>
      <c r="G9" s="100">
        <f t="shared" si="1"/>
        <v>0</v>
      </c>
      <c r="H9" s="100">
        <f t="shared" si="1"/>
        <v>0</v>
      </c>
      <c r="I9" s="100">
        <f t="shared" si="1"/>
        <v>83333</v>
      </c>
      <c r="J9" s="100">
        <f t="shared" si="1"/>
        <v>83333</v>
      </c>
      <c r="K9" s="100">
        <f t="shared" si="1"/>
        <v>166666</v>
      </c>
      <c r="L9" s="100">
        <f t="shared" si="1"/>
        <v>202728</v>
      </c>
      <c r="M9" s="100">
        <f t="shared" si="1"/>
        <v>90609</v>
      </c>
      <c r="N9" s="100">
        <f t="shared" si="1"/>
        <v>460003</v>
      </c>
      <c r="O9" s="100">
        <f t="shared" si="1"/>
        <v>0</v>
      </c>
      <c r="P9" s="100">
        <f t="shared" si="1"/>
        <v>383333</v>
      </c>
      <c r="Q9" s="100">
        <f t="shared" si="1"/>
        <v>104042</v>
      </c>
      <c r="R9" s="100">
        <f t="shared" si="1"/>
        <v>487375</v>
      </c>
      <c r="S9" s="100">
        <f t="shared" si="1"/>
        <v>307582</v>
      </c>
      <c r="T9" s="100">
        <f t="shared" si="1"/>
        <v>104042</v>
      </c>
      <c r="U9" s="100">
        <f t="shared" si="1"/>
        <v>200502</v>
      </c>
      <c r="V9" s="100">
        <f t="shared" si="1"/>
        <v>612126</v>
      </c>
      <c r="W9" s="100">
        <f t="shared" si="1"/>
        <v>1642837</v>
      </c>
      <c r="X9" s="100">
        <f t="shared" si="1"/>
        <v>1643336</v>
      </c>
      <c r="Y9" s="100">
        <f t="shared" si="1"/>
        <v>-499</v>
      </c>
      <c r="Z9" s="137">
        <f>+IF(X9&lt;&gt;0,+(Y9/X9)*100,0)</f>
        <v>-0.030365062287931382</v>
      </c>
      <c r="AA9" s="153">
        <f>SUM(AA10:AA14)</f>
        <v>1643336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542388</v>
      </c>
      <c r="D12" s="155"/>
      <c r="E12" s="156">
        <v>600000</v>
      </c>
      <c r="F12" s="60">
        <v>642837</v>
      </c>
      <c r="G12" s="60"/>
      <c r="H12" s="60"/>
      <c r="I12" s="60"/>
      <c r="J12" s="60"/>
      <c r="K12" s="60"/>
      <c r="L12" s="60">
        <v>36061</v>
      </c>
      <c r="M12" s="60">
        <v>6776</v>
      </c>
      <c r="N12" s="60">
        <v>42837</v>
      </c>
      <c r="O12" s="60"/>
      <c r="P12" s="60">
        <v>300000</v>
      </c>
      <c r="Q12" s="60"/>
      <c r="R12" s="60">
        <v>300000</v>
      </c>
      <c r="S12" s="60">
        <v>203540</v>
      </c>
      <c r="T12" s="60"/>
      <c r="U12" s="60">
        <v>96460</v>
      </c>
      <c r="V12" s="60">
        <v>300000</v>
      </c>
      <c r="W12" s="60">
        <v>642837</v>
      </c>
      <c r="X12" s="60">
        <v>642837</v>
      </c>
      <c r="Y12" s="60"/>
      <c r="Z12" s="140">
        <v>0</v>
      </c>
      <c r="AA12" s="155">
        <v>642837</v>
      </c>
    </row>
    <row r="13" spans="1:27" ht="13.5">
      <c r="A13" s="138" t="s">
        <v>82</v>
      </c>
      <c r="B13" s="136"/>
      <c r="C13" s="155">
        <v>150000</v>
      </c>
      <c r="D13" s="155"/>
      <c r="E13" s="156">
        <v>1000000</v>
      </c>
      <c r="F13" s="60">
        <v>1000499</v>
      </c>
      <c r="G13" s="60"/>
      <c r="H13" s="60"/>
      <c r="I13" s="60">
        <v>83333</v>
      </c>
      <c r="J13" s="60">
        <v>83333</v>
      </c>
      <c r="K13" s="60">
        <v>166666</v>
      </c>
      <c r="L13" s="60">
        <v>166667</v>
      </c>
      <c r="M13" s="60">
        <v>83833</v>
      </c>
      <c r="N13" s="60">
        <v>417166</v>
      </c>
      <c r="O13" s="60"/>
      <c r="P13" s="60">
        <v>83333</v>
      </c>
      <c r="Q13" s="60">
        <v>104042</v>
      </c>
      <c r="R13" s="60">
        <v>187375</v>
      </c>
      <c r="S13" s="60">
        <v>104042</v>
      </c>
      <c r="T13" s="60">
        <v>104042</v>
      </c>
      <c r="U13" s="60">
        <v>104042</v>
      </c>
      <c r="V13" s="60">
        <v>312126</v>
      </c>
      <c r="W13" s="60">
        <v>1000000</v>
      </c>
      <c r="X13" s="60">
        <v>1000499</v>
      </c>
      <c r="Y13" s="60">
        <v>-499</v>
      </c>
      <c r="Z13" s="140">
        <v>-0.05</v>
      </c>
      <c r="AA13" s="155">
        <v>1000499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13443990</v>
      </c>
      <c r="D15" s="153">
        <f>SUM(D16:D18)</f>
        <v>0</v>
      </c>
      <c r="E15" s="154">
        <f t="shared" si="2"/>
        <v>50000</v>
      </c>
      <c r="F15" s="100">
        <f t="shared" si="2"/>
        <v>0</v>
      </c>
      <c r="G15" s="100">
        <f t="shared" si="2"/>
        <v>1297123</v>
      </c>
      <c r="H15" s="100">
        <f t="shared" si="2"/>
        <v>2398333</v>
      </c>
      <c r="I15" s="100">
        <f t="shared" si="2"/>
        <v>1048919</v>
      </c>
      <c r="J15" s="100">
        <f t="shared" si="2"/>
        <v>4744375</v>
      </c>
      <c r="K15" s="100">
        <f t="shared" si="2"/>
        <v>1106764</v>
      </c>
      <c r="L15" s="100">
        <f t="shared" si="2"/>
        <v>1204350</v>
      </c>
      <c r="M15" s="100">
        <f t="shared" si="2"/>
        <v>1723163</v>
      </c>
      <c r="N15" s="100">
        <f t="shared" si="2"/>
        <v>4034277</v>
      </c>
      <c r="O15" s="100">
        <f t="shared" si="2"/>
        <v>1846548</v>
      </c>
      <c r="P15" s="100">
        <f t="shared" si="2"/>
        <v>2277260</v>
      </c>
      <c r="Q15" s="100">
        <f t="shared" si="2"/>
        <v>2433091</v>
      </c>
      <c r="R15" s="100">
        <f t="shared" si="2"/>
        <v>6556899</v>
      </c>
      <c r="S15" s="100">
        <f t="shared" si="2"/>
        <v>2829962</v>
      </c>
      <c r="T15" s="100">
        <f t="shared" si="2"/>
        <v>1169474</v>
      </c>
      <c r="U15" s="100">
        <f t="shared" si="2"/>
        <v>1228575</v>
      </c>
      <c r="V15" s="100">
        <f t="shared" si="2"/>
        <v>5228011</v>
      </c>
      <c r="W15" s="100">
        <f t="shared" si="2"/>
        <v>20563562</v>
      </c>
      <c r="X15" s="100">
        <f t="shared" si="2"/>
        <v>0</v>
      </c>
      <c r="Y15" s="100">
        <f t="shared" si="2"/>
        <v>20563562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13443990</v>
      </c>
      <c r="D16" s="155"/>
      <c r="E16" s="156">
        <v>50000</v>
      </c>
      <c r="F16" s="60"/>
      <c r="G16" s="60">
        <v>1297123</v>
      </c>
      <c r="H16" s="60">
        <v>2398333</v>
      </c>
      <c r="I16" s="60">
        <v>1048919</v>
      </c>
      <c r="J16" s="60">
        <v>4744375</v>
      </c>
      <c r="K16" s="60">
        <v>1106764</v>
      </c>
      <c r="L16" s="60">
        <v>1204350</v>
      </c>
      <c r="M16" s="60">
        <v>1723163</v>
      </c>
      <c r="N16" s="60">
        <v>4034277</v>
      </c>
      <c r="O16" s="60">
        <v>1846548</v>
      </c>
      <c r="P16" s="60">
        <v>2277260</v>
      </c>
      <c r="Q16" s="60">
        <v>2433091</v>
      </c>
      <c r="R16" s="60">
        <v>6556899</v>
      </c>
      <c r="S16" s="60">
        <v>2829962</v>
      </c>
      <c r="T16" s="60">
        <v>1169474</v>
      </c>
      <c r="U16" s="60">
        <v>1228575</v>
      </c>
      <c r="V16" s="60">
        <v>5228011</v>
      </c>
      <c r="W16" s="60">
        <v>20563562</v>
      </c>
      <c r="X16" s="60"/>
      <c r="Y16" s="60">
        <v>20563562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40346574</v>
      </c>
      <c r="D25" s="168">
        <f>+D5+D9+D15+D19+D24</f>
        <v>0</v>
      </c>
      <c r="E25" s="169">
        <f t="shared" si="4"/>
        <v>38073000</v>
      </c>
      <c r="F25" s="73">
        <f t="shared" si="4"/>
        <v>44327767</v>
      </c>
      <c r="G25" s="73">
        <f t="shared" si="4"/>
        <v>3239677</v>
      </c>
      <c r="H25" s="73">
        <f t="shared" si="4"/>
        <v>5202320</v>
      </c>
      <c r="I25" s="73">
        <f t="shared" si="4"/>
        <v>3388237</v>
      </c>
      <c r="J25" s="73">
        <f t="shared" si="4"/>
        <v>11830234</v>
      </c>
      <c r="K25" s="73">
        <f t="shared" si="4"/>
        <v>4303347</v>
      </c>
      <c r="L25" s="73">
        <f t="shared" si="4"/>
        <v>3282769</v>
      </c>
      <c r="M25" s="73">
        <f t="shared" si="4"/>
        <v>4007190</v>
      </c>
      <c r="N25" s="73">
        <f t="shared" si="4"/>
        <v>11593306</v>
      </c>
      <c r="O25" s="73">
        <f t="shared" si="4"/>
        <v>3875133</v>
      </c>
      <c r="P25" s="73">
        <f t="shared" si="4"/>
        <v>4899945</v>
      </c>
      <c r="Q25" s="73">
        <f t="shared" si="4"/>
        <v>4397082</v>
      </c>
      <c r="R25" s="73">
        <f t="shared" si="4"/>
        <v>13172160</v>
      </c>
      <c r="S25" s="73">
        <f t="shared" si="4"/>
        <v>4983459</v>
      </c>
      <c r="T25" s="73">
        <f t="shared" si="4"/>
        <v>3379666</v>
      </c>
      <c r="U25" s="73">
        <f t="shared" si="4"/>
        <v>3592454</v>
      </c>
      <c r="V25" s="73">
        <f t="shared" si="4"/>
        <v>11955579</v>
      </c>
      <c r="W25" s="73">
        <f t="shared" si="4"/>
        <v>48551279</v>
      </c>
      <c r="X25" s="73">
        <f t="shared" si="4"/>
        <v>44327767</v>
      </c>
      <c r="Y25" s="73">
        <f t="shared" si="4"/>
        <v>4223512</v>
      </c>
      <c r="Z25" s="170">
        <f>+IF(X25&lt;&gt;0,+(Y25/X25)*100,0)</f>
        <v>9.527915087624422</v>
      </c>
      <c r="AA25" s="168">
        <f>+AA5+AA9+AA15+AA19+AA24</f>
        <v>44327767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30964403</v>
      </c>
      <c r="D28" s="153">
        <f>SUM(D29:D31)</f>
        <v>0</v>
      </c>
      <c r="E28" s="154">
        <f t="shared" si="5"/>
        <v>31274121</v>
      </c>
      <c r="F28" s="100">
        <f t="shared" si="5"/>
        <v>39416550</v>
      </c>
      <c r="G28" s="100">
        <f t="shared" si="5"/>
        <v>2863113</v>
      </c>
      <c r="H28" s="100">
        <f t="shared" si="5"/>
        <v>2264741</v>
      </c>
      <c r="I28" s="100">
        <f t="shared" si="5"/>
        <v>2046206</v>
      </c>
      <c r="J28" s="100">
        <f t="shared" si="5"/>
        <v>7174060</v>
      </c>
      <c r="K28" s="100">
        <f t="shared" si="5"/>
        <v>2453362</v>
      </c>
      <c r="L28" s="100">
        <f t="shared" si="5"/>
        <v>1977147</v>
      </c>
      <c r="M28" s="100">
        <f t="shared" si="5"/>
        <v>2174570</v>
      </c>
      <c r="N28" s="100">
        <f t="shared" si="5"/>
        <v>6605079</v>
      </c>
      <c r="O28" s="100">
        <f t="shared" si="5"/>
        <v>2086648</v>
      </c>
      <c r="P28" s="100">
        <f t="shared" si="5"/>
        <v>2286906</v>
      </c>
      <c r="Q28" s="100">
        <f t="shared" si="5"/>
        <v>2503809</v>
      </c>
      <c r="R28" s="100">
        <f t="shared" si="5"/>
        <v>6877363</v>
      </c>
      <c r="S28" s="100">
        <f t="shared" si="5"/>
        <v>2869642</v>
      </c>
      <c r="T28" s="100">
        <f t="shared" si="5"/>
        <v>2214240</v>
      </c>
      <c r="U28" s="100">
        <f t="shared" si="5"/>
        <v>3265985</v>
      </c>
      <c r="V28" s="100">
        <f t="shared" si="5"/>
        <v>8349867</v>
      </c>
      <c r="W28" s="100">
        <f t="shared" si="5"/>
        <v>29006369</v>
      </c>
      <c r="X28" s="100">
        <f t="shared" si="5"/>
        <v>39416550</v>
      </c>
      <c r="Y28" s="100">
        <f t="shared" si="5"/>
        <v>-10410181</v>
      </c>
      <c r="Z28" s="137">
        <f>+IF(X28&lt;&gt;0,+(Y28/X28)*100,0)</f>
        <v>-26.410685359322418</v>
      </c>
      <c r="AA28" s="153">
        <f>SUM(AA29:AA31)</f>
        <v>39416550</v>
      </c>
    </row>
    <row r="29" spans="1:27" ht="13.5">
      <c r="A29" s="138" t="s">
        <v>75</v>
      </c>
      <c r="B29" s="136"/>
      <c r="C29" s="155">
        <v>9064820</v>
      </c>
      <c r="D29" s="155"/>
      <c r="E29" s="156">
        <v>10713688</v>
      </c>
      <c r="F29" s="60">
        <v>17223002</v>
      </c>
      <c r="G29" s="60">
        <v>704142</v>
      </c>
      <c r="H29" s="60">
        <v>741754</v>
      </c>
      <c r="I29" s="60">
        <v>608123</v>
      </c>
      <c r="J29" s="60">
        <v>2054019</v>
      </c>
      <c r="K29" s="60">
        <v>713393</v>
      </c>
      <c r="L29" s="60">
        <v>683164</v>
      </c>
      <c r="M29" s="60">
        <v>661112</v>
      </c>
      <c r="N29" s="60">
        <v>2057669</v>
      </c>
      <c r="O29" s="60">
        <v>633805</v>
      </c>
      <c r="P29" s="60">
        <v>747704</v>
      </c>
      <c r="Q29" s="60">
        <v>741065</v>
      </c>
      <c r="R29" s="60">
        <v>2122574</v>
      </c>
      <c r="S29" s="60">
        <v>1124114</v>
      </c>
      <c r="T29" s="60">
        <v>665654</v>
      </c>
      <c r="U29" s="60">
        <v>645036</v>
      </c>
      <c r="V29" s="60">
        <v>2434804</v>
      </c>
      <c r="W29" s="60">
        <v>8669066</v>
      </c>
      <c r="X29" s="60">
        <v>17223002</v>
      </c>
      <c r="Y29" s="60">
        <v>-8553936</v>
      </c>
      <c r="Z29" s="140">
        <v>-49.67</v>
      </c>
      <c r="AA29" s="155">
        <v>17223002</v>
      </c>
    </row>
    <row r="30" spans="1:27" ht="13.5">
      <c r="A30" s="138" t="s">
        <v>76</v>
      </c>
      <c r="B30" s="136"/>
      <c r="C30" s="157">
        <v>11351992</v>
      </c>
      <c r="D30" s="157"/>
      <c r="E30" s="158">
        <v>9602934</v>
      </c>
      <c r="F30" s="159">
        <v>10759449</v>
      </c>
      <c r="G30" s="159">
        <v>843377</v>
      </c>
      <c r="H30" s="159">
        <v>729412</v>
      </c>
      <c r="I30" s="159">
        <v>608711</v>
      </c>
      <c r="J30" s="159">
        <v>2181500</v>
      </c>
      <c r="K30" s="159">
        <v>733969</v>
      </c>
      <c r="L30" s="159">
        <v>404642</v>
      </c>
      <c r="M30" s="159">
        <v>716030</v>
      </c>
      <c r="N30" s="159">
        <v>1854641</v>
      </c>
      <c r="O30" s="159">
        <v>499671</v>
      </c>
      <c r="P30" s="159">
        <v>581318</v>
      </c>
      <c r="Q30" s="159">
        <v>729453</v>
      </c>
      <c r="R30" s="159">
        <v>1810442</v>
      </c>
      <c r="S30" s="159">
        <v>681109</v>
      </c>
      <c r="T30" s="159">
        <v>469864</v>
      </c>
      <c r="U30" s="159">
        <v>1605824</v>
      </c>
      <c r="V30" s="159">
        <v>2756797</v>
      </c>
      <c r="W30" s="159">
        <v>8603380</v>
      </c>
      <c r="X30" s="159">
        <v>10759449</v>
      </c>
      <c r="Y30" s="159">
        <v>-2156069</v>
      </c>
      <c r="Z30" s="141">
        <v>-20.04</v>
      </c>
      <c r="AA30" s="157">
        <v>10759449</v>
      </c>
    </row>
    <row r="31" spans="1:27" ht="13.5">
      <c r="A31" s="138" t="s">
        <v>77</v>
      </c>
      <c r="B31" s="136"/>
      <c r="C31" s="155">
        <v>10547591</v>
      </c>
      <c r="D31" s="155"/>
      <c r="E31" s="156">
        <v>10957499</v>
      </c>
      <c r="F31" s="60">
        <v>11434099</v>
      </c>
      <c r="G31" s="60">
        <v>1315594</v>
      </c>
      <c r="H31" s="60">
        <v>793575</v>
      </c>
      <c r="I31" s="60">
        <v>829372</v>
      </c>
      <c r="J31" s="60">
        <v>2938541</v>
      </c>
      <c r="K31" s="60">
        <v>1006000</v>
      </c>
      <c r="L31" s="60">
        <v>889341</v>
      </c>
      <c r="M31" s="60">
        <v>797428</v>
      </c>
      <c r="N31" s="60">
        <v>2692769</v>
      </c>
      <c r="O31" s="60">
        <v>953172</v>
      </c>
      <c r="P31" s="60">
        <v>957884</v>
      </c>
      <c r="Q31" s="60">
        <v>1033291</v>
      </c>
      <c r="R31" s="60">
        <v>2944347</v>
      </c>
      <c r="S31" s="60">
        <v>1064419</v>
      </c>
      <c r="T31" s="60">
        <v>1078722</v>
      </c>
      <c r="U31" s="60">
        <v>1015125</v>
      </c>
      <c r="V31" s="60">
        <v>3158266</v>
      </c>
      <c r="W31" s="60">
        <v>11733923</v>
      </c>
      <c r="X31" s="60">
        <v>11434099</v>
      </c>
      <c r="Y31" s="60">
        <v>299824</v>
      </c>
      <c r="Z31" s="140">
        <v>2.62</v>
      </c>
      <c r="AA31" s="155">
        <v>11434099</v>
      </c>
    </row>
    <row r="32" spans="1:27" ht="13.5">
      <c r="A32" s="135" t="s">
        <v>78</v>
      </c>
      <c r="B32" s="136"/>
      <c r="C32" s="153">
        <f aca="true" t="shared" si="6" ref="C32:Y32">SUM(C33:C37)</f>
        <v>5248582</v>
      </c>
      <c r="D32" s="153">
        <f>SUM(D33:D37)</f>
        <v>0</v>
      </c>
      <c r="E32" s="154">
        <f t="shared" si="6"/>
        <v>5826548</v>
      </c>
      <c r="F32" s="100">
        <f t="shared" si="6"/>
        <v>6155878</v>
      </c>
      <c r="G32" s="100">
        <f t="shared" si="6"/>
        <v>604690</v>
      </c>
      <c r="H32" s="100">
        <f t="shared" si="6"/>
        <v>447945</v>
      </c>
      <c r="I32" s="100">
        <f t="shared" si="6"/>
        <v>453290</v>
      </c>
      <c r="J32" s="100">
        <f t="shared" si="6"/>
        <v>1505925</v>
      </c>
      <c r="K32" s="100">
        <f t="shared" si="6"/>
        <v>496685</v>
      </c>
      <c r="L32" s="100">
        <f t="shared" si="6"/>
        <v>468817</v>
      </c>
      <c r="M32" s="100">
        <f t="shared" si="6"/>
        <v>493580</v>
      </c>
      <c r="N32" s="100">
        <f t="shared" si="6"/>
        <v>1459082</v>
      </c>
      <c r="O32" s="100">
        <f t="shared" si="6"/>
        <v>457564</v>
      </c>
      <c r="P32" s="100">
        <f t="shared" si="6"/>
        <v>425352</v>
      </c>
      <c r="Q32" s="100">
        <f t="shared" si="6"/>
        <v>483213</v>
      </c>
      <c r="R32" s="100">
        <f t="shared" si="6"/>
        <v>1366129</v>
      </c>
      <c r="S32" s="100">
        <f t="shared" si="6"/>
        <v>722404</v>
      </c>
      <c r="T32" s="100">
        <f t="shared" si="6"/>
        <v>552454</v>
      </c>
      <c r="U32" s="100">
        <f t="shared" si="6"/>
        <v>612630</v>
      </c>
      <c r="V32" s="100">
        <f t="shared" si="6"/>
        <v>1887488</v>
      </c>
      <c r="W32" s="100">
        <f t="shared" si="6"/>
        <v>6218624</v>
      </c>
      <c r="X32" s="100">
        <f t="shared" si="6"/>
        <v>6155878</v>
      </c>
      <c r="Y32" s="100">
        <f t="shared" si="6"/>
        <v>62746</v>
      </c>
      <c r="Z32" s="137">
        <f>+IF(X32&lt;&gt;0,+(Y32/X32)*100,0)</f>
        <v>1.019285957259062</v>
      </c>
      <c r="AA32" s="153">
        <f>SUM(AA33:AA37)</f>
        <v>6155878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2322511</v>
      </c>
      <c r="D35" s="155"/>
      <c r="E35" s="156">
        <v>2154417</v>
      </c>
      <c r="F35" s="60">
        <v>2197853</v>
      </c>
      <c r="G35" s="60">
        <v>188598</v>
      </c>
      <c r="H35" s="60">
        <v>171761</v>
      </c>
      <c r="I35" s="60">
        <v>149115</v>
      </c>
      <c r="J35" s="60">
        <v>509474</v>
      </c>
      <c r="K35" s="60">
        <v>189159</v>
      </c>
      <c r="L35" s="60">
        <v>139678</v>
      </c>
      <c r="M35" s="60">
        <v>168468</v>
      </c>
      <c r="N35" s="60">
        <v>497305</v>
      </c>
      <c r="O35" s="60">
        <v>130205</v>
      </c>
      <c r="P35" s="60">
        <v>126709</v>
      </c>
      <c r="Q35" s="60">
        <v>137689</v>
      </c>
      <c r="R35" s="60">
        <v>394603</v>
      </c>
      <c r="S35" s="60">
        <v>380809</v>
      </c>
      <c r="T35" s="60">
        <v>175358</v>
      </c>
      <c r="U35" s="60">
        <v>269659</v>
      </c>
      <c r="V35" s="60">
        <v>825826</v>
      </c>
      <c r="W35" s="60">
        <v>2227208</v>
      </c>
      <c r="X35" s="60">
        <v>2197853</v>
      </c>
      <c r="Y35" s="60">
        <v>29355</v>
      </c>
      <c r="Z35" s="140">
        <v>1.34</v>
      </c>
      <c r="AA35" s="155">
        <v>2197853</v>
      </c>
    </row>
    <row r="36" spans="1:27" ht="13.5">
      <c r="A36" s="138" t="s">
        <v>82</v>
      </c>
      <c r="B36" s="136"/>
      <c r="C36" s="155">
        <v>1862520</v>
      </c>
      <c r="D36" s="155"/>
      <c r="E36" s="156">
        <v>2284424</v>
      </c>
      <c r="F36" s="60">
        <v>2402027</v>
      </c>
      <c r="G36" s="60">
        <v>235015</v>
      </c>
      <c r="H36" s="60">
        <v>160818</v>
      </c>
      <c r="I36" s="60">
        <v>181811</v>
      </c>
      <c r="J36" s="60">
        <v>577644</v>
      </c>
      <c r="K36" s="60">
        <v>170444</v>
      </c>
      <c r="L36" s="60">
        <v>198666</v>
      </c>
      <c r="M36" s="60">
        <v>209709</v>
      </c>
      <c r="N36" s="60">
        <v>578819</v>
      </c>
      <c r="O36" s="60">
        <v>191930</v>
      </c>
      <c r="P36" s="60">
        <v>185967</v>
      </c>
      <c r="Q36" s="60">
        <v>216998</v>
      </c>
      <c r="R36" s="60">
        <v>594895</v>
      </c>
      <c r="S36" s="60">
        <v>211656</v>
      </c>
      <c r="T36" s="60">
        <v>246920</v>
      </c>
      <c r="U36" s="60">
        <v>218480</v>
      </c>
      <c r="V36" s="60">
        <v>677056</v>
      </c>
      <c r="W36" s="60">
        <v>2428414</v>
      </c>
      <c r="X36" s="60">
        <v>2402027</v>
      </c>
      <c r="Y36" s="60">
        <v>26387</v>
      </c>
      <c r="Z36" s="140">
        <v>1.1</v>
      </c>
      <c r="AA36" s="155">
        <v>2402027</v>
      </c>
    </row>
    <row r="37" spans="1:27" ht="13.5">
      <c r="A37" s="138" t="s">
        <v>83</v>
      </c>
      <c r="B37" s="136"/>
      <c r="C37" s="157">
        <v>1063551</v>
      </c>
      <c r="D37" s="157"/>
      <c r="E37" s="158">
        <v>1387707</v>
      </c>
      <c r="F37" s="159">
        <v>1555998</v>
      </c>
      <c r="G37" s="159">
        <v>181077</v>
      </c>
      <c r="H37" s="159">
        <v>115366</v>
      </c>
      <c r="I37" s="159">
        <v>122364</v>
      </c>
      <c r="J37" s="159">
        <v>418807</v>
      </c>
      <c r="K37" s="159">
        <v>137082</v>
      </c>
      <c r="L37" s="159">
        <v>130473</v>
      </c>
      <c r="M37" s="159">
        <v>115403</v>
      </c>
      <c r="N37" s="159">
        <v>382958</v>
      </c>
      <c r="O37" s="159">
        <v>135429</v>
      </c>
      <c r="P37" s="159">
        <v>112676</v>
      </c>
      <c r="Q37" s="159">
        <v>128526</v>
      </c>
      <c r="R37" s="159">
        <v>376631</v>
      </c>
      <c r="S37" s="159">
        <v>129939</v>
      </c>
      <c r="T37" s="159">
        <v>130176</v>
      </c>
      <c r="U37" s="159">
        <v>124491</v>
      </c>
      <c r="V37" s="159">
        <v>384606</v>
      </c>
      <c r="W37" s="159">
        <v>1563002</v>
      </c>
      <c r="X37" s="159">
        <v>1555998</v>
      </c>
      <c r="Y37" s="159">
        <v>7004</v>
      </c>
      <c r="Z37" s="141">
        <v>0.45</v>
      </c>
      <c r="AA37" s="157">
        <v>1555998</v>
      </c>
    </row>
    <row r="38" spans="1:27" ht="13.5">
      <c r="A38" s="135" t="s">
        <v>84</v>
      </c>
      <c r="B38" s="142"/>
      <c r="C38" s="153">
        <f aca="true" t="shared" si="7" ref="C38:Y38">SUM(C39:C41)</f>
        <v>7875460</v>
      </c>
      <c r="D38" s="153">
        <f>SUM(D39:D41)</f>
        <v>0</v>
      </c>
      <c r="E38" s="154">
        <f t="shared" si="7"/>
        <v>2183682</v>
      </c>
      <c r="F38" s="100">
        <f t="shared" si="7"/>
        <v>2177968</v>
      </c>
      <c r="G38" s="100">
        <f t="shared" si="7"/>
        <v>669654</v>
      </c>
      <c r="H38" s="100">
        <f t="shared" si="7"/>
        <v>214115</v>
      </c>
      <c r="I38" s="100">
        <f t="shared" si="7"/>
        <v>400613</v>
      </c>
      <c r="J38" s="100">
        <f t="shared" si="7"/>
        <v>1284382</v>
      </c>
      <c r="K38" s="100">
        <f t="shared" si="7"/>
        <v>471233</v>
      </c>
      <c r="L38" s="100">
        <f t="shared" si="7"/>
        <v>611349</v>
      </c>
      <c r="M38" s="100">
        <f t="shared" si="7"/>
        <v>1236558</v>
      </c>
      <c r="N38" s="100">
        <f t="shared" si="7"/>
        <v>2319140</v>
      </c>
      <c r="O38" s="100">
        <f t="shared" si="7"/>
        <v>1108424</v>
      </c>
      <c r="P38" s="100">
        <f t="shared" si="7"/>
        <v>1294161</v>
      </c>
      <c r="Q38" s="100">
        <f t="shared" si="7"/>
        <v>1709635</v>
      </c>
      <c r="R38" s="100">
        <f t="shared" si="7"/>
        <v>4112220</v>
      </c>
      <c r="S38" s="100">
        <f t="shared" si="7"/>
        <v>2156361</v>
      </c>
      <c r="T38" s="100">
        <f t="shared" si="7"/>
        <v>412266</v>
      </c>
      <c r="U38" s="100">
        <f t="shared" si="7"/>
        <v>508245</v>
      </c>
      <c r="V38" s="100">
        <f t="shared" si="7"/>
        <v>3076872</v>
      </c>
      <c r="W38" s="100">
        <f t="shared" si="7"/>
        <v>10792614</v>
      </c>
      <c r="X38" s="100">
        <f t="shared" si="7"/>
        <v>2177968</v>
      </c>
      <c r="Y38" s="100">
        <f t="shared" si="7"/>
        <v>8614646</v>
      </c>
      <c r="Z38" s="137">
        <f>+IF(X38&lt;&gt;0,+(Y38/X38)*100,0)</f>
        <v>395.53593073911094</v>
      </c>
      <c r="AA38" s="153">
        <f>SUM(AA39:AA41)</f>
        <v>2177968</v>
      </c>
    </row>
    <row r="39" spans="1:27" ht="13.5">
      <c r="A39" s="138" t="s">
        <v>85</v>
      </c>
      <c r="B39" s="136"/>
      <c r="C39" s="155">
        <v>7875460</v>
      </c>
      <c r="D39" s="155"/>
      <c r="E39" s="156">
        <v>2183682</v>
      </c>
      <c r="F39" s="60">
        <v>2177968</v>
      </c>
      <c r="G39" s="60">
        <v>669654</v>
      </c>
      <c r="H39" s="60">
        <v>214115</v>
      </c>
      <c r="I39" s="60">
        <v>400613</v>
      </c>
      <c r="J39" s="60">
        <v>1284382</v>
      </c>
      <c r="K39" s="60">
        <v>471233</v>
      </c>
      <c r="L39" s="60">
        <v>611349</v>
      </c>
      <c r="M39" s="60">
        <v>1236558</v>
      </c>
      <c r="N39" s="60">
        <v>2319140</v>
      </c>
      <c r="O39" s="60">
        <v>1108424</v>
      </c>
      <c r="P39" s="60">
        <v>1294161</v>
      </c>
      <c r="Q39" s="60">
        <v>1709635</v>
      </c>
      <c r="R39" s="60">
        <v>4112220</v>
      </c>
      <c r="S39" s="60">
        <v>2156361</v>
      </c>
      <c r="T39" s="60">
        <v>412266</v>
      </c>
      <c r="U39" s="60">
        <v>508245</v>
      </c>
      <c r="V39" s="60">
        <v>3076872</v>
      </c>
      <c r="W39" s="60">
        <v>10792614</v>
      </c>
      <c r="X39" s="60">
        <v>2177968</v>
      </c>
      <c r="Y39" s="60">
        <v>8614646</v>
      </c>
      <c r="Z39" s="140">
        <v>395.54</v>
      </c>
      <c r="AA39" s="155">
        <v>2177968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44088445</v>
      </c>
      <c r="D48" s="168">
        <f>+D28+D32+D38+D42+D47</f>
        <v>0</v>
      </c>
      <c r="E48" s="169">
        <f t="shared" si="9"/>
        <v>39284351</v>
      </c>
      <c r="F48" s="73">
        <f t="shared" si="9"/>
        <v>47750396</v>
      </c>
      <c r="G48" s="73">
        <f t="shared" si="9"/>
        <v>4137457</v>
      </c>
      <c r="H48" s="73">
        <f t="shared" si="9"/>
        <v>2926801</v>
      </c>
      <c r="I48" s="73">
        <f t="shared" si="9"/>
        <v>2900109</v>
      </c>
      <c r="J48" s="73">
        <f t="shared" si="9"/>
        <v>9964367</v>
      </c>
      <c r="K48" s="73">
        <f t="shared" si="9"/>
        <v>3421280</v>
      </c>
      <c r="L48" s="73">
        <f t="shared" si="9"/>
        <v>3057313</v>
      </c>
      <c r="M48" s="73">
        <f t="shared" si="9"/>
        <v>3904708</v>
      </c>
      <c r="N48" s="73">
        <f t="shared" si="9"/>
        <v>10383301</v>
      </c>
      <c r="O48" s="73">
        <f t="shared" si="9"/>
        <v>3652636</v>
      </c>
      <c r="P48" s="73">
        <f t="shared" si="9"/>
        <v>4006419</v>
      </c>
      <c r="Q48" s="73">
        <f t="shared" si="9"/>
        <v>4696657</v>
      </c>
      <c r="R48" s="73">
        <f t="shared" si="9"/>
        <v>12355712</v>
      </c>
      <c r="S48" s="73">
        <f t="shared" si="9"/>
        <v>5748407</v>
      </c>
      <c r="T48" s="73">
        <f t="shared" si="9"/>
        <v>3178960</v>
      </c>
      <c r="U48" s="73">
        <f t="shared" si="9"/>
        <v>4386860</v>
      </c>
      <c r="V48" s="73">
        <f t="shared" si="9"/>
        <v>13314227</v>
      </c>
      <c r="W48" s="73">
        <f t="shared" si="9"/>
        <v>46017607</v>
      </c>
      <c r="X48" s="73">
        <f t="shared" si="9"/>
        <v>47750396</v>
      </c>
      <c r="Y48" s="73">
        <f t="shared" si="9"/>
        <v>-1732789</v>
      </c>
      <c r="Z48" s="170">
        <f>+IF(X48&lt;&gt;0,+(Y48/X48)*100,0)</f>
        <v>-3.6288473921766013</v>
      </c>
      <c r="AA48" s="168">
        <f>+AA28+AA32+AA38+AA42+AA47</f>
        <v>47750396</v>
      </c>
    </row>
    <row r="49" spans="1:27" ht="13.5">
      <c r="A49" s="148" t="s">
        <v>49</v>
      </c>
      <c r="B49" s="149"/>
      <c r="C49" s="171">
        <f aca="true" t="shared" si="10" ref="C49:Y49">+C25-C48</f>
        <v>-3741871</v>
      </c>
      <c r="D49" s="171">
        <f>+D25-D48</f>
        <v>0</v>
      </c>
      <c r="E49" s="172">
        <f t="shared" si="10"/>
        <v>-1211351</v>
      </c>
      <c r="F49" s="173">
        <f t="shared" si="10"/>
        <v>-3422629</v>
      </c>
      <c r="G49" s="173">
        <f t="shared" si="10"/>
        <v>-897780</v>
      </c>
      <c r="H49" s="173">
        <f t="shared" si="10"/>
        <v>2275519</v>
      </c>
      <c r="I49" s="173">
        <f t="shared" si="10"/>
        <v>488128</v>
      </c>
      <c r="J49" s="173">
        <f t="shared" si="10"/>
        <v>1865867</v>
      </c>
      <c r="K49" s="173">
        <f t="shared" si="10"/>
        <v>882067</v>
      </c>
      <c r="L49" s="173">
        <f t="shared" si="10"/>
        <v>225456</v>
      </c>
      <c r="M49" s="173">
        <f t="shared" si="10"/>
        <v>102482</v>
      </c>
      <c r="N49" s="173">
        <f t="shared" si="10"/>
        <v>1210005</v>
      </c>
      <c r="O49" s="173">
        <f t="shared" si="10"/>
        <v>222497</v>
      </c>
      <c r="P49" s="173">
        <f t="shared" si="10"/>
        <v>893526</v>
      </c>
      <c r="Q49" s="173">
        <f t="shared" si="10"/>
        <v>-299575</v>
      </c>
      <c r="R49" s="173">
        <f t="shared" si="10"/>
        <v>816448</v>
      </c>
      <c r="S49" s="173">
        <f t="shared" si="10"/>
        <v>-764948</v>
      </c>
      <c r="T49" s="173">
        <f t="shared" si="10"/>
        <v>200706</v>
      </c>
      <c r="U49" s="173">
        <f t="shared" si="10"/>
        <v>-794406</v>
      </c>
      <c r="V49" s="173">
        <f t="shared" si="10"/>
        <v>-1358648</v>
      </c>
      <c r="W49" s="173">
        <f t="shared" si="10"/>
        <v>2533672</v>
      </c>
      <c r="X49" s="173">
        <f>IF(F25=F48,0,X25-X48)</f>
        <v>-3422629</v>
      </c>
      <c r="Y49" s="173">
        <f t="shared" si="10"/>
        <v>5956301</v>
      </c>
      <c r="Z49" s="174">
        <f>+IF(X49&lt;&gt;0,+(Y49/X49)*100,0)</f>
        <v>-174.02707100302138</v>
      </c>
      <c r="AA49" s="171">
        <f>+AA25-AA48</f>
        <v>-3422629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155323</v>
      </c>
      <c r="D12" s="155">
        <v>0</v>
      </c>
      <c r="E12" s="156">
        <v>158000</v>
      </c>
      <c r="F12" s="60">
        <v>158000</v>
      </c>
      <c r="G12" s="60">
        <v>0</v>
      </c>
      <c r="H12" s="60">
        <v>0</v>
      </c>
      <c r="I12" s="60">
        <v>0</v>
      </c>
      <c r="J12" s="60">
        <v>0</v>
      </c>
      <c r="K12" s="60">
        <v>81478</v>
      </c>
      <c r="L12" s="60">
        <v>0</v>
      </c>
      <c r="M12" s="60">
        <v>14294</v>
      </c>
      <c r="N12" s="60">
        <v>95772</v>
      </c>
      <c r="O12" s="60">
        <v>0</v>
      </c>
      <c r="P12" s="60">
        <v>18583</v>
      </c>
      <c r="Q12" s="60">
        <v>14294</v>
      </c>
      <c r="R12" s="60">
        <v>32877</v>
      </c>
      <c r="S12" s="60">
        <v>0</v>
      </c>
      <c r="T12" s="60">
        <v>28588</v>
      </c>
      <c r="U12" s="60">
        <v>0</v>
      </c>
      <c r="V12" s="60">
        <v>28588</v>
      </c>
      <c r="W12" s="60">
        <v>157237</v>
      </c>
      <c r="X12" s="60">
        <v>158000</v>
      </c>
      <c r="Y12" s="60">
        <v>-763</v>
      </c>
      <c r="Z12" s="140">
        <v>-0.48</v>
      </c>
      <c r="AA12" s="155">
        <v>158000</v>
      </c>
    </row>
    <row r="13" spans="1:27" ht="13.5">
      <c r="A13" s="181" t="s">
        <v>109</v>
      </c>
      <c r="B13" s="185"/>
      <c r="C13" s="155">
        <v>487460</v>
      </c>
      <c r="D13" s="155">
        <v>0</v>
      </c>
      <c r="E13" s="156">
        <v>150000</v>
      </c>
      <c r="F13" s="60">
        <v>336342</v>
      </c>
      <c r="G13" s="60">
        <v>1969</v>
      </c>
      <c r="H13" s="60">
        <v>368</v>
      </c>
      <c r="I13" s="60">
        <v>186985</v>
      </c>
      <c r="J13" s="60">
        <v>189322</v>
      </c>
      <c r="K13" s="60">
        <v>49340</v>
      </c>
      <c r="L13" s="60">
        <v>53467</v>
      </c>
      <c r="M13" s="60">
        <v>33765</v>
      </c>
      <c r="N13" s="60">
        <v>136572</v>
      </c>
      <c r="O13" s="60">
        <v>688</v>
      </c>
      <c r="P13" s="60">
        <v>126418</v>
      </c>
      <c r="Q13" s="60">
        <v>38500</v>
      </c>
      <c r="R13" s="60">
        <v>165606</v>
      </c>
      <c r="S13" s="60">
        <v>37963</v>
      </c>
      <c r="T13" s="60">
        <v>29147</v>
      </c>
      <c r="U13" s="60">
        <v>2348</v>
      </c>
      <c r="V13" s="60">
        <v>69458</v>
      </c>
      <c r="W13" s="60">
        <v>560958</v>
      </c>
      <c r="X13" s="60">
        <v>336342</v>
      </c>
      <c r="Y13" s="60">
        <v>224616</v>
      </c>
      <c r="Z13" s="140">
        <v>66.78</v>
      </c>
      <c r="AA13" s="155">
        <v>336342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56000</v>
      </c>
      <c r="I18" s="60">
        <v>0</v>
      </c>
      <c r="J18" s="60">
        <v>56000</v>
      </c>
      <c r="K18" s="60">
        <v>0</v>
      </c>
      <c r="L18" s="60">
        <v>15000</v>
      </c>
      <c r="M18" s="60">
        <v>250000</v>
      </c>
      <c r="N18" s="60">
        <v>265000</v>
      </c>
      <c r="O18" s="60">
        <v>0</v>
      </c>
      <c r="P18" s="60">
        <v>15000</v>
      </c>
      <c r="Q18" s="60">
        <v>0</v>
      </c>
      <c r="R18" s="60">
        <v>15000</v>
      </c>
      <c r="S18" s="60">
        <v>0</v>
      </c>
      <c r="T18" s="60">
        <v>0</v>
      </c>
      <c r="U18" s="60">
        <v>-336000</v>
      </c>
      <c r="V18" s="60">
        <v>-336000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35775004</v>
      </c>
      <c r="D19" s="155">
        <v>0</v>
      </c>
      <c r="E19" s="156">
        <v>34165000</v>
      </c>
      <c r="F19" s="60">
        <v>41848550</v>
      </c>
      <c r="G19" s="60">
        <v>3024429</v>
      </c>
      <c r="H19" s="60">
        <v>2885699</v>
      </c>
      <c r="I19" s="60">
        <v>2933724</v>
      </c>
      <c r="J19" s="60">
        <v>8843852</v>
      </c>
      <c r="K19" s="60">
        <v>3074902</v>
      </c>
      <c r="L19" s="60">
        <v>3075589</v>
      </c>
      <c r="M19" s="60">
        <v>2851105</v>
      </c>
      <c r="N19" s="60">
        <v>9001596</v>
      </c>
      <c r="O19" s="60">
        <v>2889064</v>
      </c>
      <c r="P19" s="60">
        <v>4462064</v>
      </c>
      <c r="Q19" s="60">
        <v>4338605</v>
      </c>
      <c r="R19" s="60">
        <v>11689733</v>
      </c>
      <c r="S19" s="60">
        <v>4939016</v>
      </c>
      <c r="T19" s="60">
        <v>3074988</v>
      </c>
      <c r="U19" s="60">
        <v>3229890</v>
      </c>
      <c r="V19" s="60">
        <v>11243894</v>
      </c>
      <c r="W19" s="60">
        <v>40779075</v>
      </c>
      <c r="X19" s="60">
        <v>41848550</v>
      </c>
      <c r="Y19" s="60">
        <v>-1069475</v>
      </c>
      <c r="Z19" s="140">
        <v>-2.56</v>
      </c>
      <c r="AA19" s="155">
        <v>41848550</v>
      </c>
    </row>
    <row r="20" spans="1:27" ht="13.5">
      <c r="A20" s="181" t="s">
        <v>35</v>
      </c>
      <c r="B20" s="185"/>
      <c r="C20" s="155">
        <v>3928787</v>
      </c>
      <c r="D20" s="155">
        <v>0</v>
      </c>
      <c r="E20" s="156">
        <v>3600000</v>
      </c>
      <c r="F20" s="54">
        <v>364875</v>
      </c>
      <c r="G20" s="54">
        <v>213279</v>
      </c>
      <c r="H20" s="54">
        <v>2260253</v>
      </c>
      <c r="I20" s="54">
        <v>267528</v>
      </c>
      <c r="J20" s="54">
        <v>2741060</v>
      </c>
      <c r="K20" s="54">
        <v>1097627</v>
      </c>
      <c r="L20" s="54">
        <v>138713</v>
      </c>
      <c r="M20" s="54">
        <v>858026</v>
      </c>
      <c r="N20" s="54">
        <v>2094366</v>
      </c>
      <c r="O20" s="54">
        <v>985381</v>
      </c>
      <c r="P20" s="54">
        <v>277880</v>
      </c>
      <c r="Q20" s="54">
        <v>5683</v>
      </c>
      <c r="R20" s="54">
        <v>1268944</v>
      </c>
      <c r="S20" s="54">
        <v>6480</v>
      </c>
      <c r="T20" s="54">
        <v>246943</v>
      </c>
      <c r="U20" s="54">
        <v>696216</v>
      </c>
      <c r="V20" s="54">
        <v>949639</v>
      </c>
      <c r="W20" s="54">
        <v>7054009</v>
      </c>
      <c r="X20" s="54">
        <v>364875</v>
      </c>
      <c r="Y20" s="54">
        <v>6689134</v>
      </c>
      <c r="Z20" s="184">
        <v>1833.27</v>
      </c>
      <c r="AA20" s="130">
        <v>364875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1620000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1620000</v>
      </c>
      <c r="Y21" s="60">
        <v>-1620000</v>
      </c>
      <c r="Z21" s="140">
        <v>-100</v>
      </c>
      <c r="AA21" s="155">
        <v>1620000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40346574</v>
      </c>
      <c r="D22" s="188">
        <f>SUM(D5:D21)</f>
        <v>0</v>
      </c>
      <c r="E22" s="189">
        <f t="shared" si="0"/>
        <v>38073000</v>
      </c>
      <c r="F22" s="190">
        <f t="shared" si="0"/>
        <v>44327767</v>
      </c>
      <c r="G22" s="190">
        <f t="shared" si="0"/>
        <v>3239677</v>
      </c>
      <c r="H22" s="190">
        <f t="shared" si="0"/>
        <v>5202320</v>
      </c>
      <c r="I22" s="190">
        <f t="shared" si="0"/>
        <v>3388237</v>
      </c>
      <c r="J22" s="190">
        <f t="shared" si="0"/>
        <v>11830234</v>
      </c>
      <c r="K22" s="190">
        <f t="shared" si="0"/>
        <v>4303347</v>
      </c>
      <c r="L22" s="190">
        <f t="shared" si="0"/>
        <v>3282769</v>
      </c>
      <c r="M22" s="190">
        <f t="shared" si="0"/>
        <v>4007190</v>
      </c>
      <c r="N22" s="190">
        <f t="shared" si="0"/>
        <v>11593306</v>
      </c>
      <c r="O22" s="190">
        <f t="shared" si="0"/>
        <v>3875133</v>
      </c>
      <c r="P22" s="190">
        <f t="shared" si="0"/>
        <v>4899945</v>
      </c>
      <c r="Q22" s="190">
        <f t="shared" si="0"/>
        <v>4397082</v>
      </c>
      <c r="R22" s="190">
        <f t="shared" si="0"/>
        <v>13172160</v>
      </c>
      <c r="S22" s="190">
        <f t="shared" si="0"/>
        <v>4983459</v>
      </c>
      <c r="T22" s="190">
        <f t="shared" si="0"/>
        <v>3379666</v>
      </c>
      <c r="U22" s="190">
        <f t="shared" si="0"/>
        <v>3592454</v>
      </c>
      <c r="V22" s="190">
        <f t="shared" si="0"/>
        <v>11955579</v>
      </c>
      <c r="W22" s="190">
        <f t="shared" si="0"/>
        <v>48551279</v>
      </c>
      <c r="X22" s="190">
        <f t="shared" si="0"/>
        <v>44327767</v>
      </c>
      <c r="Y22" s="190">
        <f t="shared" si="0"/>
        <v>4223512</v>
      </c>
      <c r="Z22" s="191">
        <f>+IF(X22&lt;&gt;0,+(Y22/X22)*100,0)</f>
        <v>9.527915087624422</v>
      </c>
      <c r="AA22" s="188">
        <f>SUM(AA5:AA21)</f>
        <v>44327767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21888090</v>
      </c>
      <c r="D25" s="155">
        <v>0</v>
      </c>
      <c r="E25" s="156">
        <v>23899160</v>
      </c>
      <c r="F25" s="60">
        <v>23509720</v>
      </c>
      <c r="G25" s="60">
        <v>2617482</v>
      </c>
      <c r="H25" s="60">
        <v>1894448</v>
      </c>
      <c r="I25" s="60">
        <v>1987441</v>
      </c>
      <c r="J25" s="60">
        <v>6499371</v>
      </c>
      <c r="K25" s="60">
        <v>1880672</v>
      </c>
      <c r="L25" s="60">
        <v>1907237</v>
      </c>
      <c r="M25" s="60">
        <v>2034367</v>
      </c>
      <c r="N25" s="60">
        <v>5822276</v>
      </c>
      <c r="O25" s="60">
        <v>1908273</v>
      </c>
      <c r="P25" s="60">
        <v>1881585</v>
      </c>
      <c r="Q25" s="60">
        <v>1859558</v>
      </c>
      <c r="R25" s="60">
        <v>5649416</v>
      </c>
      <c r="S25" s="60">
        <v>1884477</v>
      </c>
      <c r="T25" s="60">
        <v>1905033</v>
      </c>
      <c r="U25" s="60">
        <v>1890001</v>
      </c>
      <c r="V25" s="60">
        <v>5679511</v>
      </c>
      <c r="W25" s="60">
        <v>23650574</v>
      </c>
      <c r="X25" s="60">
        <v>23509720</v>
      </c>
      <c r="Y25" s="60">
        <v>140854</v>
      </c>
      <c r="Z25" s="140">
        <v>0.6</v>
      </c>
      <c r="AA25" s="155">
        <v>23509720</v>
      </c>
    </row>
    <row r="26" spans="1:27" ht="13.5">
      <c r="A26" s="183" t="s">
        <v>38</v>
      </c>
      <c r="B26" s="182"/>
      <c r="C26" s="155">
        <v>3177719</v>
      </c>
      <c r="D26" s="155">
        <v>0</v>
      </c>
      <c r="E26" s="156">
        <v>3392280</v>
      </c>
      <c r="F26" s="60">
        <v>3346580</v>
      </c>
      <c r="G26" s="60">
        <v>261450</v>
      </c>
      <c r="H26" s="60">
        <v>261450</v>
      </c>
      <c r="I26" s="60">
        <v>261450</v>
      </c>
      <c r="J26" s="60">
        <v>784350</v>
      </c>
      <c r="K26" s="60">
        <v>261450</v>
      </c>
      <c r="L26" s="60">
        <v>261450</v>
      </c>
      <c r="M26" s="60">
        <v>261450</v>
      </c>
      <c r="N26" s="60">
        <v>784350</v>
      </c>
      <c r="O26" s="60">
        <v>261450</v>
      </c>
      <c r="P26" s="60">
        <v>366027</v>
      </c>
      <c r="Q26" s="60">
        <v>273872</v>
      </c>
      <c r="R26" s="60">
        <v>901349</v>
      </c>
      <c r="S26" s="60">
        <v>274522</v>
      </c>
      <c r="T26" s="60">
        <v>274522</v>
      </c>
      <c r="U26" s="60">
        <v>274522</v>
      </c>
      <c r="V26" s="60">
        <v>823566</v>
      </c>
      <c r="W26" s="60">
        <v>3293615</v>
      </c>
      <c r="X26" s="60">
        <v>3346580</v>
      </c>
      <c r="Y26" s="60">
        <v>-52965</v>
      </c>
      <c r="Z26" s="140">
        <v>-1.58</v>
      </c>
      <c r="AA26" s="155">
        <v>3346580</v>
      </c>
    </row>
    <row r="27" spans="1:27" ht="13.5">
      <c r="A27" s="183" t="s">
        <v>118</v>
      </c>
      <c r="B27" s="182"/>
      <c r="C27" s="155">
        <v>119445</v>
      </c>
      <c r="D27" s="155">
        <v>0</v>
      </c>
      <c r="E27" s="156">
        <v>1350000</v>
      </c>
      <c r="F27" s="60">
        <v>5000</v>
      </c>
      <c r="G27" s="60">
        <v>0</v>
      </c>
      <c r="H27" s="60">
        <v>0</v>
      </c>
      <c r="I27" s="60">
        <v>1084</v>
      </c>
      <c r="J27" s="60">
        <v>1084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-1083</v>
      </c>
      <c r="Q27" s="60">
        <v>0</v>
      </c>
      <c r="R27" s="60">
        <v>-1083</v>
      </c>
      <c r="S27" s="60">
        <v>0</v>
      </c>
      <c r="T27" s="60">
        <v>0</v>
      </c>
      <c r="U27" s="60">
        <v>0</v>
      </c>
      <c r="V27" s="60">
        <v>0</v>
      </c>
      <c r="W27" s="60">
        <v>1</v>
      </c>
      <c r="X27" s="60">
        <v>5000</v>
      </c>
      <c r="Y27" s="60">
        <v>-4999</v>
      </c>
      <c r="Z27" s="140">
        <v>-99.98</v>
      </c>
      <c r="AA27" s="155">
        <v>5000</v>
      </c>
    </row>
    <row r="28" spans="1:27" ht="13.5">
      <c r="A28" s="183" t="s">
        <v>39</v>
      </c>
      <c r="B28" s="182"/>
      <c r="C28" s="155">
        <v>2042430</v>
      </c>
      <c r="D28" s="155">
        <v>0</v>
      </c>
      <c r="E28" s="156">
        <v>1561858</v>
      </c>
      <c r="F28" s="60">
        <v>2128000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2128000</v>
      </c>
      <c r="Y28" s="60">
        <v>-2128000</v>
      </c>
      <c r="Z28" s="140">
        <v>-100</v>
      </c>
      <c r="AA28" s="155">
        <v>2128000</v>
      </c>
    </row>
    <row r="29" spans="1:27" ht="13.5">
      <c r="A29" s="183" t="s">
        <v>40</v>
      </c>
      <c r="B29" s="182"/>
      <c r="C29" s="155">
        <v>1497301</v>
      </c>
      <c r="D29" s="155">
        <v>0</v>
      </c>
      <c r="E29" s="156">
        <v>271853</v>
      </c>
      <c r="F29" s="60">
        <v>1536853</v>
      </c>
      <c r="G29" s="60">
        <v>26315</v>
      </c>
      <c r="H29" s="60">
        <v>24629</v>
      </c>
      <c r="I29" s="60">
        <v>23531</v>
      </c>
      <c r="J29" s="60">
        <v>74475</v>
      </c>
      <c r="K29" s="60">
        <v>23926</v>
      </c>
      <c r="L29" s="60">
        <v>22815</v>
      </c>
      <c r="M29" s="60">
        <v>23251</v>
      </c>
      <c r="N29" s="60">
        <v>69992</v>
      </c>
      <c r="O29" s="60">
        <v>22860</v>
      </c>
      <c r="P29" s="60">
        <v>0</v>
      </c>
      <c r="Q29" s="60">
        <v>42444</v>
      </c>
      <c r="R29" s="60">
        <v>65304</v>
      </c>
      <c r="S29" s="60">
        <v>21140</v>
      </c>
      <c r="T29" s="60">
        <v>21381</v>
      </c>
      <c r="U29" s="60">
        <v>23976</v>
      </c>
      <c r="V29" s="60">
        <v>66497</v>
      </c>
      <c r="W29" s="60">
        <v>276268</v>
      </c>
      <c r="X29" s="60">
        <v>1536853</v>
      </c>
      <c r="Y29" s="60">
        <v>-1260585</v>
      </c>
      <c r="Z29" s="140">
        <v>-82.02</v>
      </c>
      <c r="AA29" s="155">
        <v>1536853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419814</v>
      </c>
      <c r="D31" s="155">
        <v>0</v>
      </c>
      <c r="E31" s="156">
        <v>350000</v>
      </c>
      <c r="F31" s="60">
        <v>360700</v>
      </c>
      <c r="G31" s="60">
        <v>17653</v>
      </c>
      <c r="H31" s="60">
        <v>288</v>
      </c>
      <c r="I31" s="60">
        <v>23831</v>
      </c>
      <c r="J31" s="60">
        <v>41772</v>
      </c>
      <c r="K31" s="60">
        <v>26587</v>
      </c>
      <c r="L31" s="60">
        <v>57749</v>
      </c>
      <c r="M31" s="60">
        <v>35765</v>
      </c>
      <c r="N31" s="60">
        <v>120101</v>
      </c>
      <c r="O31" s="60">
        <v>43414</v>
      </c>
      <c r="P31" s="60">
        <v>15631</v>
      </c>
      <c r="Q31" s="60">
        <v>9141</v>
      </c>
      <c r="R31" s="60">
        <v>68186</v>
      </c>
      <c r="S31" s="60">
        <v>56620</v>
      </c>
      <c r="T31" s="60">
        <v>8622</v>
      </c>
      <c r="U31" s="60">
        <v>90088</v>
      </c>
      <c r="V31" s="60">
        <v>155330</v>
      </c>
      <c r="W31" s="60">
        <v>385389</v>
      </c>
      <c r="X31" s="60">
        <v>360700</v>
      </c>
      <c r="Y31" s="60">
        <v>24689</v>
      </c>
      <c r="Z31" s="140">
        <v>6.84</v>
      </c>
      <c r="AA31" s="155">
        <v>360700</v>
      </c>
    </row>
    <row r="32" spans="1:27" ht="13.5">
      <c r="A32" s="183" t="s">
        <v>121</v>
      </c>
      <c r="B32" s="182"/>
      <c r="C32" s="155">
        <v>822464</v>
      </c>
      <c r="D32" s="155">
        <v>0</v>
      </c>
      <c r="E32" s="156">
        <v>950000</v>
      </c>
      <c r="F32" s="60">
        <v>1150000</v>
      </c>
      <c r="G32" s="60">
        <v>68551</v>
      </c>
      <c r="H32" s="60">
        <v>314031</v>
      </c>
      <c r="I32" s="60">
        <v>36346</v>
      </c>
      <c r="J32" s="60">
        <v>418928</v>
      </c>
      <c r="K32" s="60">
        <v>186804</v>
      </c>
      <c r="L32" s="60">
        <v>4381</v>
      </c>
      <c r="M32" s="60">
        <v>175027</v>
      </c>
      <c r="N32" s="60">
        <v>366212</v>
      </c>
      <c r="O32" s="60">
        <v>8997</v>
      </c>
      <c r="P32" s="60">
        <v>89420</v>
      </c>
      <c r="Q32" s="60">
        <v>101599</v>
      </c>
      <c r="R32" s="60">
        <v>200016</v>
      </c>
      <c r="S32" s="60">
        <v>104136</v>
      </c>
      <c r="T32" s="60">
        <v>99768</v>
      </c>
      <c r="U32" s="60">
        <v>-736586</v>
      </c>
      <c r="V32" s="60">
        <v>-532682</v>
      </c>
      <c r="W32" s="60">
        <v>452474</v>
      </c>
      <c r="X32" s="60">
        <v>1150000</v>
      </c>
      <c r="Y32" s="60">
        <v>-697526</v>
      </c>
      <c r="Z32" s="140">
        <v>-60.65</v>
      </c>
      <c r="AA32" s="155">
        <v>1150000</v>
      </c>
    </row>
    <row r="33" spans="1:27" ht="13.5">
      <c r="A33" s="183" t="s">
        <v>42</v>
      </c>
      <c r="B33" s="182"/>
      <c r="C33" s="155">
        <v>4788990</v>
      </c>
      <c r="D33" s="155">
        <v>0</v>
      </c>
      <c r="E33" s="156">
        <v>0</v>
      </c>
      <c r="F33" s="60">
        <v>7880000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7880000</v>
      </c>
      <c r="Y33" s="60">
        <v>-7880000</v>
      </c>
      <c r="Z33" s="140">
        <v>-100</v>
      </c>
      <c r="AA33" s="155">
        <v>7880000</v>
      </c>
    </row>
    <row r="34" spans="1:27" ht="13.5">
      <c r="A34" s="183" t="s">
        <v>43</v>
      </c>
      <c r="B34" s="182"/>
      <c r="C34" s="155">
        <v>9331095</v>
      </c>
      <c r="D34" s="155">
        <v>0</v>
      </c>
      <c r="E34" s="156">
        <v>7509200</v>
      </c>
      <c r="F34" s="60">
        <v>7833543</v>
      </c>
      <c r="G34" s="60">
        <v>1146006</v>
      </c>
      <c r="H34" s="60">
        <v>431955</v>
      </c>
      <c r="I34" s="60">
        <v>566426</v>
      </c>
      <c r="J34" s="60">
        <v>2144387</v>
      </c>
      <c r="K34" s="60">
        <v>1041841</v>
      </c>
      <c r="L34" s="60">
        <v>803681</v>
      </c>
      <c r="M34" s="60">
        <v>1374848</v>
      </c>
      <c r="N34" s="60">
        <v>3220370</v>
      </c>
      <c r="O34" s="60">
        <v>1407642</v>
      </c>
      <c r="P34" s="60">
        <v>1654839</v>
      </c>
      <c r="Q34" s="60">
        <v>2410043</v>
      </c>
      <c r="R34" s="60">
        <v>5472524</v>
      </c>
      <c r="S34" s="60">
        <v>3407512</v>
      </c>
      <c r="T34" s="60">
        <v>869634</v>
      </c>
      <c r="U34" s="60">
        <v>2844859</v>
      </c>
      <c r="V34" s="60">
        <v>7122005</v>
      </c>
      <c r="W34" s="60">
        <v>17959286</v>
      </c>
      <c r="X34" s="60">
        <v>7833543</v>
      </c>
      <c r="Y34" s="60">
        <v>10125743</v>
      </c>
      <c r="Z34" s="140">
        <v>129.26</v>
      </c>
      <c r="AA34" s="155">
        <v>7833543</v>
      </c>
    </row>
    <row r="35" spans="1:27" ht="13.5">
      <c r="A35" s="181" t="s">
        <v>122</v>
      </c>
      <c r="B35" s="185"/>
      <c r="C35" s="155">
        <v>1097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44088445</v>
      </c>
      <c r="D36" s="188">
        <f>SUM(D25:D35)</f>
        <v>0</v>
      </c>
      <c r="E36" s="189">
        <f t="shared" si="1"/>
        <v>39284351</v>
      </c>
      <c r="F36" s="190">
        <f t="shared" si="1"/>
        <v>47750396</v>
      </c>
      <c r="G36" s="190">
        <f t="shared" si="1"/>
        <v>4137457</v>
      </c>
      <c r="H36" s="190">
        <f t="shared" si="1"/>
        <v>2926801</v>
      </c>
      <c r="I36" s="190">
        <f t="shared" si="1"/>
        <v>2900109</v>
      </c>
      <c r="J36" s="190">
        <f t="shared" si="1"/>
        <v>9964367</v>
      </c>
      <c r="K36" s="190">
        <f t="shared" si="1"/>
        <v>3421280</v>
      </c>
      <c r="L36" s="190">
        <f t="shared" si="1"/>
        <v>3057313</v>
      </c>
      <c r="M36" s="190">
        <f t="shared" si="1"/>
        <v>3904708</v>
      </c>
      <c r="N36" s="190">
        <f t="shared" si="1"/>
        <v>10383301</v>
      </c>
      <c r="O36" s="190">
        <f t="shared" si="1"/>
        <v>3652636</v>
      </c>
      <c r="P36" s="190">
        <f t="shared" si="1"/>
        <v>4006419</v>
      </c>
      <c r="Q36" s="190">
        <f t="shared" si="1"/>
        <v>4696657</v>
      </c>
      <c r="R36" s="190">
        <f t="shared" si="1"/>
        <v>12355712</v>
      </c>
      <c r="S36" s="190">
        <f t="shared" si="1"/>
        <v>5748407</v>
      </c>
      <c r="T36" s="190">
        <f t="shared" si="1"/>
        <v>3178960</v>
      </c>
      <c r="U36" s="190">
        <f t="shared" si="1"/>
        <v>4386860</v>
      </c>
      <c r="V36" s="190">
        <f t="shared" si="1"/>
        <v>13314227</v>
      </c>
      <c r="W36" s="190">
        <f t="shared" si="1"/>
        <v>46017607</v>
      </c>
      <c r="X36" s="190">
        <f t="shared" si="1"/>
        <v>47750396</v>
      </c>
      <c r="Y36" s="190">
        <f t="shared" si="1"/>
        <v>-1732789</v>
      </c>
      <c r="Z36" s="191">
        <f>+IF(X36&lt;&gt;0,+(Y36/X36)*100,0)</f>
        <v>-3.6288473921766013</v>
      </c>
      <c r="AA36" s="188">
        <f>SUM(AA25:AA35)</f>
        <v>47750396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-3741871</v>
      </c>
      <c r="D38" s="199">
        <f>+D22-D36</f>
        <v>0</v>
      </c>
      <c r="E38" s="200">
        <f t="shared" si="2"/>
        <v>-1211351</v>
      </c>
      <c r="F38" s="106">
        <f t="shared" si="2"/>
        <v>-3422629</v>
      </c>
      <c r="G38" s="106">
        <f t="shared" si="2"/>
        <v>-897780</v>
      </c>
      <c r="H38" s="106">
        <f t="shared" si="2"/>
        <v>2275519</v>
      </c>
      <c r="I38" s="106">
        <f t="shared" si="2"/>
        <v>488128</v>
      </c>
      <c r="J38" s="106">
        <f t="shared" si="2"/>
        <v>1865867</v>
      </c>
      <c r="K38" s="106">
        <f t="shared" si="2"/>
        <v>882067</v>
      </c>
      <c r="L38" s="106">
        <f t="shared" si="2"/>
        <v>225456</v>
      </c>
      <c r="M38" s="106">
        <f t="shared" si="2"/>
        <v>102482</v>
      </c>
      <c r="N38" s="106">
        <f t="shared" si="2"/>
        <v>1210005</v>
      </c>
      <c r="O38" s="106">
        <f t="shared" si="2"/>
        <v>222497</v>
      </c>
      <c r="P38" s="106">
        <f t="shared" si="2"/>
        <v>893526</v>
      </c>
      <c r="Q38" s="106">
        <f t="shared" si="2"/>
        <v>-299575</v>
      </c>
      <c r="R38" s="106">
        <f t="shared" si="2"/>
        <v>816448</v>
      </c>
      <c r="S38" s="106">
        <f t="shared" si="2"/>
        <v>-764948</v>
      </c>
      <c r="T38" s="106">
        <f t="shared" si="2"/>
        <v>200706</v>
      </c>
      <c r="U38" s="106">
        <f t="shared" si="2"/>
        <v>-794406</v>
      </c>
      <c r="V38" s="106">
        <f t="shared" si="2"/>
        <v>-1358648</v>
      </c>
      <c r="W38" s="106">
        <f t="shared" si="2"/>
        <v>2533672</v>
      </c>
      <c r="X38" s="106">
        <f>IF(F22=F36,0,X22-X36)</f>
        <v>-3422629</v>
      </c>
      <c r="Y38" s="106">
        <f t="shared" si="2"/>
        <v>5956301</v>
      </c>
      <c r="Z38" s="201">
        <f>+IF(X38&lt;&gt;0,+(Y38/X38)*100,0)</f>
        <v>-174.02707100302138</v>
      </c>
      <c r="AA38" s="199">
        <f>+AA22-AA36</f>
        <v>-3422629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-3741871</v>
      </c>
      <c r="D42" s="206">
        <f>SUM(D38:D41)</f>
        <v>0</v>
      </c>
      <c r="E42" s="207">
        <f t="shared" si="3"/>
        <v>-1211351</v>
      </c>
      <c r="F42" s="88">
        <f t="shared" si="3"/>
        <v>-3422629</v>
      </c>
      <c r="G42" s="88">
        <f t="shared" si="3"/>
        <v>-897780</v>
      </c>
      <c r="H42" s="88">
        <f t="shared" si="3"/>
        <v>2275519</v>
      </c>
      <c r="I42" s="88">
        <f t="shared" si="3"/>
        <v>488128</v>
      </c>
      <c r="J42" s="88">
        <f t="shared" si="3"/>
        <v>1865867</v>
      </c>
      <c r="K42" s="88">
        <f t="shared" si="3"/>
        <v>882067</v>
      </c>
      <c r="L42" s="88">
        <f t="shared" si="3"/>
        <v>225456</v>
      </c>
      <c r="M42" s="88">
        <f t="shared" si="3"/>
        <v>102482</v>
      </c>
      <c r="N42" s="88">
        <f t="shared" si="3"/>
        <v>1210005</v>
      </c>
      <c r="O42" s="88">
        <f t="shared" si="3"/>
        <v>222497</v>
      </c>
      <c r="P42" s="88">
        <f t="shared" si="3"/>
        <v>893526</v>
      </c>
      <c r="Q42" s="88">
        <f t="shared" si="3"/>
        <v>-299575</v>
      </c>
      <c r="R42" s="88">
        <f t="shared" si="3"/>
        <v>816448</v>
      </c>
      <c r="S42" s="88">
        <f t="shared" si="3"/>
        <v>-764948</v>
      </c>
      <c r="T42" s="88">
        <f t="shared" si="3"/>
        <v>200706</v>
      </c>
      <c r="U42" s="88">
        <f t="shared" si="3"/>
        <v>-794406</v>
      </c>
      <c r="V42" s="88">
        <f t="shared" si="3"/>
        <v>-1358648</v>
      </c>
      <c r="W42" s="88">
        <f t="shared" si="3"/>
        <v>2533672</v>
      </c>
      <c r="X42" s="88">
        <f t="shared" si="3"/>
        <v>-3422629</v>
      </c>
      <c r="Y42" s="88">
        <f t="shared" si="3"/>
        <v>5956301</v>
      </c>
      <c r="Z42" s="208">
        <f>+IF(X42&lt;&gt;0,+(Y42/X42)*100,0)</f>
        <v>-174.02707100302138</v>
      </c>
      <c r="AA42" s="206">
        <f>SUM(AA38:AA41)</f>
        <v>-3422629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-3741871</v>
      </c>
      <c r="D44" s="210">
        <f>+D42-D43</f>
        <v>0</v>
      </c>
      <c r="E44" s="211">
        <f t="shared" si="4"/>
        <v>-1211351</v>
      </c>
      <c r="F44" s="77">
        <f t="shared" si="4"/>
        <v>-3422629</v>
      </c>
      <c r="G44" s="77">
        <f t="shared" si="4"/>
        <v>-897780</v>
      </c>
      <c r="H44" s="77">
        <f t="shared" si="4"/>
        <v>2275519</v>
      </c>
      <c r="I44" s="77">
        <f t="shared" si="4"/>
        <v>488128</v>
      </c>
      <c r="J44" s="77">
        <f t="shared" si="4"/>
        <v>1865867</v>
      </c>
      <c r="K44" s="77">
        <f t="shared" si="4"/>
        <v>882067</v>
      </c>
      <c r="L44" s="77">
        <f t="shared" si="4"/>
        <v>225456</v>
      </c>
      <c r="M44" s="77">
        <f t="shared" si="4"/>
        <v>102482</v>
      </c>
      <c r="N44" s="77">
        <f t="shared" si="4"/>
        <v>1210005</v>
      </c>
      <c r="O44" s="77">
        <f t="shared" si="4"/>
        <v>222497</v>
      </c>
      <c r="P44" s="77">
        <f t="shared" si="4"/>
        <v>893526</v>
      </c>
      <c r="Q44" s="77">
        <f t="shared" si="4"/>
        <v>-299575</v>
      </c>
      <c r="R44" s="77">
        <f t="shared" si="4"/>
        <v>816448</v>
      </c>
      <c r="S44" s="77">
        <f t="shared" si="4"/>
        <v>-764948</v>
      </c>
      <c r="T44" s="77">
        <f t="shared" si="4"/>
        <v>200706</v>
      </c>
      <c r="U44" s="77">
        <f t="shared" si="4"/>
        <v>-794406</v>
      </c>
      <c r="V44" s="77">
        <f t="shared" si="4"/>
        <v>-1358648</v>
      </c>
      <c r="W44" s="77">
        <f t="shared" si="4"/>
        <v>2533672</v>
      </c>
      <c r="X44" s="77">
        <f t="shared" si="4"/>
        <v>-3422629</v>
      </c>
      <c r="Y44" s="77">
        <f t="shared" si="4"/>
        <v>5956301</v>
      </c>
      <c r="Z44" s="212">
        <f>+IF(X44&lt;&gt;0,+(Y44/X44)*100,0)</f>
        <v>-174.02707100302138</v>
      </c>
      <c r="AA44" s="210">
        <f>+AA42-AA43</f>
        <v>-3422629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-3741871</v>
      </c>
      <c r="D46" s="206">
        <f>SUM(D44:D45)</f>
        <v>0</v>
      </c>
      <c r="E46" s="207">
        <f t="shared" si="5"/>
        <v>-1211351</v>
      </c>
      <c r="F46" s="88">
        <f t="shared" si="5"/>
        <v>-3422629</v>
      </c>
      <c r="G46" s="88">
        <f t="shared" si="5"/>
        <v>-897780</v>
      </c>
      <c r="H46" s="88">
        <f t="shared" si="5"/>
        <v>2275519</v>
      </c>
      <c r="I46" s="88">
        <f t="shared" si="5"/>
        <v>488128</v>
      </c>
      <c r="J46" s="88">
        <f t="shared" si="5"/>
        <v>1865867</v>
      </c>
      <c r="K46" s="88">
        <f t="shared" si="5"/>
        <v>882067</v>
      </c>
      <c r="L46" s="88">
        <f t="shared" si="5"/>
        <v>225456</v>
      </c>
      <c r="M46" s="88">
        <f t="shared" si="5"/>
        <v>102482</v>
      </c>
      <c r="N46" s="88">
        <f t="shared" si="5"/>
        <v>1210005</v>
      </c>
      <c r="O46" s="88">
        <f t="shared" si="5"/>
        <v>222497</v>
      </c>
      <c r="P46" s="88">
        <f t="shared" si="5"/>
        <v>893526</v>
      </c>
      <c r="Q46" s="88">
        <f t="shared" si="5"/>
        <v>-299575</v>
      </c>
      <c r="R46" s="88">
        <f t="shared" si="5"/>
        <v>816448</v>
      </c>
      <c r="S46" s="88">
        <f t="shared" si="5"/>
        <v>-764948</v>
      </c>
      <c r="T46" s="88">
        <f t="shared" si="5"/>
        <v>200706</v>
      </c>
      <c r="U46" s="88">
        <f t="shared" si="5"/>
        <v>-794406</v>
      </c>
      <c r="V46" s="88">
        <f t="shared" si="5"/>
        <v>-1358648</v>
      </c>
      <c r="W46" s="88">
        <f t="shared" si="5"/>
        <v>2533672</v>
      </c>
      <c r="X46" s="88">
        <f t="shared" si="5"/>
        <v>-3422629</v>
      </c>
      <c r="Y46" s="88">
        <f t="shared" si="5"/>
        <v>5956301</v>
      </c>
      <c r="Z46" s="208">
        <f>+IF(X46&lt;&gt;0,+(Y46/X46)*100,0)</f>
        <v>-174.02707100302138</v>
      </c>
      <c r="AA46" s="206">
        <f>SUM(AA44:AA45)</f>
        <v>-3422629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-3741871</v>
      </c>
      <c r="D48" s="217">
        <f>SUM(D46:D47)</f>
        <v>0</v>
      </c>
      <c r="E48" s="218">
        <f t="shared" si="6"/>
        <v>-1211351</v>
      </c>
      <c r="F48" s="219">
        <f t="shared" si="6"/>
        <v>-3422629</v>
      </c>
      <c r="G48" s="219">
        <f t="shared" si="6"/>
        <v>-897780</v>
      </c>
      <c r="H48" s="220">
        <f t="shared" si="6"/>
        <v>2275519</v>
      </c>
      <c r="I48" s="220">
        <f t="shared" si="6"/>
        <v>488128</v>
      </c>
      <c r="J48" s="220">
        <f t="shared" si="6"/>
        <v>1865867</v>
      </c>
      <c r="K48" s="220">
        <f t="shared" si="6"/>
        <v>882067</v>
      </c>
      <c r="L48" s="220">
        <f t="shared" si="6"/>
        <v>225456</v>
      </c>
      <c r="M48" s="219">
        <f t="shared" si="6"/>
        <v>102482</v>
      </c>
      <c r="N48" s="219">
        <f t="shared" si="6"/>
        <v>1210005</v>
      </c>
      <c r="O48" s="220">
        <f t="shared" si="6"/>
        <v>222497</v>
      </c>
      <c r="P48" s="220">
        <f t="shared" si="6"/>
        <v>893526</v>
      </c>
      <c r="Q48" s="220">
        <f t="shared" si="6"/>
        <v>-299575</v>
      </c>
      <c r="R48" s="220">
        <f t="shared" si="6"/>
        <v>816448</v>
      </c>
      <c r="S48" s="220">
        <f t="shared" si="6"/>
        <v>-764948</v>
      </c>
      <c r="T48" s="219">
        <f t="shared" si="6"/>
        <v>200706</v>
      </c>
      <c r="U48" s="219">
        <f t="shared" si="6"/>
        <v>-794406</v>
      </c>
      <c r="V48" s="220">
        <f t="shared" si="6"/>
        <v>-1358648</v>
      </c>
      <c r="W48" s="220">
        <f t="shared" si="6"/>
        <v>2533672</v>
      </c>
      <c r="X48" s="220">
        <f t="shared" si="6"/>
        <v>-3422629</v>
      </c>
      <c r="Y48" s="220">
        <f t="shared" si="6"/>
        <v>5956301</v>
      </c>
      <c r="Z48" s="221">
        <f>+IF(X48&lt;&gt;0,+(Y48/X48)*100,0)</f>
        <v>-174.02707100302138</v>
      </c>
      <c r="AA48" s="222">
        <f>SUM(AA46:AA47)</f>
        <v>-3422629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225417</v>
      </c>
      <c r="D5" s="153">
        <f>SUM(D6:D8)</f>
        <v>0</v>
      </c>
      <c r="E5" s="154">
        <f t="shared" si="0"/>
        <v>350000</v>
      </c>
      <c r="F5" s="100">
        <f t="shared" si="0"/>
        <v>358000</v>
      </c>
      <c r="G5" s="100">
        <f t="shared" si="0"/>
        <v>0</v>
      </c>
      <c r="H5" s="100">
        <f t="shared" si="0"/>
        <v>0</v>
      </c>
      <c r="I5" s="100">
        <f t="shared" si="0"/>
        <v>412</v>
      </c>
      <c r="J5" s="100">
        <f t="shared" si="0"/>
        <v>412</v>
      </c>
      <c r="K5" s="100">
        <f t="shared" si="0"/>
        <v>1566</v>
      </c>
      <c r="L5" s="100">
        <f t="shared" si="0"/>
        <v>0</v>
      </c>
      <c r="M5" s="100">
        <f t="shared" si="0"/>
        <v>7132</v>
      </c>
      <c r="N5" s="100">
        <f t="shared" si="0"/>
        <v>8698</v>
      </c>
      <c r="O5" s="100">
        <f t="shared" si="0"/>
        <v>31</v>
      </c>
      <c r="P5" s="100">
        <f t="shared" si="0"/>
        <v>1186</v>
      </c>
      <c r="Q5" s="100">
        <f t="shared" si="0"/>
        <v>53529</v>
      </c>
      <c r="R5" s="100">
        <f t="shared" si="0"/>
        <v>54746</v>
      </c>
      <c r="S5" s="100">
        <f t="shared" si="0"/>
        <v>22910</v>
      </c>
      <c r="T5" s="100">
        <f t="shared" si="0"/>
        <v>80666</v>
      </c>
      <c r="U5" s="100">
        <f t="shared" si="0"/>
        <v>382922</v>
      </c>
      <c r="V5" s="100">
        <f t="shared" si="0"/>
        <v>486498</v>
      </c>
      <c r="W5" s="100">
        <f t="shared" si="0"/>
        <v>550354</v>
      </c>
      <c r="X5" s="100">
        <f t="shared" si="0"/>
        <v>358000</v>
      </c>
      <c r="Y5" s="100">
        <f t="shared" si="0"/>
        <v>192354</v>
      </c>
      <c r="Z5" s="137">
        <f>+IF(X5&lt;&gt;0,+(Y5/X5)*100,0)</f>
        <v>53.730167597765366</v>
      </c>
      <c r="AA5" s="153">
        <f>SUM(AA6:AA8)</f>
        <v>358000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225417</v>
      </c>
      <c r="D7" s="157"/>
      <c r="E7" s="158">
        <v>350000</v>
      </c>
      <c r="F7" s="159">
        <v>358000</v>
      </c>
      <c r="G7" s="159"/>
      <c r="H7" s="159"/>
      <c r="I7" s="159">
        <v>412</v>
      </c>
      <c r="J7" s="159">
        <v>412</v>
      </c>
      <c r="K7" s="159">
        <v>1566</v>
      </c>
      <c r="L7" s="159"/>
      <c r="M7" s="159">
        <v>7132</v>
      </c>
      <c r="N7" s="159">
        <v>8698</v>
      </c>
      <c r="O7" s="159">
        <v>31</v>
      </c>
      <c r="P7" s="159">
        <v>1186</v>
      </c>
      <c r="Q7" s="159">
        <v>53529</v>
      </c>
      <c r="R7" s="159">
        <v>54746</v>
      </c>
      <c r="S7" s="159">
        <v>22910</v>
      </c>
      <c r="T7" s="159">
        <v>80666</v>
      </c>
      <c r="U7" s="159">
        <v>382922</v>
      </c>
      <c r="V7" s="159">
        <v>486498</v>
      </c>
      <c r="W7" s="159">
        <v>550354</v>
      </c>
      <c r="X7" s="159">
        <v>358000</v>
      </c>
      <c r="Y7" s="159">
        <v>192354</v>
      </c>
      <c r="Z7" s="141">
        <v>53.73</v>
      </c>
      <c r="AA7" s="225">
        <v>358000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225417</v>
      </c>
      <c r="D25" s="217">
        <f>+D5+D9+D15+D19+D24</f>
        <v>0</v>
      </c>
      <c r="E25" s="230">
        <f t="shared" si="4"/>
        <v>350000</v>
      </c>
      <c r="F25" s="219">
        <f t="shared" si="4"/>
        <v>358000</v>
      </c>
      <c r="G25" s="219">
        <f t="shared" si="4"/>
        <v>0</v>
      </c>
      <c r="H25" s="219">
        <f t="shared" si="4"/>
        <v>0</v>
      </c>
      <c r="I25" s="219">
        <f t="shared" si="4"/>
        <v>412</v>
      </c>
      <c r="J25" s="219">
        <f t="shared" si="4"/>
        <v>412</v>
      </c>
      <c r="K25" s="219">
        <f t="shared" si="4"/>
        <v>1566</v>
      </c>
      <c r="L25" s="219">
        <f t="shared" si="4"/>
        <v>0</v>
      </c>
      <c r="M25" s="219">
        <f t="shared" si="4"/>
        <v>7132</v>
      </c>
      <c r="N25" s="219">
        <f t="shared" si="4"/>
        <v>8698</v>
      </c>
      <c r="O25" s="219">
        <f t="shared" si="4"/>
        <v>31</v>
      </c>
      <c r="P25" s="219">
        <f t="shared" si="4"/>
        <v>1186</v>
      </c>
      <c r="Q25" s="219">
        <f t="shared" si="4"/>
        <v>53529</v>
      </c>
      <c r="R25" s="219">
        <f t="shared" si="4"/>
        <v>54746</v>
      </c>
      <c r="S25" s="219">
        <f t="shared" si="4"/>
        <v>22910</v>
      </c>
      <c r="T25" s="219">
        <f t="shared" si="4"/>
        <v>80666</v>
      </c>
      <c r="U25" s="219">
        <f t="shared" si="4"/>
        <v>382922</v>
      </c>
      <c r="V25" s="219">
        <f t="shared" si="4"/>
        <v>486498</v>
      </c>
      <c r="W25" s="219">
        <f t="shared" si="4"/>
        <v>550354</v>
      </c>
      <c r="X25" s="219">
        <f t="shared" si="4"/>
        <v>358000</v>
      </c>
      <c r="Y25" s="219">
        <f t="shared" si="4"/>
        <v>192354</v>
      </c>
      <c r="Z25" s="231">
        <f>+IF(X25&lt;&gt;0,+(Y25/X25)*100,0)</f>
        <v>53.730167597765366</v>
      </c>
      <c r="AA25" s="232">
        <f>+AA5+AA9+AA15+AA19+AA24</f>
        <v>358000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412</v>
      </c>
      <c r="J33" s="60">
        <v>412</v>
      </c>
      <c r="K33" s="60">
        <v>1566</v>
      </c>
      <c r="L33" s="60"/>
      <c r="M33" s="60">
        <v>7132</v>
      </c>
      <c r="N33" s="60">
        <v>8698</v>
      </c>
      <c r="O33" s="60">
        <v>31</v>
      </c>
      <c r="P33" s="60">
        <v>1186</v>
      </c>
      <c r="Q33" s="60">
        <v>53529</v>
      </c>
      <c r="R33" s="60">
        <v>54746</v>
      </c>
      <c r="S33" s="60">
        <v>22910</v>
      </c>
      <c r="T33" s="60">
        <v>80666</v>
      </c>
      <c r="U33" s="60">
        <v>382922</v>
      </c>
      <c r="V33" s="60">
        <v>486498</v>
      </c>
      <c r="W33" s="60">
        <v>550354</v>
      </c>
      <c r="X33" s="60"/>
      <c r="Y33" s="60">
        <v>550354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225417</v>
      </c>
      <c r="D35" s="155"/>
      <c r="E35" s="156">
        <v>350000</v>
      </c>
      <c r="F35" s="60">
        <v>358000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358000</v>
      </c>
      <c r="Y35" s="60">
        <v>-358000</v>
      </c>
      <c r="Z35" s="140">
        <v>-100</v>
      </c>
      <c r="AA35" s="62">
        <v>358000</v>
      </c>
    </row>
    <row r="36" spans="1:27" ht="13.5">
      <c r="A36" s="238" t="s">
        <v>139</v>
      </c>
      <c r="B36" s="149"/>
      <c r="C36" s="222">
        <f aca="true" t="shared" si="6" ref="C36:Y36">SUM(C32:C35)</f>
        <v>225417</v>
      </c>
      <c r="D36" s="222">
        <f>SUM(D32:D35)</f>
        <v>0</v>
      </c>
      <c r="E36" s="218">
        <f t="shared" si="6"/>
        <v>350000</v>
      </c>
      <c r="F36" s="220">
        <f t="shared" si="6"/>
        <v>358000</v>
      </c>
      <c r="G36" s="220">
        <f t="shared" si="6"/>
        <v>0</v>
      </c>
      <c r="H36" s="220">
        <f t="shared" si="6"/>
        <v>0</v>
      </c>
      <c r="I36" s="220">
        <f t="shared" si="6"/>
        <v>412</v>
      </c>
      <c r="J36" s="220">
        <f t="shared" si="6"/>
        <v>412</v>
      </c>
      <c r="K36" s="220">
        <f t="shared" si="6"/>
        <v>1566</v>
      </c>
      <c r="L36" s="220">
        <f t="shared" si="6"/>
        <v>0</v>
      </c>
      <c r="M36" s="220">
        <f t="shared" si="6"/>
        <v>7132</v>
      </c>
      <c r="N36" s="220">
        <f t="shared" si="6"/>
        <v>8698</v>
      </c>
      <c r="O36" s="220">
        <f t="shared" si="6"/>
        <v>31</v>
      </c>
      <c r="P36" s="220">
        <f t="shared" si="6"/>
        <v>1186</v>
      </c>
      <c r="Q36" s="220">
        <f t="shared" si="6"/>
        <v>53529</v>
      </c>
      <c r="R36" s="220">
        <f t="shared" si="6"/>
        <v>54746</v>
      </c>
      <c r="S36" s="220">
        <f t="shared" si="6"/>
        <v>22910</v>
      </c>
      <c r="T36" s="220">
        <f t="shared" si="6"/>
        <v>80666</v>
      </c>
      <c r="U36" s="220">
        <f t="shared" si="6"/>
        <v>382922</v>
      </c>
      <c r="V36" s="220">
        <f t="shared" si="6"/>
        <v>486498</v>
      </c>
      <c r="W36" s="220">
        <f t="shared" si="6"/>
        <v>550354</v>
      </c>
      <c r="X36" s="220">
        <f t="shared" si="6"/>
        <v>358000</v>
      </c>
      <c r="Y36" s="220">
        <f t="shared" si="6"/>
        <v>192354</v>
      </c>
      <c r="Z36" s="221">
        <f>+IF(X36&lt;&gt;0,+(Y36/X36)*100,0)</f>
        <v>53.730167597765366</v>
      </c>
      <c r="AA36" s="239">
        <f>SUM(AA32:AA35)</f>
        <v>358000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55893</v>
      </c>
      <c r="D6" s="155"/>
      <c r="E6" s="59">
        <v>1385939</v>
      </c>
      <c r="F6" s="60">
        <v>64259</v>
      </c>
      <c r="G6" s="60">
        <v>200990</v>
      </c>
      <c r="H6" s="60">
        <v>381844</v>
      </c>
      <c r="I6" s="60">
        <v>297360</v>
      </c>
      <c r="J6" s="60">
        <v>297360</v>
      </c>
      <c r="K6" s="60">
        <v>222812</v>
      </c>
      <c r="L6" s="60">
        <v>10192050</v>
      </c>
      <c r="M6" s="60">
        <v>501180</v>
      </c>
      <c r="N6" s="60">
        <v>501180</v>
      </c>
      <c r="O6" s="60">
        <v>203822</v>
      </c>
      <c r="P6" s="60">
        <v>647981</v>
      </c>
      <c r="Q6" s="60">
        <v>1348545</v>
      </c>
      <c r="R6" s="60">
        <v>1348545</v>
      </c>
      <c r="S6" s="60">
        <v>573537</v>
      </c>
      <c r="T6" s="60">
        <v>447685</v>
      </c>
      <c r="U6" s="60">
        <v>313444</v>
      </c>
      <c r="V6" s="60">
        <v>313444</v>
      </c>
      <c r="W6" s="60">
        <v>313444</v>
      </c>
      <c r="X6" s="60">
        <v>64259</v>
      </c>
      <c r="Y6" s="60">
        <v>249185</v>
      </c>
      <c r="Z6" s="140">
        <v>387.78</v>
      </c>
      <c r="AA6" s="62">
        <v>64259</v>
      </c>
    </row>
    <row r="7" spans="1:27" ht="13.5">
      <c r="A7" s="249" t="s">
        <v>144</v>
      </c>
      <c r="B7" s="182"/>
      <c r="C7" s="155">
        <v>15410211</v>
      </c>
      <c r="D7" s="155"/>
      <c r="E7" s="59">
        <v>9689879</v>
      </c>
      <c r="F7" s="60">
        <v>8302712</v>
      </c>
      <c r="G7" s="60">
        <v>25309311</v>
      </c>
      <c r="H7" s="60">
        <v>23875656</v>
      </c>
      <c r="I7" s="60">
        <v>16722307</v>
      </c>
      <c r="J7" s="60">
        <v>16722307</v>
      </c>
      <c r="K7" s="60">
        <v>18451806</v>
      </c>
      <c r="L7" s="60">
        <v>15534015</v>
      </c>
      <c r="M7" s="60">
        <v>21359146</v>
      </c>
      <c r="N7" s="60">
        <v>21359146</v>
      </c>
      <c r="O7" s="60">
        <v>16159832</v>
      </c>
      <c r="P7" s="60">
        <v>11957597</v>
      </c>
      <c r="Q7" s="60">
        <v>13510628</v>
      </c>
      <c r="R7" s="60">
        <v>13510628</v>
      </c>
      <c r="S7" s="60">
        <v>6624201</v>
      </c>
      <c r="T7" s="60">
        <v>6379109</v>
      </c>
      <c r="U7" s="60">
        <v>2816596</v>
      </c>
      <c r="V7" s="60">
        <v>2816596</v>
      </c>
      <c r="W7" s="60">
        <v>2816596</v>
      </c>
      <c r="X7" s="60">
        <v>8302712</v>
      </c>
      <c r="Y7" s="60">
        <v>-5486116</v>
      </c>
      <c r="Z7" s="140">
        <v>-66.08</v>
      </c>
      <c r="AA7" s="62">
        <v>8302712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268066</v>
      </c>
      <c r="D9" s="155"/>
      <c r="E9" s="59">
        <v>2822682</v>
      </c>
      <c r="F9" s="60">
        <v>265181</v>
      </c>
      <c r="G9" s="60">
        <v>567131</v>
      </c>
      <c r="H9" s="60">
        <v>251506</v>
      </c>
      <c r="I9" s="60">
        <v>337500</v>
      </c>
      <c r="J9" s="60">
        <v>337500</v>
      </c>
      <c r="K9" s="60">
        <v>729807</v>
      </c>
      <c r="L9" s="60">
        <v>1912500</v>
      </c>
      <c r="M9" s="60">
        <v>1058489</v>
      </c>
      <c r="N9" s="60">
        <v>1058489</v>
      </c>
      <c r="O9" s="60">
        <v>926271</v>
      </c>
      <c r="P9" s="60">
        <v>1479801</v>
      </c>
      <c r="Q9" s="60">
        <v>1307639</v>
      </c>
      <c r="R9" s="60">
        <v>1307639</v>
      </c>
      <c r="S9" s="60">
        <v>1166205</v>
      </c>
      <c r="T9" s="60">
        <v>515627</v>
      </c>
      <c r="U9" s="60">
        <v>495184</v>
      </c>
      <c r="V9" s="60">
        <v>495184</v>
      </c>
      <c r="W9" s="60">
        <v>495184</v>
      </c>
      <c r="X9" s="60">
        <v>265181</v>
      </c>
      <c r="Y9" s="60">
        <v>230003</v>
      </c>
      <c r="Z9" s="140">
        <v>86.73</v>
      </c>
      <c r="AA9" s="62">
        <v>265181</v>
      </c>
    </row>
    <row r="10" spans="1:27" ht="13.5">
      <c r="A10" s="249" t="s">
        <v>147</v>
      </c>
      <c r="B10" s="182"/>
      <c r="C10" s="155">
        <v>155714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15889884</v>
      </c>
      <c r="D12" s="168">
        <f>SUM(D6:D11)</f>
        <v>0</v>
      </c>
      <c r="E12" s="72">
        <f t="shared" si="0"/>
        <v>13898500</v>
      </c>
      <c r="F12" s="73">
        <f t="shared" si="0"/>
        <v>8632152</v>
      </c>
      <c r="G12" s="73">
        <f t="shared" si="0"/>
        <v>26077432</v>
      </c>
      <c r="H12" s="73">
        <f t="shared" si="0"/>
        <v>24509006</v>
      </c>
      <c r="I12" s="73">
        <f t="shared" si="0"/>
        <v>17357167</v>
      </c>
      <c r="J12" s="73">
        <f t="shared" si="0"/>
        <v>17357167</v>
      </c>
      <c r="K12" s="73">
        <f t="shared" si="0"/>
        <v>19404425</v>
      </c>
      <c r="L12" s="73">
        <f t="shared" si="0"/>
        <v>27638565</v>
      </c>
      <c r="M12" s="73">
        <f t="shared" si="0"/>
        <v>22918815</v>
      </c>
      <c r="N12" s="73">
        <f t="shared" si="0"/>
        <v>22918815</v>
      </c>
      <c r="O12" s="73">
        <f t="shared" si="0"/>
        <v>17289925</v>
      </c>
      <c r="P12" s="73">
        <f t="shared" si="0"/>
        <v>14085379</v>
      </c>
      <c r="Q12" s="73">
        <f t="shared" si="0"/>
        <v>16166812</v>
      </c>
      <c r="R12" s="73">
        <f t="shared" si="0"/>
        <v>16166812</v>
      </c>
      <c r="S12" s="73">
        <f t="shared" si="0"/>
        <v>8363943</v>
      </c>
      <c r="T12" s="73">
        <f t="shared" si="0"/>
        <v>7342421</v>
      </c>
      <c r="U12" s="73">
        <f t="shared" si="0"/>
        <v>3625224</v>
      </c>
      <c r="V12" s="73">
        <f t="shared" si="0"/>
        <v>3625224</v>
      </c>
      <c r="W12" s="73">
        <f t="shared" si="0"/>
        <v>3625224</v>
      </c>
      <c r="X12" s="73">
        <f t="shared" si="0"/>
        <v>8632152</v>
      </c>
      <c r="Y12" s="73">
        <f t="shared" si="0"/>
        <v>-5006928</v>
      </c>
      <c r="Z12" s="170">
        <f>+IF(X12&lt;&gt;0,+(Y12/X12)*100,0)</f>
        <v>-58.00324183355436</v>
      </c>
      <c r="AA12" s="74">
        <f>SUM(AA6:AA11)</f>
        <v>8632152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1840600</v>
      </c>
      <c r="D17" s="155"/>
      <c r="E17" s="59">
        <v>306427</v>
      </c>
      <c r="F17" s="60">
        <v>1840600</v>
      </c>
      <c r="G17" s="60">
        <v>1840600</v>
      </c>
      <c r="H17" s="60">
        <v>1840600</v>
      </c>
      <c r="I17" s="60">
        <v>1840600</v>
      </c>
      <c r="J17" s="60">
        <v>1840600</v>
      </c>
      <c r="K17" s="60">
        <v>1840600</v>
      </c>
      <c r="L17" s="60">
        <v>1840600</v>
      </c>
      <c r="M17" s="60">
        <v>1840600</v>
      </c>
      <c r="N17" s="60">
        <v>1840600</v>
      </c>
      <c r="O17" s="60">
        <v>1840600</v>
      </c>
      <c r="P17" s="60">
        <v>1840600</v>
      </c>
      <c r="Q17" s="60">
        <v>1840600</v>
      </c>
      <c r="R17" s="60">
        <v>1840600</v>
      </c>
      <c r="S17" s="60">
        <v>1840600</v>
      </c>
      <c r="T17" s="60">
        <v>1840600</v>
      </c>
      <c r="U17" s="60">
        <v>1840600</v>
      </c>
      <c r="V17" s="60">
        <v>1840600</v>
      </c>
      <c r="W17" s="60">
        <v>1840600</v>
      </c>
      <c r="X17" s="60">
        <v>1840600</v>
      </c>
      <c r="Y17" s="60"/>
      <c r="Z17" s="140"/>
      <c r="AA17" s="62">
        <v>1840600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13711612</v>
      </c>
      <c r="D19" s="155"/>
      <c r="E19" s="59">
        <v>15632986</v>
      </c>
      <c r="F19" s="60">
        <v>11745998</v>
      </c>
      <c r="G19" s="60">
        <v>13712243</v>
      </c>
      <c r="H19" s="60">
        <v>13378584</v>
      </c>
      <c r="I19" s="60">
        <v>13212070</v>
      </c>
      <c r="J19" s="60">
        <v>13212070</v>
      </c>
      <c r="K19" s="60">
        <v>13056407</v>
      </c>
      <c r="L19" s="60">
        <v>12892606</v>
      </c>
      <c r="M19" s="60">
        <v>12728805</v>
      </c>
      <c r="N19" s="60">
        <v>12728805</v>
      </c>
      <c r="O19" s="60">
        <v>12565004</v>
      </c>
      <c r="P19" s="60">
        <v>12401203</v>
      </c>
      <c r="Q19" s="60">
        <v>12237402</v>
      </c>
      <c r="R19" s="60">
        <v>12237402</v>
      </c>
      <c r="S19" s="60">
        <v>12073600</v>
      </c>
      <c r="T19" s="60">
        <v>11909799</v>
      </c>
      <c r="U19" s="60">
        <v>13056839</v>
      </c>
      <c r="V19" s="60">
        <v>13056839</v>
      </c>
      <c r="W19" s="60">
        <v>13056839</v>
      </c>
      <c r="X19" s="60">
        <v>11745998</v>
      </c>
      <c r="Y19" s="60">
        <v>1310841</v>
      </c>
      <c r="Z19" s="140">
        <v>11.16</v>
      </c>
      <c r="AA19" s="62">
        <v>11745998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122046</v>
      </c>
      <c r="D22" s="155"/>
      <c r="E22" s="59">
        <v>186950</v>
      </c>
      <c r="F22" s="60">
        <v>60273</v>
      </c>
      <c r="G22" s="60">
        <v>121985</v>
      </c>
      <c r="H22" s="60">
        <v>112089</v>
      </c>
      <c r="I22" s="60">
        <v>107111</v>
      </c>
      <c r="J22" s="60">
        <v>107111</v>
      </c>
      <c r="K22" s="60">
        <v>101456</v>
      </c>
      <c r="L22" s="60">
        <v>96308</v>
      </c>
      <c r="M22" s="60">
        <v>91160</v>
      </c>
      <c r="N22" s="60">
        <v>91160</v>
      </c>
      <c r="O22" s="60">
        <v>86012</v>
      </c>
      <c r="P22" s="60">
        <v>80864</v>
      </c>
      <c r="Q22" s="60">
        <v>75717</v>
      </c>
      <c r="R22" s="60">
        <v>75717</v>
      </c>
      <c r="S22" s="60">
        <v>70569</v>
      </c>
      <c r="T22" s="60">
        <v>65421</v>
      </c>
      <c r="U22" s="60">
        <v>60272</v>
      </c>
      <c r="V22" s="60">
        <v>60272</v>
      </c>
      <c r="W22" s="60">
        <v>60272</v>
      </c>
      <c r="X22" s="60">
        <v>60273</v>
      </c>
      <c r="Y22" s="60">
        <v>-1</v>
      </c>
      <c r="Z22" s="140"/>
      <c r="AA22" s="62">
        <v>60273</v>
      </c>
    </row>
    <row r="23" spans="1:27" ht="13.5">
      <c r="A23" s="249" t="s">
        <v>158</v>
      </c>
      <c r="B23" s="182"/>
      <c r="C23" s="155">
        <v>9618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15683876</v>
      </c>
      <c r="D24" s="168">
        <f>SUM(D15:D23)</f>
        <v>0</v>
      </c>
      <c r="E24" s="76">
        <f t="shared" si="1"/>
        <v>16126363</v>
      </c>
      <c r="F24" s="77">
        <f t="shared" si="1"/>
        <v>13646871</v>
      </c>
      <c r="G24" s="77">
        <f t="shared" si="1"/>
        <v>15674828</v>
      </c>
      <c r="H24" s="77">
        <f t="shared" si="1"/>
        <v>15331273</v>
      </c>
      <c r="I24" s="77">
        <f t="shared" si="1"/>
        <v>15159781</v>
      </c>
      <c r="J24" s="77">
        <f t="shared" si="1"/>
        <v>15159781</v>
      </c>
      <c r="K24" s="77">
        <f t="shared" si="1"/>
        <v>14998463</v>
      </c>
      <c r="L24" s="77">
        <f t="shared" si="1"/>
        <v>14829514</v>
      </c>
      <c r="M24" s="77">
        <f t="shared" si="1"/>
        <v>14660565</v>
      </c>
      <c r="N24" s="77">
        <f t="shared" si="1"/>
        <v>14660565</v>
      </c>
      <c r="O24" s="77">
        <f t="shared" si="1"/>
        <v>14491616</v>
      </c>
      <c r="P24" s="77">
        <f t="shared" si="1"/>
        <v>14322667</v>
      </c>
      <c r="Q24" s="77">
        <f t="shared" si="1"/>
        <v>14153719</v>
      </c>
      <c r="R24" s="77">
        <f t="shared" si="1"/>
        <v>14153719</v>
      </c>
      <c r="S24" s="77">
        <f t="shared" si="1"/>
        <v>13984769</v>
      </c>
      <c r="T24" s="77">
        <f t="shared" si="1"/>
        <v>13815820</v>
      </c>
      <c r="U24" s="77">
        <f t="shared" si="1"/>
        <v>14957711</v>
      </c>
      <c r="V24" s="77">
        <f t="shared" si="1"/>
        <v>14957711</v>
      </c>
      <c r="W24" s="77">
        <f t="shared" si="1"/>
        <v>14957711</v>
      </c>
      <c r="X24" s="77">
        <f t="shared" si="1"/>
        <v>13646871</v>
      </c>
      <c r="Y24" s="77">
        <f t="shared" si="1"/>
        <v>1310840</v>
      </c>
      <c r="Z24" s="212">
        <f>+IF(X24&lt;&gt;0,+(Y24/X24)*100,0)</f>
        <v>9.605425302254268</v>
      </c>
      <c r="AA24" s="79">
        <f>SUM(AA15:AA23)</f>
        <v>13646871</v>
      </c>
    </row>
    <row r="25" spans="1:27" ht="13.5">
      <c r="A25" s="250" t="s">
        <v>159</v>
      </c>
      <c r="B25" s="251"/>
      <c r="C25" s="168">
        <f aca="true" t="shared" si="2" ref="C25:Y25">+C12+C24</f>
        <v>31573760</v>
      </c>
      <c r="D25" s="168">
        <f>+D12+D24</f>
        <v>0</v>
      </c>
      <c r="E25" s="72">
        <f t="shared" si="2"/>
        <v>30024863</v>
      </c>
      <c r="F25" s="73">
        <f t="shared" si="2"/>
        <v>22279023</v>
      </c>
      <c r="G25" s="73">
        <f t="shared" si="2"/>
        <v>41752260</v>
      </c>
      <c r="H25" s="73">
        <f t="shared" si="2"/>
        <v>39840279</v>
      </c>
      <c r="I25" s="73">
        <f t="shared" si="2"/>
        <v>32516948</v>
      </c>
      <c r="J25" s="73">
        <f t="shared" si="2"/>
        <v>32516948</v>
      </c>
      <c r="K25" s="73">
        <f t="shared" si="2"/>
        <v>34402888</v>
      </c>
      <c r="L25" s="73">
        <f t="shared" si="2"/>
        <v>42468079</v>
      </c>
      <c r="M25" s="73">
        <f t="shared" si="2"/>
        <v>37579380</v>
      </c>
      <c r="N25" s="73">
        <f t="shared" si="2"/>
        <v>37579380</v>
      </c>
      <c r="O25" s="73">
        <f t="shared" si="2"/>
        <v>31781541</v>
      </c>
      <c r="P25" s="73">
        <f t="shared" si="2"/>
        <v>28408046</v>
      </c>
      <c r="Q25" s="73">
        <f t="shared" si="2"/>
        <v>30320531</v>
      </c>
      <c r="R25" s="73">
        <f t="shared" si="2"/>
        <v>30320531</v>
      </c>
      <c r="S25" s="73">
        <f t="shared" si="2"/>
        <v>22348712</v>
      </c>
      <c r="T25" s="73">
        <f t="shared" si="2"/>
        <v>21158241</v>
      </c>
      <c r="U25" s="73">
        <f t="shared" si="2"/>
        <v>18582935</v>
      </c>
      <c r="V25" s="73">
        <f t="shared" si="2"/>
        <v>18582935</v>
      </c>
      <c r="W25" s="73">
        <f t="shared" si="2"/>
        <v>18582935</v>
      </c>
      <c r="X25" s="73">
        <f t="shared" si="2"/>
        <v>22279023</v>
      </c>
      <c r="Y25" s="73">
        <f t="shared" si="2"/>
        <v>-3696088</v>
      </c>
      <c r="Z25" s="170">
        <f>+IF(X25&lt;&gt;0,+(Y25/X25)*100,0)</f>
        <v>-16.589991401328504</v>
      </c>
      <c r="AA25" s="74">
        <f>+AA12+AA24</f>
        <v>22279023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994029</v>
      </c>
      <c r="D30" s="155"/>
      <c r="E30" s="59">
        <v>570430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16416270</v>
      </c>
      <c r="D32" s="155"/>
      <c r="E32" s="59"/>
      <c r="F32" s="60">
        <v>5293800</v>
      </c>
      <c r="G32" s="60">
        <v>15705641</v>
      </c>
      <c r="H32" s="60">
        <v>24611753</v>
      </c>
      <c r="I32" s="60">
        <v>17646429</v>
      </c>
      <c r="J32" s="60">
        <v>17646429</v>
      </c>
      <c r="K32" s="60">
        <v>19867541</v>
      </c>
      <c r="L32" s="60">
        <v>16756300</v>
      </c>
      <c r="M32" s="60">
        <v>16748590</v>
      </c>
      <c r="N32" s="60">
        <v>16748590</v>
      </c>
      <c r="O32" s="60">
        <v>14066216</v>
      </c>
      <c r="P32" s="60">
        <v>11781727</v>
      </c>
      <c r="Q32" s="60">
        <v>8291510</v>
      </c>
      <c r="R32" s="60">
        <v>8291510</v>
      </c>
      <c r="S32" s="60">
        <v>5357071</v>
      </c>
      <c r="T32" s="60">
        <v>4559584</v>
      </c>
      <c r="U32" s="60">
        <v>3486600</v>
      </c>
      <c r="V32" s="60">
        <v>3486600</v>
      </c>
      <c r="W32" s="60">
        <v>3486600</v>
      </c>
      <c r="X32" s="60">
        <v>5293800</v>
      </c>
      <c r="Y32" s="60">
        <v>-1807200</v>
      </c>
      <c r="Z32" s="140">
        <v>-34.14</v>
      </c>
      <c r="AA32" s="62">
        <v>5293800</v>
      </c>
    </row>
    <row r="33" spans="1:27" ht="13.5">
      <c r="A33" s="249" t="s">
        <v>165</v>
      </c>
      <c r="B33" s="182"/>
      <c r="C33" s="155">
        <v>1222911</v>
      </c>
      <c r="D33" s="155"/>
      <c r="E33" s="59">
        <v>1269028</v>
      </c>
      <c r="F33" s="60">
        <v>1222911</v>
      </c>
      <c r="G33" s="60">
        <v>1222911</v>
      </c>
      <c r="H33" s="60">
        <v>1222911</v>
      </c>
      <c r="I33" s="60">
        <v>1222911</v>
      </c>
      <c r="J33" s="60">
        <v>1222911</v>
      </c>
      <c r="K33" s="60">
        <v>1222911</v>
      </c>
      <c r="L33" s="60">
        <v>1222911</v>
      </c>
      <c r="M33" s="60">
        <v>1222911</v>
      </c>
      <c r="N33" s="60">
        <v>1222911</v>
      </c>
      <c r="O33" s="60">
        <v>1222911</v>
      </c>
      <c r="P33" s="60">
        <v>1222911</v>
      </c>
      <c r="Q33" s="60">
        <v>1222911</v>
      </c>
      <c r="R33" s="60">
        <v>1222911</v>
      </c>
      <c r="S33" s="60">
        <v>1222911</v>
      </c>
      <c r="T33" s="60">
        <v>1222911</v>
      </c>
      <c r="U33" s="60">
        <v>1190090</v>
      </c>
      <c r="V33" s="60">
        <v>1190090</v>
      </c>
      <c r="W33" s="60">
        <v>1190090</v>
      </c>
      <c r="X33" s="60">
        <v>1222911</v>
      </c>
      <c r="Y33" s="60">
        <v>-32821</v>
      </c>
      <c r="Z33" s="140">
        <v>-2.68</v>
      </c>
      <c r="AA33" s="62">
        <v>1222911</v>
      </c>
    </row>
    <row r="34" spans="1:27" ht="13.5">
      <c r="A34" s="250" t="s">
        <v>58</v>
      </c>
      <c r="B34" s="251"/>
      <c r="C34" s="168">
        <f aca="true" t="shared" si="3" ref="C34:Y34">SUM(C29:C33)</f>
        <v>18633210</v>
      </c>
      <c r="D34" s="168">
        <f>SUM(D29:D33)</f>
        <v>0</v>
      </c>
      <c r="E34" s="72">
        <f t="shared" si="3"/>
        <v>1839458</v>
      </c>
      <c r="F34" s="73">
        <f t="shared" si="3"/>
        <v>6516711</v>
      </c>
      <c r="G34" s="73">
        <f t="shared" si="3"/>
        <v>16928552</v>
      </c>
      <c r="H34" s="73">
        <f t="shared" si="3"/>
        <v>25834664</v>
      </c>
      <c r="I34" s="73">
        <f t="shared" si="3"/>
        <v>18869340</v>
      </c>
      <c r="J34" s="73">
        <f t="shared" si="3"/>
        <v>18869340</v>
      </c>
      <c r="K34" s="73">
        <f t="shared" si="3"/>
        <v>21090452</v>
      </c>
      <c r="L34" s="73">
        <f t="shared" si="3"/>
        <v>17979211</v>
      </c>
      <c r="M34" s="73">
        <f t="shared" si="3"/>
        <v>17971501</v>
      </c>
      <c r="N34" s="73">
        <f t="shared" si="3"/>
        <v>17971501</v>
      </c>
      <c r="O34" s="73">
        <f t="shared" si="3"/>
        <v>15289127</v>
      </c>
      <c r="P34" s="73">
        <f t="shared" si="3"/>
        <v>13004638</v>
      </c>
      <c r="Q34" s="73">
        <f t="shared" si="3"/>
        <v>9514421</v>
      </c>
      <c r="R34" s="73">
        <f t="shared" si="3"/>
        <v>9514421</v>
      </c>
      <c r="S34" s="73">
        <f t="shared" si="3"/>
        <v>6579982</v>
      </c>
      <c r="T34" s="73">
        <f t="shared" si="3"/>
        <v>5782495</v>
      </c>
      <c r="U34" s="73">
        <f t="shared" si="3"/>
        <v>4676690</v>
      </c>
      <c r="V34" s="73">
        <f t="shared" si="3"/>
        <v>4676690</v>
      </c>
      <c r="W34" s="73">
        <f t="shared" si="3"/>
        <v>4676690</v>
      </c>
      <c r="X34" s="73">
        <f t="shared" si="3"/>
        <v>6516711</v>
      </c>
      <c r="Y34" s="73">
        <f t="shared" si="3"/>
        <v>-1840021</v>
      </c>
      <c r="Z34" s="170">
        <f>+IF(X34&lt;&gt;0,+(Y34/X34)*100,0)</f>
        <v>-28.235424280745303</v>
      </c>
      <c r="AA34" s="74">
        <f>SUM(AA29:AA33)</f>
        <v>6516711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2463239</v>
      </c>
      <c r="D37" s="155"/>
      <c r="E37" s="59">
        <v>2313199</v>
      </c>
      <c r="F37" s="60">
        <v>2464543</v>
      </c>
      <c r="G37" s="60">
        <v>3223730</v>
      </c>
      <c r="H37" s="60">
        <v>3149674</v>
      </c>
      <c r="I37" s="60">
        <v>3074247</v>
      </c>
      <c r="J37" s="60">
        <v>3074247</v>
      </c>
      <c r="K37" s="60">
        <v>2998709</v>
      </c>
      <c r="L37" s="60">
        <v>2922708</v>
      </c>
      <c r="M37" s="60">
        <v>2847260</v>
      </c>
      <c r="N37" s="60">
        <v>2847260</v>
      </c>
      <c r="O37" s="60">
        <v>2770328</v>
      </c>
      <c r="P37" s="60">
        <v>2693697</v>
      </c>
      <c r="Q37" s="60">
        <v>2615819</v>
      </c>
      <c r="R37" s="60">
        <v>2615819</v>
      </c>
      <c r="S37" s="60">
        <v>2559938</v>
      </c>
      <c r="T37" s="60">
        <v>2512796</v>
      </c>
      <c r="U37" s="60">
        <v>2794627</v>
      </c>
      <c r="V37" s="60">
        <v>2794627</v>
      </c>
      <c r="W37" s="60">
        <v>2794627</v>
      </c>
      <c r="X37" s="60">
        <v>2464543</v>
      </c>
      <c r="Y37" s="60">
        <v>330084</v>
      </c>
      <c r="Z37" s="140">
        <v>13.39</v>
      </c>
      <c r="AA37" s="62">
        <v>2464543</v>
      </c>
    </row>
    <row r="38" spans="1:27" ht="13.5">
      <c r="A38" s="249" t="s">
        <v>165</v>
      </c>
      <c r="B38" s="182"/>
      <c r="C38" s="155">
        <v>16292216</v>
      </c>
      <c r="D38" s="155"/>
      <c r="E38" s="59">
        <v>16128281</v>
      </c>
      <c r="F38" s="60">
        <v>16292216</v>
      </c>
      <c r="G38" s="60">
        <v>16292216</v>
      </c>
      <c r="H38" s="60">
        <v>16292216</v>
      </c>
      <c r="I38" s="60">
        <v>16292216</v>
      </c>
      <c r="J38" s="60">
        <v>16292216</v>
      </c>
      <c r="K38" s="60">
        <v>16292216</v>
      </c>
      <c r="L38" s="60">
        <v>16292216</v>
      </c>
      <c r="M38" s="60">
        <v>16292216</v>
      </c>
      <c r="N38" s="60">
        <v>16292216</v>
      </c>
      <c r="O38" s="60">
        <v>16292216</v>
      </c>
      <c r="P38" s="60">
        <v>16292216</v>
      </c>
      <c r="Q38" s="60">
        <v>16292216</v>
      </c>
      <c r="R38" s="60">
        <v>16292216</v>
      </c>
      <c r="S38" s="60">
        <v>16292216</v>
      </c>
      <c r="T38" s="60">
        <v>16292216</v>
      </c>
      <c r="U38" s="60">
        <v>15691939</v>
      </c>
      <c r="V38" s="60">
        <v>15691939</v>
      </c>
      <c r="W38" s="60">
        <v>15691939</v>
      </c>
      <c r="X38" s="60">
        <v>16292216</v>
      </c>
      <c r="Y38" s="60">
        <v>-600277</v>
      </c>
      <c r="Z38" s="140">
        <v>-3.68</v>
      </c>
      <c r="AA38" s="62">
        <v>16292216</v>
      </c>
    </row>
    <row r="39" spans="1:27" ht="13.5">
      <c r="A39" s="250" t="s">
        <v>59</v>
      </c>
      <c r="B39" s="253"/>
      <c r="C39" s="168">
        <f aca="true" t="shared" si="4" ref="C39:Y39">SUM(C37:C38)</f>
        <v>18755455</v>
      </c>
      <c r="D39" s="168">
        <f>SUM(D37:D38)</f>
        <v>0</v>
      </c>
      <c r="E39" s="76">
        <f t="shared" si="4"/>
        <v>18441480</v>
      </c>
      <c r="F39" s="77">
        <f t="shared" si="4"/>
        <v>18756759</v>
      </c>
      <c r="G39" s="77">
        <f t="shared" si="4"/>
        <v>19515946</v>
      </c>
      <c r="H39" s="77">
        <f t="shared" si="4"/>
        <v>19441890</v>
      </c>
      <c r="I39" s="77">
        <f t="shared" si="4"/>
        <v>19366463</v>
      </c>
      <c r="J39" s="77">
        <f t="shared" si="4"/>
        <v>19366463</v>
      </c>
      <c r="K39" s="77">
        <f t="shared" si="4"/>
        <v>19290925</v>
      </c>
      <c r="L39" s="77">
        <f t="shared" si="4"/>
        <v>19214924</v>
      </c>
      <c r="M39" s="77">
        <f t="shared" si="4"/>
        <v>19139476</v>
      </c>
      <c r="N39" s="77">
        <f t="shared" si="4"/>
        <v>19139476</v>
      </c>
      <c r="O39" s="77">
        <f t="shared" si="4"/>
        <v>19062544</v>
      </c>
      <c r="P39" s="77">
        <f t="shared" si="4"/>
        <v>18985913</v>
      </c>
      <c r="Q39" s="77">
        <f t="shared" si="4"/>
        <v>18908035</v>
      </c>
      <c r="R39" s="77">
        <f t="shared" si="4"/>
        <v>18908035</v>
      </c>
      <c r="S39" s="77">
        <f t="shared" si="4"/>
        <v>18852154</v>
      </c>
      <c r="T39" s="77">
        <f t="shared" si="4"/>
        <v>18805012</v>
      </c>
      <c r="U39" s="77">
        <f t="shared" si="4"/>
        <v>18486566</v>
      </c>
      <c r="V39" s="77">
        <f t="shared" si="4"/>
        <v>18486566</v>
      </c>
      <c r="W39" s="77">
        <f t="shared" si="4"/>
        <v>18486566</v>
      </c>
      <c r="X39" s="77">
        <f t="shared" si="4"/>
        <v>18756759</v>
      </c>
      <c r="Y39" s="77">
        <f t="shared" si="4"/>
        <v>-270193</v>
      </c>
      <c r="Z39" s="212">
        <f>+IF(X39&lt;&gt;0,+(Y39/X39)*100,0)</f>
        <v>-1.440510058267529</v>
      </c>
      <c r="AA39" s="79">
        <f>SUM(AA37:AA38)</f>
        <v>18756759</v>
      </c>
    </row>
    <row r="40" spans="1:27" ht="13.5">
      <c r="A40" s="250" t="s">
        <v>167</v>
      </c>
      <c r="B40" s="251"/>
      <c r="C40" s="168">
        <f aca="true" t="shared" si="5" ref="C40:Y40">+C34+C39</f>
        <v>37388665</v>
      </c>
      <c r="D40" s="168">
        <f>+D34+D39</f>
        <v>0</v>
      </c>
      <c r="E40" s="72">
        <f t="shared" si="5"/>
        <v>20280938</v>
      </c>
      <c r="F40" s="73">
        <f t="shared" si="5"/>
        <v>25273470</v>
      </c>
      <c r="G40" s="73">
        <f t="shared" si="5"/>
        <v>36444498</v>
      </c>
      <c r="H40" s="73">
        <f t="shared" si="5"/>
        <v>45276554</v>
      </c>
      <c r="I40" s="73">
        <f t="shared" si="5"/>
        <v>38235803</v>
      </c>
      <c r="J40" s="73">
        <f t="shared" si="5"/>
        <v>38235803</v>
      </c>
      <c r="K40" s="73">
        <f t="shared" si="5"/>
        <v>40381377</v>
      </c>
      <c r="L40" s="73">
        <f t="shared" si="5"/>
        <v>37194135</v>
      </c>
      <c r="M40" s="73">
        <f t="shared" si="5"/>
        <v>37110977</v>
      </c>
      <c r="N40" s="73">
        <f t="shared" si="5"/>
        <v>37110977</v>
      </c>
      <c r="O40" s="73">
        <f t="shared" si="5"/>
        <v>34351671</v>
      </c>
      <c r="P40" s="73">
        <f t="shared" si="5"/>
        <v>31990551</v>
      </c>
      <c r="Q40" s="73">
        <f t="shared" si="5"/>
        <v>28422456</v>
      </c>
      <c r="R40" s="73">
        <f t="shared" si="5"/>
        <v>28422456</v>
      </c>
      <c r="S40" s="73">
        <f t="shared" si="5"/>
        <v>25432136</v>
      </c>
      <c r="T40" s="73">
        <f t="shared" si="5"/>
        <v>24587507</v>
      </c>
      <c r="U40" s="73">
        <f t="shared" si="5"/>
        <v>23163256</v>
      </c>
      <c r="V40" s="73">
        <f t="shared" si="5"/>
        <v>23163256</v>
      </c>
      <c r="W40" s="73">
        <f t="shared" si="5"/>
        <v>23163256</v>
      </c>
      <c r="X40" s="73">
        <f t="shared" si="5"/>
        <v>25273470</v>
      </c>
      <c r="Y40" s="73">
        <f t="shared" si="5"/>
        <v>-2110214</v>
      </c>
      <c r="Z40" s="170">
        <f>+IF(X40&lt;&gt;0,+(Y40/X40)*100,0)</f>
        <v>-8.349522246054855</v>
      </c>
      <c r="AA40" s="74">
        <f>+AA34+AA39</f>
        <v>25273470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-5814905</v>
      </c>
      <c r="D42" s="257">
        <f>+D25-D40</f>
        <v>0</v>
      </c>
      <c r="E42" s="258">
        <f t="shared" si="6"/>
        <v>9743925</v>
      </c>
      <c r="F42" s="259">
        <f t="shared" si="6"/>
        <v>-2994447</v>
      </c>
      <c r="G42" s="259">
        <f t="shared" si="6"/>
        <v>5307762</v>
      </c>
      <c r="H42" s="259">
        <f t="shared" si="6"/>
        <v>-5436275</v>
      </c>
      <c r="I42" s="259">
        <f t="shared" si="6"/>
        <v>-5718855</v>
      </c>
      <c r="J42" s="259">
        <f t="shared" si="6"/>
        <v>-5718855</v>
      </c>
      <c r="K42" s="259">
        <f t="shared" si="6"/>
        <v>-5978489</v>
      </c>
      <c r="L42" s="259">
        <f t="shared" si="6"/>
        <v>5273944</v>
      </c>
      <c r="M42" s="259">
        <f t="shared" si="6"/>
        <v>468403</v>
      </c>
      <c r="N42" s="259">
        <f t="shared" si="6"/>
        <v>468403</v>
      </c>
      <c r="O42" s="259">
        <f t="shared" si="6"/>
        <v>-2570130</v>
      </c>
      <c r="P42" s="259">
        <f t="shared" si="6"/>
        <v>-3582505</v>
      </c>
      <c r="Q42" s="259">
        <f t="shared" si="6"/>
        <v>1898075</v>
      </c>
      <c r="R42" s="259">
        <f t="shared" si="6"/>
        <v>1898075</v>
      </c>
      <c r="S42" s="259">
        <f t="shared" si="6"/>
        <v>-3083424</v>
      </c>
      <c r="T42" s="259">
        <f t="shared" si="6"/>
        <v>-3429266</v>
      </c>
      <c r="U42" s="259">
        <f t="shared" si="6"/>
        <v>-4580321</v>
      </c>
      <c r="V42" s="259">
        <f t="shared" si="6"/>
        <v>-4580321</v>
      </c>
      <c r="W42" s="259">
        <f t="shared" si="6"/>
        <v>-4580321</v>
      </c>
      <c r="X42" s="259">
        <f t="shared" si="6"/>
        <v>-2994447</v>
      </c>
      <c r="Y42" s="259">
        <f t="shared" si="6"/>
        <v>-1585874</v>
      </c>
      <c r="Z42" s="260">
        <f>+IF(X42&lt;&gt;0,+(Y42/X42)*100,0)</f>
        <v>52.9604965457729</v>
      </c>
      <c r="AA42" s="261">
        <f>+AA25-AA40</f>
        <v>-2994447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-5814905</v>
      </c>
      <c r="D45" s="155"/>
      <c r="E45" s="59">
        <v>9061088</v>
      </c>
      <c r="F45" s="60">
        <v>-3513699</v>
      </c>
      <c r="G45" s="60">
        <v>4791877</v>
      </c>
      <c r="H45" s="60">
        <v>-5951316</v>
      </c>
      <c r="I45" s="60">
        <v>-6235055</v>
      </c>
      <c r="J45" s="60">
        <v>-6235055</v>
      </c>
      <c r="K45" s="60">
        <v>-6495814</v>
      </c>
      <c r="L45" s="60">
        <v>4755455</v>
      </c>
      <c r="M45" s="60">
        <v>-51215</v>
      </c>
      <c r="N45" s="60">
        <v>-51215</v>
      </c>
      <c r="O45" s="60">
        <v>-3083786</v>
      </c>
      <c r="P45" s="60">
        <v>-4097320</v>
      </c>
      <c r="Q45" s="60">
        <v>1382213</v>
      </c>
      <c r="R45" s="60">
        <v>1382213</v>
      </c>
      <c r="S45" s="60">
        <v>-3539096</v>
      </c>
      <c r="T45" s="60">
        <v>-3886250</v>
      </c>
      <c r="U45" s="60">
        <v>-5039714</v>
      </c>
      <c r="V45" s="60">
        <v>-5039714</v>
      </c>
      <c r="W45" s="60">
        <v>-5039714</v>
      </c>
      <c r="X45" s="60">
        <v>-3513699</v>
      </c>
      <c r="Y45" s="60">
        <v>-1526015</v>
      </c>
      <c r="Z45" s="139">
        <v>43.43</v>
      </c>
      <c r="AA45" s="62">
        <v>-3513699</v>
      </c>
    </row>
    <row r="46" spans="1:27" ht="13.5">
      <c r="A46" s="249" t="s">
        <v>171</v>
      </c>
      <c r="B46" s="182"/>
      <c r="C46" s="155"/>
      <c r="D46" s="155"/>
      <c r="E46" s="59">
        <v>682837</v>
      </c>
      <c r="F46" s="60">
        <v>519252</v>
      </c>
      <c r="G46" s="60">
        <v>515885</v>
      </c>
      <c r="H46" s="60">
        <v>515041</v>
      </c>
      <c r="I46" s="60">
        <v>516200</v>
      </c>
      <c r="J46" s="60">
        <v>516200</v>
      </c>
      <c r="K46" s="60">
        <v>517325</v>
      </c>
      <c r="L46" s="60">
        <v>518489</v>
      </c>
      <c r="M46" s="60">
        <v>519618</v>
      </c>
      <c r="N46" s="60">
        <v>519618</v>
      </c>
      <c r="O46" s="60">
        <v>513656</v>
      </c>
      <c r="P46" s="60">
        <v>514815</v>
      </c>
      <c r="Q46" s="60">
        <v>515862</v>
      </c>
      <c r="R46" s="60">
        <v>515862</v>
      </c>
      <c r="S46" s="60">
        <v>455672</v>
      </c>
      <c r="T46" s="60">
        <v>456984</v>
      </c>
      <c r="U46" s="60">
        <v>459393</v>
      </c>
      <c r="V46" s="60">
        <v>459393</v>
      </c>
      <c r="W46" s="60">
        <v>459393</v>
      </c>
      <c r="X46" s="60">
        <v>519252</v>
      </c>
      <c r="Y46" s="60">
        <v>-59859</v>
      </c>
      <c r="Z46" s="139">
        <v>-11.53</v>
      </c>
      <c r="AA46" s="62">
        <v>519252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-5814905</v>
      </c>
      <c r="D48" s="217">
        <f>SUM(D45:D47)</f>
        <v>0</v>
      </c>
      <c r="E48" s="264">
        <f t="shared" si="7"/>
        <v>9743925</v>
      </c>
      <c r="F48" s="219">
        <f t="shared" si="7"/>
        <v>-2994447</v>
      </c>
      <c r="G48" s="219">
        <f t="shared" si="7"/>
        <v>5307762</v>
      </c>
      <c r="H48" s="219">
        <f t="shared" si="7"/>
        <v>-5436275</v>
      </c>
      <c r="I48" s="219">
        <f t="shared" si="7"/>
        <v>-5718855</v>
      </c>
      <c r="J48" s="219">
        <f t="shared" si="7"/>
        <v>-5718855</v>
      </c>
      <c r="K48" s="219">
        <f t="shared" si="7"/>
        <v>-5978489</v>
      </c>
      <c r="L48" s="219">
        <f t="shared" si="7"/>
        <v>5273944</v>
      </c>
      <c r="M48" s="219">
        <f t="shared" si="7"/>
        <v>468403</v>
      </c>
      <c r="N48" s="219">
        <f t="shared" si="7"/>
        <v>468403</v>
      </c>
      <c r="O48" s="219">
        <f t="shared" si="7"/>
        <v>-2570130</v>
      </c>
      <c r="P48" s="219">
        <f t="shared" si="7"/>
        <v>-3582505</v>
      </c>
      <c r="Q48" s="219">
        <f t="shared" si="7"/>
        <v>1898075</v>
      </c>
      <c r="R48" s="219">
        <f t="shared" si="7"/>
        <v>1898075</v>
      </c>
      <c r="S48" s="219">
        <f t="shared" si="7"/>
        <v>-3083424</v>
      </c>
      <c r="T48" s="219">
        <f t="shared" si="7"/>
        <v>-3429266</v>
      </c>
      <c r="U48" s="219">
        <f t="shared" si="7"/>
        <v>-4580321</v>
      </c>
      <c r="V48" s="219">
        <f t="shared" si="7"/>
        <v>-4580321</v>
      </c>
      <c r="W48" s="219">
        <f t="shared" si="7"/>
        <v>-4580321</v>
      </c>
      <c r="X48" s="219">
        <f t="shared" si="7"/>
        <v>-2994447</v>
      </c>
      <c r="Y48" s="219">
        <f t="shared" si="7"/>
        <v>-1585874</v>
      </c>
      <c r="Z48" s="265">
        <f>+IF(X48&lt;&gt;0,+(Y48/X48)*100,0)</f>
        <v>52.9604965457729</v>
      </c>
      <c r="AA48" s="232">
        <f>SUM(AA45:AA47)</f>
        <v>-2994447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12707156</v>
      </c>
      <c r="D6" s="155"/>
      <c r="E6" s="59">
        <v>2407992</v>
      </c>
      <c r="F6" s="60">
        <v>2319150</v>
      </c>
      <c r="G6" s="60">
        <v>213279</v>
      </c>
      <c r="H6" s="60">
        <v>2316253</v>
      </c>
      <c r="I6" s="60">
        <v>267528</v>
      </c>
      <c r="J6" s="60">
        <v>2797060</v>
      </c>
      <c r="K6" s="60">
        <v>1179104</v>
      </c>
      <c r="L6" s="60">
        <v>153713</v>
      </c>
      <c r="M6" s="60">
        <v>1122321</v>
      </c>
      <c r="N6" s="60">
        <v>2455138</v>
      </c>
      <c r="O6" s="60">
        <v>985381</v>
      </c>
      <c r="P6" s="60">
        <v>311463</v>
      </c>
      <c r="Q6" s="60">
        <v>19977</v>
      </c>
      <c r="R6" s="60">
        <v>1316821</v>
      </c>
      <c r="S6" s="60">
        <v>6480</v>
      </c>
      <c r="T6" s="60">
        <v>275531</v>
      </c>
      <c r="U6" s="60">
        <v>360216</v>
      </c>
      <c r="V6" s="60">
        <v>642227</v>
      </c>
      <c r="W6" s="60">
        <v>7211246</v>
      </c>
      <c r="X6" s="60">
        <v>2319150</v>
      </c>
      <c r="Y6" s="60">
        <v>4892096</v>
      </c>
      <c r="Z6" s="140">
        <v>210.94</v>
      </c>
      <c r="AA6" s="62">
        <v>2319150</v>
      </c>
    </row>
    <row r="7" spans="1:27" ht="13.5">
      <c r="A7" s="249" t="s">
        <v>178</v>
      </c>
      <c r="B7" s="182"/>
      <c r="C7" s="155">
        <v>35775005</v>
      </c>
      <c r="D7" s="155"/>
      <c r="E7" s="59">
        <v>34164996</v>
      </c>
      <c r="F7" s="60">
        <v>41672274</v>
      </c>
      <c r="G7" s="60">
        <v>3024429</v>
      </c>
      <c r="H7" s="60">
        <v>2885698</v>
      </c>
      <c r="I7" s="60">
        <v>2933724</v>
      </c>
      <c r="J7" s="60">
        <v>8843851</v>
      </c>
      <c r="K7" s="60">
        <v>3074902</v>
      </c>
      <c r="L7" s="60">
        <v>3075589</v>
      </c>
      <c r="M7" s="60">
        <v>2851104</v>
      </c>
      <c r="N7" s="60">
        <v>9001595</v>
      </c>
      <c r="O7" s="60">
        <v>2889064</v>
      </c>
      <c r="P7" s="60">
        <v>4462064</v>
      </c>
      <c r="Q7" s="60">
        <v>4338605</v>
      </c>
      <c r="R7" s="60">
        <v>11689733</v>
      </c>
      <c r="S7" s="60">
        <v>4939016</v>
      </c>
      <c r="T7" s="60">
        <v>3074987</v>
      </c>
      <c r="U7" s="60">
        <v>3229890</v>
      </c>
      <c r="V7" s="60">
        <v>11243893</v>
      </c>
      <c r="W7" s="60">
        <v>40779072</v>
      </c>
      <c r="X7" s="60">
        <v>41672274</v>
      </c>
      <c r="Y7" s="60">
        <v>-893202</v>
      </c>
      <c r="Z7" s="140">
        <v>-2.14</v>
      </c>
      <c r="AA7" s="62">
        <v>41672274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487460</v>
      </c>
      <c r="D9" s="155"/>
      <c r="E9" s="59">
        <v>150000</v>
      </c>
      <c r="F9" s="60">
        <v>336342</v>
      </c>
      <c r="G9" s="60">
        <v>1969</v>
      </c>
      <c r="H9" s="60">
        <v>368</v>
      </c>
      <c r="I9" s="60">
        <v>186985</v>
      </c>
      <c r="J9" s="60">
        <v>189322</v>
      </c>
      <c r="K9" s="60">
        <v>49340</v>
      </c>
      <c r="L9" s="60">
        <v>53467</v>
      </c>
      <c r="M9" s="60">
        <v>33765</v>
      </c>
      <c r="N9" s="60">
        <v>136572</v>
      </c>
      <c r="O9" s="60">
        <v>688</v>
      </c>
      <c r="P9" s="60">
        <v>126418</v>
      </c>
      <c r="Q9" s="60">
        <v>38500</v>
      </c>
      <c r="R9" s="60">
        <v>165606</v>
      </c>
      <c r="S9" s="60">
        <v>37963</v>
      </c>
      <c r="T9" s="60">
        <v>29147</v>
      </c>
      <c r="U9" s="60">
        <v>2348</v>
      </c>
      <c r="V9" s="60">
        <v>69458</v>
      </c>
      <c r="W9" s="60">
        <v>560958</v>
      </c>
      <c r="X9" s="60">
        <v>336342</v>
      </c>
      <c r="Y9" s="60">
        <v>224616</v>
      </c>
      <c r="Z9" s="140">
        <v>66.78</v>
      </c>
      <c r="AA9" s="62">
        <v>336342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-37083723</v>
      </c>
      <c r="D12" s="155"/>
      <c r="E12" s="59">
        <v>-36100596</v>
      </c>
      <c r="F12" s="60">
        <v>-37958468</v>
      </c>
      <c r="G12" s="60">
        <v>-3062394</v>
      </c>
      <c r="H12" s="60">
        <v>-4937758</v>
      </c>
      <c r="I12" s="60">
        <v>3777983</v>
      </c>
      <c r="J12" s="60">
        <v>-4222169</v>
      </c>
      <c r="K12" s="60">
        <v>-9355402</v>
      </c>
      <c r="L12" s="60">
        <v>-5082684</v>
      </c>
      <c r="M12" s="60">
        <v>-13954941</v>
      </c>
      <c r="N12" s="60">
        <v>-28393027</v>
      </c>
      <c r="O12" s="60">
        <v>-5611110</v>
      </c>
      <c r="P12" s="60">
        <v>-6760835</v>
      </c>
      <c r="Q12" s="60">
        <v>-16174575</v>
      </c>
      <c r="R12" s="60">
        <v>-28546520</v>
      </c>
      <c r="S12" s="60">
        <v>-9650098</v>
      </c>
      <c r="T12" s="60">
        <v>-208715</v>
      </c>
      <c r="U12" s="60">
        <v>-40787</v>
      </c>
      <c r="V12" s="60">
        <v>-9899600</v>
      </c>
      <c r="W12" s="60">
        <v>-71061316</v>
      </c>
      <c r="X12" s="60">
        <v>-37958468</v>
      </c>
      <c r="Y12" s="60">
        <v>-33102848</v>
      </c>
      <c r="Z12" s="140">
        <v>87.21</v>
      </c>
      <c r="AA12" s="62">
        <v>-37958468</v>
      </c>
    </row>
    <row r="13" spans="1:27" ht="13.5">
      <c r="A13" s="249" t="s">
        <v>40</v>
      </c>
      <c r="B13" s="182"/>
      <c r="C13" s="155">
        <v>-323054</v>
      </c>
      <c r="D13" s="155"/>
      <c r="E13" s="59">
        <v>-271848</v>
      </c>
      <c r="F13" s="60">
        <v>-271852</v>
      </c>
      <c r="G13" s="60">
        <v>-26315</v>
      </c>
      <c r="H13" s="60">
        <v>-24628</v>
      </c>
      <c r="I13" s="60">
        <v>-23531</v>
      </c>
      <c r="J13" s="60">
        <v>-74474</v>
      </c>
      <c r="K13" s="60">
        <v>-23926</v>
      </c>
      <c r="L13" s="60">
        <v>-22815</v>
      </c>
      <c r="M13" s="60">
        <v>-23251</v>
      </c>
      <c r="N13" s="60">
        <v>-69992</v>
      </c>
      <c r="O13" s="60">
        <v>-22860</v>
      </c>
      <c r="P13" s="60"/>
      <c r="Q13" s="60">
        <v>-42444</v>
      </c>
      <c r="R13" s="60">
        <v>-65304</v>
      </c>
      <c r="S13" s="60">
        <v>-21140</v>
      </c>
      <c r="T13" s="60">
        <v>-21381</v>
      </c>
      <c r="U13" s="60">
        <v>-23976</v>
      </c>
      <c r="V13" s="60">
        <v>-66497</v>
      </c>
      <c r="W13" s="60">
        <v>-276267</v>
      </c>
      <c r="X13" s="60">
        <v>-271852</v>
      </c>
      <c r="Y13" s="60">
        <v>-4415</v>
      </c>
      <c r="Z13" s="140">
        <v>1.62</v>
      </c>
      <c r="AA13" s="62">
        <v>-271852</v>
      </c>
    </row>
    <row r="14" spans="1:27" ht="13.5">
      <c r="A14" s="249" t="s">
        <v>42</v>
      </c>
      <c r="B14" s="182"/>
      <c r="C14" s="155">
        <v>-4788991</v>
      </c>
      <c r="D14" s="155"/>
      <c r="E14" s="59"/>
      <c r="F14" s="60">
        <v>-7879998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-7879998</v>
      </c>
      <c r="Y14" s="60">
        <v>7879998</v>
      </c>
      <c r="Z14" s="140">
        <v>-100</v>
      </c>
      <c r="AA14" s="62">
        <v>-7879998</v>
      </c>
    </row>
    <row r="15" spans="1:27" ht="13.5">
      <c r="A15" s="250" t="s">
        <v>184</v>
      </c>
      <c r="B15" s="251"/>
      <c r="C15" s="168">
        <f aca="true" t="shared" si="0" ref="C15:Y15">SUM(C6:C14)</f>
        <v>6773853</v>
      </c>
      <c r="D15" s="168">
        <f>SUM(D6:D14)</f>
        <v>0</v>
      </c>
      <c r="E15" s="72">
        <f t="shared" si="0"/>
        <v>350544</v>
      </c>
      <c r="F15" s="73">
        <f t="shared" si="0"/>
        <v>-1782552</v>
      </c>
      <c r="G15" s="73">
        <f t="shared" si="0"/>
        <v>150968</v>
      </c>
      <c r="H15" s="73">
        <f t="shared" si="0"/>
        <v>239933</v>
      </c>
      <c r="I15" s="73">
        <f t="shared" si="0"/>
        <v>7142689</v>
      </c>
      <c r="J15" s="73">
        <f t="shared" si="0"/>
        <v>7533590</v>
      </c>
      <c r="K15" s="73">
        <f t="shared" si="0"/>
        <v>-5075982</v>
      </c>
      <c r="L15" s="73">
        <f t="shared" si="0"/>
        <v>-1822730</v>
      </c>
      <c r="M15" s="73">
        <f t="shared" si="0"/>
        <v>-9971002</v>
      </c>
      <c r="N15" s="73">
        <f t="shared" si="0"/>
        <v>-16869714</v>
      </c>
      <c r="O15" s="73">
        <f t="shared" si="0"/>
        <v>-1758837</v>
      </c>
      <c r="P15" s="73">
        <f t="shared" si="0"/>
        <v>-1860890</v>
      </c>
      <c r="Q15" s="73">
        <f t="shared" si="0"/>
        <v>-11819937</v>
      </c>
      <c r="R15" s="73">
        <f t="shared" si="0"/>
        <v>-15439664</v>
      </c>
      <c r="S15" s="73">
        <f t="shared" si="0"/>
        <v>-4687779</v>
      </c>
      <c r="T15" s="73">
        <f t="shared" si="0"/>
        <v>3149569</v>
      </c>
      <c r="U15" s="73">
        <f t="shared" si="0"/>
        <v>3527691</v>
      </c>
      <c r="V15" s="73">
        <f t="shared" si="0"/>
        <v>1989481</v>
      </c>
      <c r="W15" s="73">
        <f t="shared" si="0"/>
        <v>-22786307</v>
      </c>
      <c r="X15" s="73">
        <f t="shared" si="0"/>
        <v>-1782552</v>
      </c>
      <c r="Y15" s="73">
        <f t="shared" si="0"/>
        <v>-21003755</v>
      </c>
      <c r="Z15" s="170">
        <f>+IF(X15&lt;&gt;0,+(Y15/X15)*100,0)</f>
        <v>1178.296902418555</v>
      </c>
      <c r="AA15" s="74">
        <f>SUM(AA6:AA14)</f>
        <v>-1782552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1097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>
        <v>-2325698</v>
      </c>
      <c r="G20" s="60"/>
      <c r="H20" s="60"/>
      <c r="I20" s="60"/>
      <c r="J20" s="60"/>
      <c r="K20" s="60">
        <v>221420</v>
      </c>
      <c r="L20" s="60">
        <v>-51741</v>
      </c>
      <c r="M20" s="159">
        <v>426942</v>
      </c>
      <c r="N20" s="60">
        <v>596621</v>
      </c>
      <c r="O20" s="60">
        <v>203349</v>
      </c>
      <c r="P20" s="60">
        <v>-217962</v>
      </c>
      <c r="Q20" s="60"/>
      <c r="R20" s="60">
        <v>-14613</v>
      </c>
      <c r="S20" s="60"/>
      <c r="T20" s="159">
        <v>-1109639</v>
      </c>
      <c r="U20" s="60"/>
      <c r="V20" s="60">
        <v>-1109639</v>
      </c>
      <c r="W20" s="60">
        <v>-527631</v>
      </c>
      <c r="X20" s="60">
        <v>-2325698</v>
      </c>
      <c r="Y20" s="60">
        <v>1798067</v>
      </c>
      <c r="Z20" s="140">
        <v>-77.31</v>
      </c>
      <c r="AA20" s="62">
        <v>-2325698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>
        <v>3121332</v>
      </c>
      <c r="L21" s="159">
        <v>15136616</v>
      </c>
      <c r="M21" s="60">
        <v>-5920362</v>
      </c>
      <c r="N21" s="159">
        <v>12337586</v>
      </c>
      <c r="O21" s="159">
        <v>6434001</v>
      </c>
      <c r="P21" s="159">
        <v>7163804</v>
      </c>
      <c r="Q21" s="60">
        <v>10682534</v>
      </c>
      <c r="R21" s="159">
        <v>24280339</v>
      </c>
      <c r="S21" s="159">
        <v>7755806</v>
      </c>
      <c r="T21" s="60">
        <v>788646</v>
      </c>
      <c r="U21" s="159">
        <v>199286</v>
      </c>
      <c r="V21" s="159">
        <v>8743738</v>
      </c>
      <c r="W21" s="159">
        <v>45361663</v>
      </c>
      <c r="X21" s="60"/>
      <c r="Y21" s="159">
        <v>45361663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-7220398</v>
      </c>
      <c r="J22" s="60">
        <v>-7220398</v>
      </c>
      <c r="K22" s="60">
        <v>1681937</v>
      </c>
      <c r="L22" s="60">
        <v>-3268020</v>
      </c>
      <c r="M22" s="60">
        <v>5777528</v>
      </c>
      <c r="N22" s="60">
        <v>4191445</v>
      </c>
      <c r="O22" s="60">
        <v>-5175549</v>
      </c>
      <c r="P22" s="60">
        <v>-4640704</v>
      </c>
      <c r="Q22" s="60">
        <v>1837861</v>
      </c>
      <c r="R22" s="60">
        <v>-7978392</v>
      </c>
      <c r="S22" s="60">
        <v>-4181320</v>
      </c>
      <c r="T22" s="60">
        <v>-2610987</v>
      </c>
      <c r="U22" s="60">
        <v>-3478496</v>
      </c>
      <c r="V22" s="60">
        <v>-10270803</v>
      </c>
      <c r="W22" s="60">
        <v>-21278148</v>
      </c>
      <c r="X22" s="60"/>
      <c r="Y22" s="60">
        <v>-21278148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-225417</v>
      </c>
      <c r="D24" s="155"/>
      <c r="E24" s="59">
        <v>-350000</v>
      </c>
      <c r="F24" s="60">
        <v>357998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>
        <v>-382922</v>
      </c>
      <c r="V24" s="60">
        <v>-382922</v>
      </c>
      <c r="W24" s="60">
        <v>-382922</v>
      </c>
      <c r="X24" s="60">
        <v>357998</v>
      </c>
      <c r="Y24" s="60">
        <v>-740920</v>
      </c>
      <c r="Z24" s="140">
        <v>-206.96</v>
      </c>
      <c r="AA24" s="62">
        <v>357998</v>
      </c>
    </row>
    <row r="25" spans="1:27" ht="13.5">
      <c r="A25" s="250" t="s">
        <v>191</v>
      </c>
      <c r="B25" s="251"/>
      <c r="C25" s="168">
        <f aca="true" t="shared" si="1" ref="C25:Y25">SUM(C19:C24)</f>
        <v>-224320</v>
      </c>
      <c r="D25" s="168">
        <f>SUM(D19:D24)</f>
        <v>0</v>
      </c>
      <c r="E25" s="72">
        <f t="shared" si="1"/>
        <v>-350000</v>
      </c>
      <c r="F25" s="73">
        <f t="shared" si="1"/>
        <v>-1967700</v>
      </c>
      <c r="G25" s="73">
        <f t="shared" si="1"/>
        <v>0</v>
      </c>
      <c r="H25" s="73">
        <f t="shared" si="1"/>
        <v>0</v>
      </c>
      <c r="I25" s="73">
        <f t="shared" si="1"/>
        <v>-7220398</v>
      </c>
      <c r="J25" s="73">
        <f t="shared" si="1"/>
        <v>-7220398</v>
      </c>
      <c r="K25" s="73">
        <f t="shared" si="1"/>
        <v>5024689</v>
      </c>
      <c r="L25" s="73">
        <f t="shared" si="1"/>
        <v>11816855</v>
      </c>
      <c r="M25" s="73">
        <f t="shared" si="1"/>
        <v>284108</v>
      </c>
      <c r="N25" s="73">
        <f t="shared" si="1"/>
        <v>17125652</v>
      </c>
      <c r="O25" s="73">
        <f t="shared" si="1"/>
        <v>1461801</v>
      </c>
      <c r="P25" s="73">
        <f t="shared" si="1"/>
        <v>2305138</v>
      </c>
      <c r="Q25" s="73">
        <f t="shared" si="1"/>
        <v>12520395</v>
      </c>
      <c r="R25" s="73">
        <f t="shared" si="1"/>
        <v>16287334</v>
      </c>
      <c r="S25" s="73">
        <f t="shared" si="1"/>
        <v>3574486</v>
      </c>
      <c r="T25" s="73">
        <f t="shared" si="1"/>
        <v>-2931980</v>
      </c>
      <c r="U25" s="73">
        <f t="shared" si="1"/>
        <v>-3662132</v>
      </c>
      <c r="V25" s="73">
        <f t="shared" si="1"/>
        <v>-3019626</v>
      </c>
      <c r="W25" s="73">
        <f t="shared" si="1"/>
        <v>23172962</v>
      </c>
      <c r="X25" s="73">
        <f t="shared" si="1"/>
        <v>-1967700</v>
      </c>
      <c r="Y25" s="73">
        <f t="shared" si="1"/>
        <v>25140662</v>
      </c>
      <c r="Z25" s="170">
        <f>+IF(X25&lt;&gt;0,+(Y25/X25)*100,0)</f>
        <v>-1277.6674289779946</v>
      </c>
      <c r="AA25" s="74">
        <f>SUM(AA19:AA24)</f>
        <v>-1967700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-811584</v>
      </c>
      <c r="D33" s="155"/>
      <c r="E33" s="59">
        <v>-516924</v>
      </c>
      <c r="F33" s="60">
        <v>516922</v>
      </c>
      <c r="G33" s="60">
        <v>-41163</v>
      </c>
      <c r="H33" s="60">
        <v>-41359</v>
      </c>
      <c r="I33" s="60"/>
      <c r="J33" s="60">
        <v>-82522</v>
      </c>
      <c r="K33" s="60">
        <v>-23925</v>
      </c>
      <c r="L33" s="60">
        <v>-22815</v>
      </c>
      <c r="M33" s="60"/>
      <c r="N33" s="60">
        <v>-46740</v>
      </c>
      <c r="O33" s="60"/>
      <c r="P33" s="60"/>
      <c r="Q33" s="60"/>
      <c r="R33" s="60"/>
      <c r="S33" s="60"/>
      <c r="T33" s="60"/>
      <c r="U33" s="60"/>
      <c r="V33" s="60"/>
      <c r="W33" s="60">
        <v>-129262</v>
      </c>
      <c r="X33" s="60">
        <v>516922</v>
      </c>
      <c r="Y33" s="60">
        <v>-646184</v>
      </c>
      <c r="Z33" s="140">
        <v>-125.01</v>
      </c>
      <c r="AA33" s="62">
        <v>516922</v>
      </c>
    </row>
    <row r="34" spans="1:27" ht="13.5">
      <c r="A34" s="250" t="s">
        <v>197</v>
      </c>
      <c r="B34" s="251"/>
      <c r="C34" s="168">
        <f aca="true" t="shared" si="2" ref="C34:Y34">SUM(C29:C33)</f>
        <v>-811584</v>
      </c>
      <c r="D34" s="168">
        <f>SUM(D29:D33)</f>
        <v>0</v>
      </c>
      <c r="E34" s="72">
        <f t="shared" si="2"/>
        <v>-516924</v>
      </c>
      <c r="F34" s="73">
        <f t="shared" si="2"/>
        <v>516922</v>
      </c>
      <c r="G34" s="73">
        <f t="shared" si="2"/>
        <v>-41163</v>
      </c>
      <c r="H34" s="73">
        <f t="shared" si="2"/>
        <v>-41359</v>
      </c>
      <c r="I34" s="73">
        <f t="shared" si="2"/>
        <v>0</v>
      </c>
      <c r="J34" s="73">
        <f t="shared" si="2"/>
        <v>-82522</v>
      </c>
      <c r="K34" s="73">
        <f t="shared" si="2"/>
        <v>-23925</v>
      </c>
      <c r="L34" s="73">
        <f t="shared" si="2"/>
        <v>-22815</v>
      </c>
      <c r="M34" s="73">
        <f t="shared" si="2"/>
        <v>0</v>
      </c>
      <c r="N34" s="73">
        <f t="shared" si="2"/>
        <v>-46740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-129262</v>
      </c>
      <c r="X34" s="73">
        <f t="shared" si="2"/>
        <v>516922</v>
      </c>
      <c r="Y34" s="73">
        <f t="shared" si="2"/>
        <v>-646184</v>
      </c>
      <c r="Z34" s="170">
        <f>+IF(X34&lt;&gt;0,+(Y34/X34)*100,0)</f>
        <v>-125.00609376269534</v>
      </c>
      <c r="AA34" s="74">
        <f>SUM(AA29:AA33)</f>
        <v>516922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5737949</v>
      </c>
      <c r="D36" s="153">
        <f>+D15+D25+D34</f>
        <v>0</v>
      </c>
      <c r="E36" s="99">
        <f t="shared" si="3"/>
        <v>-516380</v>
      </c>
      <c r="F36" s="100">
        <f t="shared" si="3"/>
        <v>-3233330</v>
      </c>
      <c r="G36" s="100">
        <f t="shared" si="3"/>
        <v>109805</v>
      </c>
      <c r="H36" s="100">
        <f t="shared" si="3"/>
        <v>198574</v>
      </c>
      <c r="I36" s="100">
        <f t="shared" si="3"/>
        <v>-77709</v>
      </c>
      <c r="J36" s="100">
        <f t="shared" si="3"/>
        <v>230670</v>
      </c>
      <c r="K36" s="100">
        <f t="shared" si="3"/>
        <v>-75218</v>
      </c>
      <c r="L36" s="100">
        <f t="shared" si="3"/>
        <v>9971310</v>
      </c>
      <c r="M36" s="100">
        <f t="shared" si="3"/>
        <v>-9686894</v>
      </c>
      <c r="N36" s="100">
        <f t="shared" si="3"/>
        <v>209198</v>
      </c>
      <c r="O36" s="100">
        <f t="shared" si="3"/>
        <v>-297036</v>
      </c>
      <c r="P36" s="100">
        <f t="shared" si="3"/>
        <v>444248</v>
      </c>
      <c r="Q36" s="100">
        <f t="shared" si="3"/>
        <v>700458</v>
      </c>
      <c r="R36" s="100">
        <f t="shared" si="3"/>
        <v>847670</v>
      </c>
      <c r="S36" s="100">
        <f t="shared" si="3"/>
        <v>-1113293</v>
      </c>
      <c r="T36" s="100">
        <f t="shared" si="3"/>
        <v>217589</v>
      </c>
      <c r="U36" s="100">
        <f t="shared" si="3"/>
        <v>-134441</v>
      </c>
      <c r="V36" s="100">
        <f t="shared" si="3"/>
        <v>-1030145</v>
      </c>
      <c r="W36" s="100">
        <f t="shared" si="3"/>
        <v>257393</v>
      </c>
      <c r="X36" s="100">
        <f t="shared" si="3"/>
        <v>-3233330</v>
      </c>
      <c r="Y36" s="100">
        <f t="shared" si="3"/>
        <v>3490723</v>
      </c>
      <c r="Z36" s="137">
        <f>+IF(X36&lt;&gt;0,+(Y36/X36)*100,0)</f>
        <v>-107.96061645424378</v>
      </c>
      <c r="AA36" s="102">
        <f>+AA15+AA25+AA34</f>
        <v>-3233330</v>
      </c>
    </row>
    <row r="37" spans="1:27" ht="13.5">
      <c r="A37" s="249" t="s">
        <v>199</v>
      </c>
      <c r="B37" s="182"/>
      <c r="C37" s="153">
        <v>9728156</v>
      </c>
      <c r="D37" s="153"/>
      <c r="E37" s="99">
        <v>11592222</v>
      </c>
      <c r="F37" s="100">
        <v>11592222</v>
      </c>
      <c r="G37" s="100">
        <v>55851</v>
      </c>
      <c r="H37" s="100">
        <v>165656</v>
      </c>
      <c r="I37" s="100">
        <v>364230</v>
      </c>
      <c r="J37" s="100">
        <v>55851</v>
      </c>
      <c r="K37" s="100">
        <v>286521</v>
      </c>
      <c r="L37" s="100">
        <v>211303</v>
      </c>
      <c r="M37" s="100">
        <v>10182613</v>
      </c>
      <c r="N37" s="100">
        <v>286521</v>
      </c>
      <c r="O37" s="100">
        <v>495719</v>
      </c>
      <c r="P37" s="100">
        <v>198683</v>
      </c>
      <c r="Q37" s="100">
        <v>642931</v>
      </c>
      <c r="R37" s="100">
        <v>495719</v>
      </c>
      <c r="S37" s="100">
        <v>1343389</v>
      </c>
      <c r="T37" s="100">
        <v>230096</v>
      </c>
      <c r="U37" s="100">
        <v>447685</v>
      </c>
      <c r="V37" s="100">
        <v>1343389</v>
      </c>
      <c r="W37" s="100">
        <v>55851</v>
      </c>
      <c r="X37" s="100">
        <v>11592222</v>
      </c>
      <c r="Y37" s="100">
        <v>-11536371</v>
      </c>
      <c r="Z37" s="137">
        <v>-99.52</v>
      </c>
      <c r="AA37" s="102">
        <v>11592222</v>
      </c>
    </row>
    <row r="38" spans="1:27" ht="13.5">
      <c r="A38" s="269" t="s">
        <v>200</v>
      </c>
      <c r="B38" s="256"/>
      <c r="C38" s="257">
        <v>15466105</v>
      </c>
      <c r="D38" s="257"/>
      <c r="E38" s="258">
        <v>11075842</v>
      </c>
      <c r="F38" s="259">
        <v>8358892</v>
      </c>
      <c r="G38" s="259">
        <v>165656</v>
      </c>
      <c r="H38" s="259">
        <v>364230</v>
      </c>
      <c r="I38" s="259">
        <v>286521</v>
      </c>
      <c r="J38" s="259">
        <v>286521</v>
      </c>
      <c r="K38" s="259">
        <v>211303</v>
      </c>
      <c r="L38" s="259">
        <v>10182613</v>
      </c>
      <c r="M38" s="259">
        <v>495719</v>
      </c>
      <c r="N38" s="259">
        <v>495719</v>
      </c>
      <c r="O38" s="259">
        <v>198683</v>
      </c>
      <c r="P38" s="259">
        <v>642931</v>
      </c>
      <c r="Q38" s="259">
        <v>1343389</v>
      </c>
      <c r="R38" s="259">
        <v>198683</v>
      </c>
      <c r="S38" s="259">
        <v>230096</v>
      </c>
      <c r="T38" s="259">
        <v>447685</v>
      </c>
      <c r="U38" s="259">
        <v>313244</v>
      </c>
      <c r="V38" s="259">
        <v>313244</v>
      </c>
      <c r="W38" s="259">
        <v>313244</v>
      </c>
      <c r="X38" s="259">
        <v>8358892</v>
      </c>
      <c r="Y38" s="259">
        <v>-8045648</v>
      </c>
      <c r="Z38" s="260">
        <v>-96.25</v>
      </c>
      <c r="AA38" s="261">
        <v>8358892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29397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412</v>
      </c>
      <c r="J5" s="106">
        <f t="shared" si="0"/>
        <v>412</v>
      </c>
      <c r="K5" s="106">
        <f t="shared" si="0"/>
        <v>1566</v>
      </c>
      <c r="L5" s="106">
        <f t="shared" si="0"/>
        <v>0</v>
      </c>
      <c r="M5" s="106">
        <f t="shared" si="0"/>
        <v>7132</v>
      </c>
      <c r="N5" s="106">
        <f t="shared" si="0"/>
        <v>8698</v>
      </c>
      <c r="O5" s="106">
        <f t="shared" si="0"/>
        <v>31</v>
      </c>
      <c r="P5" s="106">
        <f t="shared" si="0"/>
        <v>1186</v>
      </c>
      <c r="Q5" s="106">
        <f t="shared" si="0"/>
        <v>53529</v>
      </c>
      <c r="R5" s="106">
        <f t="shared" si="0"/>
        <v>54746</v>
      </c>
      <c r="S5" s="106">
        <f t="shared" si="0"/>
        <v>22910</v>
      </c>
      <c r="T5" s="106">
        <f t="shared" si="0"/>
        <v>80666</v>
      </c>
      <c r="U5" s="106">
        <f t="shared" si="0"/>
        <v>382922</v>
      </c>
      <c r="V5" s="106">
        <f t="shared" si="0"/>
        <v>486498</v>
      </c>
      <c r="W5" s="106">
        <f t="shared" si="0"/>
        <v>550354</v>
      </c>
      <c r="X5" s="106">
        <f t="shared" si="0"/>
        <v>0</v>
      </c>
      <c r="Y5" s="106">
        <f t="shared" si="0"/>
        <v>550354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>
        <v>7132</v>
      </c>
      <c r="N10" s="60">
        <v>7132</v>
      </c>
      <c r="O10" s="60">
        <v>31</v>
      </c>
      <c r="P10" s="60"/>
      <c r="Q10" s="60"/>
      <c r="R10" s="60">
        <v>31</v>
      </c>
      <c r="S10" s="60"/>
      <c r="T10" s="60"/>
      <c r="U10" s="60"/>
      <c r="V10" s="60"/>
      <c r="W10" s="60">
        <v>7163</v>
      </c>
      <c r="X10" s="60"/>
      <c r="Y10" s="60">
        <v>7163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7132</v>
      </c>
      <c r="N11" s="295">
        <f t="shared" si="1"/>
        <v>7132</v>
      </c>
      <c r="O11" s="295">
        <f t="shared" si="1"/>
        <v>31</v>
      </c>
      <c r="P11" s="295">
        <f t="shared" si="1"/>
        <v>0</v>
      </c>
      <c r="Q11" s="295">
        <f t="shared" si="1"/>
        <v>0</v>
      </c>
      <c r="R11" s="295">
        <f t="shared" si="1"/>
        <v>31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7163</v>
      </c>
      <c r="X11" s="295">
        <f t="shared" si="1"/>
        <v>0</v>
      </c>
      <c r="Y11" s="295">
        <f t="shared" si="1"/>
        <v>7163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>
        <v>412</v>
      </c>
      <c r="J15" s="60">
        <v>412</v>
      </c>
      <c r="K15" s="60">
        <v>1566</v>
      </c>
      <c r="L15" s="60"/>
      <c r="M15" s="60"/>
      <c r="N15" s="60">
        <v>1566</v>
      </c>
      <c r="O15" s="60"/>
      <c r="P15" s="60">
        <v>1186</v>
      </c>
      <c r="Q15" s="60">
        <v>53529</v>
      </c>
      <c r="R15" s="60">
        <v>54715</v>
      </c>
      <c r="S15" s="60">
        <v>22910</v>
      </c>
      <c r="T15" s="60">
        <v>80666</v>
      </c>
      <c r="U15" s="60">
        <v>382922</v>
      </c>
      <c r="V15" s="60">
        <v>486498</v>
      </c>
      <c r="W15" s="60">
        <v>543191</v>
      </c>
      <c r="X15" s="60"/>
      <c r="Y15" s="60">
        <v>543191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29397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196020</v>
      </c>
      <c r="D20" s="154">
        <f t="shared" si="2"/>
        <v>0</v>
      </c>
      <c r="E20" s="100">
        <f t="shared" si="2"/>
        <v>350000</v>
      </c>
      <c r="F20" s="100">
        <f t="shared" si="2"/>
        <v>358000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358000</v>
      </c>
      <c r="Y20" s="100">
        <f t="shared" si="2"/>
        <v>-358000</v>
      </c>
      <c r="Z20" s="137">
        <f>+IF(X20&lt;&gt;0,+(Y20/X20)*100,0)</f>
        <v>-100</v>
      </c>
      <c r="AA20" s="153">
        <f>SUM(AA26:AA33)</f>
        <v>358000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196020</v>
      </c>
      <c r="D30" s="156"/>
      <c r="E30" s="60">
        <v>350000</v>
      </c>
      <c r="F30" s="60">
        <v>358000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358000</v>
      </c>
      <c r="Y30" s="60">
        <v>-358000</v>
      </c>
      <c r="Z30" s="140">
        <v>-100</v>
      </c>
      <c r="AA30" s="155">
        <v>358000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7132</v>
      </c>
      <c r="N40" s="60">
        <f t="shared" si="4"/>
        <v>7132</v>
      </c>
      <c r="O40" s="60">
        <f t="shared" si="4"/>
        <v>31</v>
      </c>
      <c r="P40" s="60">
        <f t="shared" si="4"/>
        <v>0</v>
      </c>
      <c r="Q40" s="60">
        <f t="shared" si="4"/>
        <v>0</v>
      </c>
      <c r="R40" s="60">
        <f t="shared" si="4"/>
        <v>31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7163</v>
      </c>
      <c r="X40" s="60">
        <f t="shared" si="4"/>
        <v>0</v>
      </c>
      <c r="Y40" s="60">
        <f t="shared" si="4"/>
        <v>7163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7132</v>
      </c>
      <c r="N41" s="295">
        <f t="shared" si="6"/>
        <v>7132</v>
      </c>
      <c r="O41" s="295">
        <f t="shared" si="6"/>
        <v>31</v>
      </c>
      <c r="P41" s="295">
        <f t="shared" si="6"/>
        <v>0</v>
      </c>
      <c r="Q41" s="295">
        <f t="shared" si="6"/>
        <v>0</v>
      </c>
      <c r="R41" s="295">
        <f t="shared" si="6"/>
        <v>31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7163</v>
      </c>
      <c r="X41" s="295">
        <f t="shared" si="6"/>
        <v>0</v>
      </c>
      <c r="Y41" s="295">
        <f t="shared" si="6"/>
        <v>7163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196020</v>
      </c>
      <c r="D45" s="129">
        <f t="shared" si="7"/>
        <v>0</v>
      </c>
      <c r="E45" s="54">
        <f t="shared" si="7"/>
        <v>350000</v>
      </c>
      <c r="F45" s="54">
        <f t="shared" si="7"/>
        <v>358000</v>
      </c>
      <c r="G45" s="54">
        <f t="shared" si="7"/>
        <v>0</v>
      </c>
      <c r="H45" s="54">
        <f t="shared" si="7"/>
        <v>0</v>
      </c>
      <c r="I45" s="54">
        <f t="shared" si="7"/>
        <v>412</v>
      </c>
      <c r="J45" s="54">
        <f t="shared" si="7"/>
        <v>412</v>
      </c>
      <c r="K45" s="54">
        <f t="shared" si="7"/>
        <v>1566</v>
      </c>
      <c r="L45" s="54">
        <f t="shared" si="7"/>
        <v>0</v>
      </c>
      <c r="M45" s="54">
        <f t="shared" si="7"/>
        <v>0</v>
      </c>
      <c r="N45" s="54">
        <f t="shared" si="7"/>
        <v>1566</v>
      </c>
      <c r="O45" s="54">
        <f t="shared" si="7"/>
        <v>0</v>
      </c>
      <c r="P45" s="54">
        <f t="shared" si="7"/>
        <v>1186</v>
      </c>
      <c r="Q45" s="54">
        <f t="shared" si="7"/>
        <v>53529</v>
      </c>
      <c r="R45" s="54">
        <f t="shared" si="7"/>
        <v>54715</v>
      </c>
      <c r="S45" s="54">
        <f t="shared" si="7"/>
        <v>22910</v>
      </c>
      <c r="T45" s="54">
        <f t="shared" si="7"/>
        <v>80666</v>
      </c>
      <c r="U45" s="54">
        <f t="shared" si="7"/>
        <v>382922</v>
      </c>
      <c r="V45" s="54">
        <f t="shared" si="7"/>
        <v>486498</v>
      </c>
      <c r="W45" s="54">
        <f t="shared" si="7"/>
        <v>543191</v>
      </c>
      <c r="X45" s="54">
        <f t="shared" si="7"/>
        <v>358000</v>
      </c>
      <c r="Y45" s="54">
        <f t="shared" si="7"/>
        <v>185191</v>
      </c>
      <c r="Z45" s="184">
        <f t="shared" si="5"/>
        <v>51.72932960893854</v>
      </c>
      <c r="AA45" s="130">
        <f t="shared" si="8"/>
        <v>358000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29397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225417</v>
      </c>
      <c r="D49" s="218">
        <f t="shared" si="9"/>
        <v>0</v>
      </c>
      <c r="E49" s="220">
        <f t="shared" si="9"/>
        <v>350000</v>
      </c>
      <c r="F49" s="220">
        <f t="shared" si="9"/>
        <v>358000</v>
      </c>
      <c r="G49" s="220">
        <f t="shared" si="9"/>
        <v>0</v>
      </c>
      <c r="H49" s="220">
        <f t="shared" si="9"/>
        <v>0</v>
      </c>
      <c r="I49" s="220">
        <f t="shared" si="9"/>
        <v>412</v>
      </c>
      <c r="J49" s="220">
        <f t="shared" si="9"/>
        <v>412</v>
      </c>
      <c r="K49" s="220">
        <f t="shared" si="9"/>
        <v>1566</v>
      </c>
      <c r="L49" s="220">
        <f t="shared" si="9"/>
        <v>0</v>
      </c>
      <c r="M49" s="220">
        <f t="shared" si="9"/>
        <v>7132</v>
      </c>
      <c r="N49" s="220">
        <f t="shared" si="9"/>
        <v>8698</v>
      </c>
      <c r="O49" s="220">
        <f t="shared" si="9"/>
        <v>31</v>
      </c>
      <c r="P49" s="220">
        <f t="shared" si="9"/>
        <v>1186</v>
      </c>
      <c r="Q49" s="220">
        <f t="shared" si="9"/>
        <v>53529</v>
      </c>
      <c r="R49" s="220">
        <f t="shared" si="9"/>
        <v>54746</v>
      </c>
      <c r="S49" s="220">
        <f t="shared" si="9"/>
        <v>22910</v>
      </c>
      <c r="T49" s="220">
        <f t="shared" si="9"/>
        <v>80666</v>
      </c>
      <c r="U49" s="220">
        <f t="shared" si="9"/>
        <v>382922</v>
      </c>
      <c r="V49" s="220">
        <f t="shared" si="9"/>
        <v>486498</v>
      </c>
      <c r="W49" s="220">
        <f t="shared" si="9"/>
        <v>550354</v>
      </c>
      <c r="X49" s="220">
        <f t="shared" si="9"/>
        <v>358000</v>
      </c>
      <c r="Y49" s="220">
        <f t="shared" si="9"/>
        <v>192354</v>
      </c>
      <c r="Z49" s="221">
        <f t="shared" si="5"/>
        <v>53.730167597765366</v>
      </c>
      <c r="AA49" s="222">
        <f>SUM(AA41:AA48)</f>
        <v>358000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17653</v>
      </c>
      <c r="H66" s="275">
        <v>288</v>
      </c>
      <c r="I66" s="275">
        <v>28831</v>
      </c>
      <c r="J66" s="275">
        <v>46772</v>
      </c>
      <c r="K66" s="275">
        <v>26587</v>
      </c>
      <c r="L66" s="275">
        <v>29167</v>
      </c>
      <c r="M66" s="275">
        <v>35765</v>
      </c>
      <c r="N66" s="275">
        <v>91519</v>
      </c>
      <c r="O66" s="275">
        <v>43414</v>
      </c>
      <c r="P66" s="275">
        <v>15630</v>
      </c>
      <c r="Q66" s="275">
        <v>9141</v>
      </c>
      <c r="R66" s="275">
        <v>68185</v>
      </c>
      <c r="S66" s="275">
        <v>56620</v>
      </c>
      <c r="T66" s="275">
        <v>8622</v>
      </c>
      <c r="U66" s="275">
        <v>90088</v>
      </c>
      <c r="V66" s="275">
        <v>155330</v>
      </c>
      <c r="W66" s="275">
        <v>361806</v>
      </c>
      <c r="X66" s="275"/>
      <c r="Y66" s="275">
        <v>361806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17653</v>
      </c>
      <c r="H69" s="220">
        <f t="shared" si="12"/>
        <v>288</v>
      </c>
      <c r="I69" s="220">
        <f t="shared" si="12"/>
        <v>28831</v>
      </c>
      <c r="J69" s="220">
        <f t="shared" si="12"/>
        <v>46772</v>
      </c>
      <c r="K69" s="220">
        <f t="shared" si="12"/>
        <v>26587</v>
      </c>
      <c r="L69" s="220">
        <f t="shared" si="12"/>
        <v>29167</v>
      </c>
      <c r="M69" s="220">
        <f t="shared" si="12"/>
        <v>35765</v>
      </c>
      <c r="N69" s="220">
        <f t="shared" si="12"/>
        <v>91519</v>
      </c>
      <c r="O69" s="220">
        <f t="shared" si="12"/>
        <v>43414</v>
      </c>
      <c r="P69" s="220">
        <f t="shared" si="12"/>
        <v>15630</v>
      </c>
      <c r="Q69" s="220">
        <f t="shared" si="12"/>
        <v>9141</v>
      </c>
      <c r="R69" s="220">
        <f t="shared" si="12"/>
        <v>68185</v>
      </c>
      <c r="S69" s="220">
        <f t="shared" si="12"/>
        <v>56620</v>
      </c>
      <c r="T69" s="220">
        <f t="shared" si="12"/>
        <v>8622</v>
      </c>
      <c r="U69" s="220">
        <f t="shared" si="12"/>
        <v>90088</v>
      </c>
      <c r="V69" s="220">
        <f t="shared" si="12"/>
        <v>155330</v>
      </c>
      <c r="W69" s="220">
        <f t="shared" si="12"/>
        <v>361806</v>
      </c>
      <c r="X69" s="220">
        <f t="shared" si="12"/>
        <v>0</v>
      </c>
      <c r="Y69" s="220">
        <f t="shared" si="12"/>
        <v>361806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7132</v>
      </c>
      <c r="N5" s="358">
        <f t="shared" si="0"/>
        <v>7132</v>
      </c>
      <c r="O5" s="358">
        <f t="shared" si="0"/>
        <v>31</v>
      </c>
      <c r="P5" s="356">
        <f t="shared" si="0"/>
        <v>0</v>
      </c>
      <c r="Q5" s="356">
        <f t="shared" si="0"/>
        <v>0</v>
      </c>
      <c r="R5" s="358">
        <f t="shared" si="0"/>
        <v>31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7163</v>
      </c>
      <c r="X5" s="356">
        <f t="shared" si="0"/>
        <v>0</v>
      </c>
      <c r="Y5" s="358">
        <f t="shared" si="0"/>
        <v>7163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7132</v>
      </c>
      <c r="N15" s="59">
        <f t="shared" si="5"/>
        <v>7132</v>
      </c>
      <c r="O15" s="59">
        <f t="shared" si="5"/>
        <v>31</v>
      </c>
      <c r="P15" s="60">
        <f t="shared" si="5"/>
        <v>0</v>
      </c>
      <c r="Q15" s="60">
        <f t="shared" si="5"/>
        <v>0</v>
      </c>
      <c r="R15" s="59">
        <f t="shared" si="5"/>
        <v>31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7163</v>
      </c>
      <c r="X15" s="60">
        <f t="shared" si="5"/>
        <v>0</v>
      </c>
      <c r="Y15" s="59">
        <f t="shared" si="5"/>
        <v>7163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7132</v>
      </c>
      <c r="N20" s="59">
        <v>7132</v>
      </c>
      <c r="O20" s="59">
        <v>31</v>
      </c>
      <c r="P20" s="60"/>
      <c r="Q20" s="60"/>
      <c r="R20" s="59">
        <v>31</v>
      </c>
      <c r="S20" s="59"/>
      <c r="T20" s="60"/>
      <c r="U20" s="60"/>
      <c r="V20" s="59"/>
      <c r="W20" s="59">
        <v>7163</v>
      </c>
      <c r="X20" s="60"/>
      <c r="Y20" s="59">
        <v>7163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412</v>
      </c>
      <c r="J40" s="345">
        <f t="shared" si="9"/>
        <v>412</v>
      </c>
      <c r="K40" s="345">
        <f t="shared" si="9"/>
        <v>1566</v>
      </c>
      <c r="L40" s="343">
        <f t="shared" si="9"/>
        <v>0</v>
      </c>
      <c r="M40" s="343">
        <f t="shared" si="9"/>
        <v>0</v>
      </c>
      <c r="N40" s="345">
        <f t="shared" si="9"/>
        <v>1566</v>
      </c>
      <c r="O40" s="345">
        <f t="shared" si="9"/>
        <v>0</v>
      </c>
      <c r="P40" s="343">
        <f t="shared" si="9"/>
        <v>1186</v>
      </c>
      <c r="Q40" s="343">
        <f t="shared" si="9"/>
        <v>53529</v>
      </c>
      <c r="R40" s="345">
        <f t="shared" si="9"/>
        <v>54715</v>
      </c>
      <c r="S40" s="345">
        <f t="shared" si="9"/>
        <v>22910</v>
      </c>
      <c r="T40" s="343">
        <f t="shared" si="9"/>
        <v>80666</v>
      </c>
      <c r="U40" s="343">
        <f t="shared" si="9"/>
        <v>382922</v>
      </c>
      <c r="V40" s="345">
        <f t="shared" si="9"/>
        <v>486498</v>
      </c>
      <c r="W40" s="345">
        <f t="shared" si="9"/>
        <v>543191</v>
      </c>
      <c r="X40" s="343">
        <f t="shared" si="9"/>
        <v>0</v>
      </c>
      <c r="Y40" s="345">
        <f t="shared" si="9"/>
        <v>543191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53997</v>
      </c>
      <c r="R44" s="53">
        <v>53997</v>
      </c>
      <c r="S44" s="53">
        <v>12272</v>
      </c>
      <c r="T44" s="54">
        <v>80666</v>
      </c>
      <c r="U44" s="54">
        <v>23273</v>
      </c>
      <c r="V44" s="53">
        <v>116211</v>
      </c>
      <c r="W44" s="53">
        <v>170208</v>
      </c>
      <c r="X44" s="54"/>
      <c r="Y44" s="53">
        <v>170208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412</v>
      </c>
      <c r="J49" s="53">
        <v>412</v>
      </c>
      <c r="K49" s="53">
        <v>1566</v>
      </c>
      <c r="L49" s="54"/>
      <c r="M49" s="54"/>
      <c r="N49" s="53">
        <v>1566</v>
      </c>
      <c r="O49" s="53"/>
      <c r="P49" s="54">
        <v>1186</v>
      </c>
      <c r="Q49" s="54">
        <v>-468</v>
      </c>
      <c r="R49" s="53">
        <v>718</v>
      </c>
      <c r="S49" s="53">
        <v>10638</v>
      </c>
      <c r="T49" s="54"/>
      <c r="U49" s="54">
        <v>359649</v>
      </c>
      <c r="V49" s="53">
        <v>370287</v>
      </c>
      <c r="W49" s="53">
        <v>372983</v>
      </c>
      <c r="X49" s="54"/>
      <c r="Y49" s="53">
        <v>372983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29397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29397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29397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412</v>
      </c>
      <c r="J60" s="264">
        <f t="shared" si="14"/>
        <v>412</v>
      </c>
      <c r="K60" s="264">
        <f t="shared" si="14"/>
        <v>1566</v>
      </c>
      <c r="L60" s="219">
        <f t="shared" si="14"/>
        <v>0</v>
      </c>
      <c r="M60" s="219">
        <f t="shared" si="14"/>
        <v>7132</v>
      </c>
      <c r="N60" s="264">
        <f t="shared" si="14"/>
        <v>8698</v>
      </c>
      <c r="O60" s="264">
        <f t="shared" si="14"/>
        <v>31</v>
      </c>
      <c r="P60" s="219">
        <f t="shared" si="14"/>
        <v>1186</v>
      </c>
      <c r="Q60" s="219">
        <f t="shared" si="14"/>
        <v>53529</v>
      </c>
      <c r="R60" s="264">
        <f t="shared" si="14"/>
        <v>54746</v>
      </c>
      <c r="S60" s="264">
        <f t="shared" si="14"/>
        <v>22910</v>
      </c>
      <c r="T60" s="219">
        <f t="shared" si="14"/>
        <v>80666</v>
      </c>
      <c r="U60" s="219">
        <f t="shared" si="14"/>
        <v>382922</v>
      </c>
      <c r="V60" s="264">
        <f t="shared" si="14"/>
        <v>486498</v>
      </c>
      <c r="W60" s="264">
        <f t="shared" si="14"/>
        <v>550354</v>
      </c>
      <c r="X60" s="219">
        <f t="shared" si="14"/>
        <v>0</v>
      </c>
      <c r="Y60" s="264">
        <f t="shared" si="14"/>
        <v>550354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196020</v>
      </c>
      <c r="D40" s="344">
        <f t="shared" si="9"/>
        <v>0</v>
      </c>
      <c r="E40" s="343">
        <f t="shared" si="9"/>
        <v>350000</v>
      </c>
      <c r="F40" s="345">
        <f t="shared" si="9"/>
        <v>358000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358000</v>
      </c>
      <c r="Y40" s="345">
        <f t="shared" si="9"/>
        <v>-358000</v>
      </c>
      <c r="Z40" s="336">
        <f>+IF(X40&lt;&gt;0,+(Y40/X40)*100,0)</f>
        <v>-100</v>
      </c>
      <c r="AA40" s="350">
        <f>SUM(AA41:AA49)</f>
        <v>358000</v>
      </c>
    </row>
    <row r="41" spans="1:27" ht="13.5">
      <c r="A41" s="361" t="s">
        <v>247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300000</v>
      </c>
      <c r="Y41" s="364">
        <v>-300000</v>
      </c>
      <c r="Z41" s="365">
        <v>-100</v>
      </c>
      <c r="AA41" s="366">
        <v>300000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50000</v>
      </c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</v>
      </c>
      <c r="Y44" s="53">
        <v>-50000</v>
      </c>
      <c r="Z44" s="94">
        <v>-100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196020</v>
      </c>
      <c r="D49" s="368"/>
      <c r="E49" s="54"/>
      <c r="F49" s="53">
        <v>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8000</v>
      </c>
      <c r="Y49" s="53">
        <v>-8000</v>
      </c>
      <c r="Z49" s="94">
        <v>-100</v>
      </c>
      <c r="AA49" s="95">
        <v>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196020</v>
      </c>
      <c r="D60" s="346">
        <f t="shared" si="14"/>
        <v>0</v>
      </c>
      <c r="E60" s="219">
        <f t="shared" si="14"/>
        <v>350000</v>
      </c>
      <c r="F60" s="264">
        <f t="shared" si="14"/>
        <v>358000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358000</v>
      </c>
      <c r="Y60" s="264">
        <f t="shared" si="14"/>
        <v>-358000</v>
      </c>
      <c r="Z60" s="337">
        <f>+IF(X60&lt;&gt;0,+(Y60/X60)*100,0)</f>
        <v>-100</v>
      </c>
      <c r="AA60" s="232">
        <f>+AA57+AA54+AA51+AA40+AA37+AA34+AA22+AA5</f>
        <v>358000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2014-08-06T10:21:06Z</dcterms:created>
  <dcterms:modified xsi:type="dcterms:W3CDTF">2014-08-06T10:21:10Z</dcterms:modified>
  <cp:category/>
  <cp:version/>
  <cp:contentType/>
  <cp:contentStatus/>
</cp:coreProperties>
</file>