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<sst xmlns="http://schemas.openxmlformats.org/spreadsheetml/2006/main" count="855" uniqueCount="302">
  <si>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Town(CPT)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</si>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</sst>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5546773841</v>
      </c>
      <c r="C5" s="19">
        <v>0</v>
      </c>
      <c r="D5" s="59">
        <v>5942512865</v>
      </c>
      <c r="E5" s="60">
        <v>5942512865</v>
      </c>
      <c r="F5" s="60">
        <v>442595089</v>
      </c>
      <c r="G5" s="60">
        <v>576630041</v>
      </c>
      <c r="H5" s="60">
        <v>484267633</v>
      </c>
      <c r="I5" s="60">
        <v>1503492763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1503492763</v>
      </c>
      <c r="W5" s="60">
        <v>1485628215</v>
      </c>
      <c r="X5" s="60">
        <v>17864548</v>
      </c>
      <c r="Y5" s="61">
        <v>1.2</v>
      </c>
      <c r="Z5" s="62">
        <v>5942512865</v>
      </c>
    </row>
    <row r="6" spans="1:26" ht="13.5">
      <c r="A6" s="58" t="s">
        <v>32</v>
      </c>
      <c r="B6" s="19">
        <v>13903679348</v>
      </c>
      <c r="C6" s="19">
        <v>0</v>
      </c>
      <c r="D6" s="59">
        <v>15262263508</v>
      </c>
      <c r="E6" s="60">
        <v>15198242348</v>
      </c>
      <c r="F6" s="60">
        <v>1221699184</v>
      </c>
      <c r="G6" s="60">
        <v>1247039202</v>
      </c>
      <c r="H6" s="60">
        <v>1256579631</v>
      </c>
      <c r="I6" s="60">
        <v>3725318017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3725318017</v>
      </c>
      <c r="W6" s="60">
        <v>3885075072</v>
      </c>
      <c r="X6" s="60">
        <v>-159757055</v>
      </c>
      <c r="Y6" s="61">
        <v>-4.11</v>
      </c>
      <c r="Z6" s="62">
        <v>15198242348</v>
      </c>
    </row>
    <row r="7" spans="1:26" ht="13.5">
      <c r="A7" s="58" t="s">
        <v>33</v>
      </c>
      <c r="B7" s="19">
        <v>461390608</v>
      </c>
      <c r="C7" s="19">
        <v>0</v>
      </c>
      <c r="D7" s="59">
        <v>275762180</v>
      </c>
      <c r="E7" s="60">
        <v>275762180</v>
      </c>
      <c r="F7" s="60">
        <v>18086284</v>
      </c>
      <c r="G7" s="60">
        <v>61587050</v>
      </c>
      <c r="H7" s="60">
        <v>39572700</v>
      </c>
      <c r="I7" s="60">
        <v>119246034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119246034</v>
      </c>
      <c r="W7" s="60">
        <v>68940546</v>
      </c>
      <c r="X7" s="60">
        <v>50305488</v>
      </c>
      <c r="Y7" s="61">
        <v>72.97</v>
      </c>
      <c r="Z7" s="62">
        <v>275762180</v>
      </c>
    </row>
    <row r="8" spans="1:26" ht="13.5">
      <c r="A8" s="58" t="s">
        <v>34</v>
      </c>
      <c r="B8" s="19">
        <v>2399032695</v>
      </c>
      <c r="C8" s="19">
        <v>0</v>
      </c>
      <c r="D8" s="59">
        <v>3498168516</v>
      </c>
      <c r="E8" s="60">
        <v>3539580058</v>
      </c>
      <c r="F8" s="60">
        <v>610926375</v>
      </c>
      <c r="G8" s="60">
        <v>101852692</v>
      </c>
      <c r="H8" s="60">
        <v>56382007</v>
      </c>
      <c r="I8" s="60">
        <v>769161074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769161074</v>
      </c>
      <c r="W8" s="60">
        <v>864971220</v>
      </c>
      <c r="X8" s="60">
        <v>-95810146</v>
      </c>
      <c r="Y8" s="61">
        <v>-11.08</v>
      </c>
      <c r="Z8" s="62">
        <v>3539580058</v>
      </c>
    </row>
    <row r="9" spans="1:26" ht="13.5">
      <c r="A9" s="58" t="s">
        <v>35</v>
      </c>
      <c r="B9" s="19">
        <v>3794240486</v>
      </c>
      <c r="C9" s="19">
        <v>0</v>
      </c>
      <c r="D9" s="59">
        <v>3457503322</v>
      </c>
      <c r="E9" s="60">
        <v>4216490467</v>
      </c>
      <c r="F9" s="60">
        <v>108880863</v>
      </c>
      <c r="G9" s="60">
        <v>784149563</v>
      </c>
      <c r="H9" s="60">
        <v>108627798</v>
      </c>
      <c r="I9" s="60">
        <v>1001658224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1001658224</v>
      </c>
      <c r="W9" s="60">
        <v>847674240</v>
      </c>
      <c r="X9" s="60">
        <v>153983984</v>
      </c>
      <c r="Y9" s="61">
        <v>18.17</v>
      </c>
      <c r="Z9" s="62">
        <v>4216490467</v>
      </c>
    </row>
    <row r="10" spans="1:26" ht="25.5">
      <c r="A10" s="63" t="s">
        <v>277</v>
      </c>
      <c r="B10" s="64">
        <f>SUM(B5:B9)</f>
        <v>26105116978</v>
      </c>
      <c r="C10" s="64">
        <f>SUM(C5:C9)</f>
        <v>0</v>
      </c>
      <c r="D10" s="65">
        <f aca="true" t="shared" si="0" ref="D10:Z10">SUM(D5:D9)</f>
        <v>28436210391</v>
      </c>
      <c r="E10" s="66">
        <f t="shared" si="0"/>
        <v>29172587918</v>
      </c>
      <c r="F10" s="66">
        <f t="shared" si="0"/>
        <v>2402187795</v>
      </c>
      <c r="G10" s="66">
        <f t="shared" si="0"/>
        <v>2771258548</v>
      </c>
      <c r="H10" s="66">
        <f t="shared" si="0"/>
        <v>1945429769</v>
      </c>
      <c r="I10" s="66">
        <f t="shared" si="0"/>
        <v>7118876112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7118876112</v>
      </c>
      <c r="W10" s="66">
        <f t="shared" si="0"/>
        <v>7152289293</v>
      </c>
      <c r="X10" s="66">
        <f t="shared" si="0"/>
        <v>-33413181</v>
      </c>
      <c r="Y10" s="67">
        <f>+IF(W10&lt;&gt;0,(X10/W10)*100,0)</f>
        <v>-0.46716763865664296</v>
      </c>
      <c r="Z10" s="68">
        <f t="shared" si="0"/>
        <v>29172587918</v>
      </c>
    </row>
    <row r="11" spans="1:26" ht="13.5">
      <c r="A11" s="58" t="s">
        <v>37</v>
      </c>
      <c r="B11" s="19">
        <v>8486863933</v>
      </c>
      <c r="C11" s="19">
        <v>0</v>
      </c>
      <c r="D11" s="59">
        <v>8723324821</v>
      </c>
      <c r="E11" s="60">
        <v>8719228755</v>
      </c>
      <c r="F11" s="60">
        <v>596283154</v>
      </c>
      <c r="G11" s="60">
        <v>722226198</v>
      </c>
      <c r="H11" s="60">
        <v>710114067</v>
      </c>
      <c r="I11" s="60">
        <v>2028623419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2028623419</v>
      </c>
      <c r="W11" s="60">
        <v>2166579097</v>
      </c>
      <c r="X11" s="60">
        <v>-137955678</v>
      </c>
      <c r="Y11" s="61">
        <v>-6.37</v>
      </c>
      <c r="Z11" s="62">
        <v>8719228755</v>
      </c>
    </row>
    <row r="12" spans="1:26" ht="13.5">
      <c r="A12" s="58" t="s">
        <v>38</v>
      </c>
      <c r="B12" s="19">
        <v>119708835</v>
      </c>
      <c r="C12" s="19">
        <v>0</v>
      </c>
      <c r="D12" s="59">
        <v>133618707</v>
      </c>
      <c r="E12" s="60">
        <v>133618707</v>
      </c>
      <c r="F12" s="60">
        <v>9995613</v>
      </c>
      <c r="G12" s="60">
        <v>10044204</v>
      </c>
      <c r="H12" s="60">
        <v>10126502</v>
      </c>
      <c r="I12" s="60">
        <v>30166319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30166319</v>
      </c>
      <c r="W12" s="60">
        <v>33404676</v>
      </c>
      <c r="X12" s="60">
        <v>-3238357</v>
      </c>
      <c r="Y12" s="61">
        <v>-9.69</v>
      </c>
      <c r="Z12" s="62">
        <v>133618707</v>
      </c>
    </row>
    <row r="13" spans="1:26" ht="13.5">
      <c r="A13" s="58" t="s">
        <v>278</v>
      </c>
      <c r="B13" s="19">
        <v>1784969592</v>
      </c>
      <c r="C13" s="19">
        <v>0</v>
      </c>
      <c r="D13" s="59">
        <v>2154334690</v>
      </c>
      <c r="E13" s="60">
        <v>2154334690</v>
      </c>
      <c r="F13" s="60">
        <v>156471734</v>
      </c>
      <c r="G13" s="60">
        <v>162651098</v>
      </c>
      <c r="H13" s="60">
        <v>156512847</v>
      </c>
      <c r="I13" s="60">
        <v>475635679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475635679</v>
      </c>
      <c r="W13" s="60">
        <v>532783674</v>
      </c>
      <c r="X13" s="60">
        <v>-57147995</v>
      </c>
      <c r="Y13" s="61">
        <v>-10.73</v>
      </c>
      <c r="Z13" s="62">
        <v>2154334690</v>
      </c>
    </row>
    <row r="14" spans="1:26" ht="13.5">
      <c r="A14" s="58" t="s">
        <v>40</v>
      </c>
      <c r="B14" s="19">
        <v>807283370</v>
      </c>
      <c r="C14" s="19">
        <v>0</v>
      </c>
      <c r="D14" s="59">
        <v>919232014</v>
      </c>
      <c r="E14" s="60">
        <v>912232014</v>
      </c>
      <c r="F14" s="60">
        <v>62155080</v>
      </c>
      <c r="G14" s="60">
        <v>62165927</v>
      </c>
      <c r="H14" s="60">
        <v>62279977</v>
      </c>
      <c r="I14" s="60">
        <v>186600984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186600984</v>
      </c>
      <c r="W14" s="60">
        <v>221515488</v>
      </c>
      <c r="X14" s="60">
        <v>-34914504</v>
      </c>
      <c r="Y14" s="61">
        <v>-15.76</v>
      </c>
      <c r="Z14" s="62">
        <v>912232014</v>
      </c>
    </row>
    <row r="15" spans="1:26" ht="13.5">
      <c r="A15" s="58" t="s">
        <v>41</v>
      </c>
      <c r="B15" s="19">
        <v>6890385036</v>
      </c>
      <c r="C15" s="19">
        <v>0</v>
      </c>
      <c r="D15" s="59">
        <v>7437128699</v>
      </c>
      <c r="E15" s="60">
        <v>7428311878</v>
      </c>
      <c r="F15" s="60">
        <v>67653565</v>
      </c>
      <c r="G15" s="60">
        <v>920013790</v>
      </c>
      <c r="H15" s="60">
        <v>867669529</v>
      </c>
      <c r="I15" s="60">
        <v>1855336884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1855336884</v>
      </c>
      <c r="W15" s="60">
        <v>1906203369</v>
      </c>
      <c r="X15" s="60">
        <v>-50866485</v>
      </c>
      <c r="Y15" s="61">
        <v>-2.67</v>
      </c>
      <c r="Z15" s="62">
        <v>7428311878</v>
      </c>
    </row>
    <row r="16" spans="1:26" ht="13.5">
      <c r="A16" s="69" t="s">
        <v>42</v>
      </c>
      <c r="B16" s="19">
        <v>115020510</v>
      </c>
      <c r="C16" s="19">
        <v>0</v>
      </c>
      <c r="D16" s="59">
        <v>125354154</v>
      </c>
      <c r="E16" s="60">
        <v>125854154</v>
      </c>
      <c r="F16" s="60">
        <v>31017032</v>
      </c>
      <c r="G16" s="60">
        <v>-1690588</v>
      </c>
      <c r="H16" s="60">
        <v>24482259</v>
      </c>
      <c r="I16" s="60">
        <v>53808703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53808703</v>
      </c>
      <c r="W16" s="60">
        <v>28834249</v>
      </c>
      <c r="X16" s="60">
        <v>24974454</v>
      </c>
      <c r="Y16" s="61">
        <v>86.61</v>
      </c>
      <c r="Z16" s="62">
        <v>125854154</v>
      </c>
    </row>
    <row r="17" spans="1:26" ht="13.5">
      <c r="A17" s="58" t="s">
        <v>43</v>
      </c>
      <c r="B17" s="19">
        <v>8097497916</v>
      </c>
      <c r="C17" s="19">
        <v>0</v>
      </c>
      <c r="D17" s="59">
        <v>8945218058</v>
      </c>
      <c r="E17" s="60">
        <v>9749306658</v>
      </c>
      <c r="F17" s="60">
        <v>371245533</v>
      </c>
      <c r="G17" s="60">
        <v>614828313</v>
      </c>
      <c r="H17" s="60">
        <v>646582294</v>
      </c>
      <c r="I17" s="60">
        <v>1632656140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1632656140</v>
      </c>
      <c r="W17" s="60">
        <v>1801310744</v>
      </c>
      <c r="X17" s="60">
        <v>-168654604</v>
      </c>
      <c r="Y17" s="61">
        <v>-9.36</v>
      </c>
      <c r="Z17" s="62">
        <v>9749306658</v>
      </c>
    </row>
    <row r="18" spans="1:26" ht="13.5">
      <c r="A18" s="70" t="s">
        <v>44</v>
      </c>
      <c r="B18" s="71">
        <f>SUM(B11:B17)</f>
        <v>26301729192</v>
      </c>
      <c r="C18" s="71">
        <f>SUM(C11:C17)</f>
        <v>0</v>
      </c>
      <c r="D18" s="72">
        <f aca="true" t="shared" si="1" ref="D18:Z18">SUM(D11:D17)</f>
        <v>28438211143</v>
      </c>
      <c r="E18" s="73">
        <f t="shared" si="1"/>
        <v>29222886856</v>
      </c>
      <c r="F18" s="73">
        <f t="shared" si="1"/>
        <v>1294821711</v>
      </c>
      <c r="G18" s="73">
        <f t="shared" si="1"/>
        <v>2490238942</v>
      </c>
      <c r="H18" s="73">
        <f t="shared" si="1"/>
        <v>2477767475</v>
      </c>
      <c r="I18" s="73">
        <f t="shared" si="1"/>
        <v>6262828128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6262828128</v>
      </c>
      <c r="W18" s="73">
        <f t="shared" si="1"/>
        <v>6690631297</v>
      </c>
      <c r="X18" s="73">
        <f t="shared" si="1"/>
        <v>-427803169</v>
      </c>
      <c r="Y18" s="67">
        <f>+IF(W18&lt;&gt;0,(X18/W18)*100,0)</f>
        <v>-6.3940628321847885</v>
      </c>
      <c r="Z18" s="74">
        <f t="shared" si="1"/>
        <v>29222886856</v>
      </c>
    </row>
    <row r="19" spans="1:26" ht="13.5">
      <c r="A19" s="70" t="s">
        <v>45</v>
      </c>
      <c r="B19" s="75">
        <f>+B10-B18</f>
        <v>-196612214</v>
      </c>
      <c r="C19" s="75">
        <f>+C10-C18</f>
        <v>0</v>
      </c>
      <c r="D19" s="76">
        <f aca="true" t="shared" si="2" ref="D19:Z19">+D10-D18</f>
        <v>-2000752</v>
      </c>
      <c r="E19" s="77">
        <f t="shared" si="2"/>
        <v>-50298938</v>
      </c>
      <c r="F19" s="77">
        <f t="shared" si="2"/>
        <v>1107366084</v>
      </c>
      <c r="G19" s="77">
        <f t="shared" si="2"/>
        <v>281019606</v>
      </c>
      <c r="H19" s="77">
        <f t="shared" si="2"/>
        <v>-532337706</v>
      </c>
      <c r="I19" s="77">
        <f t="shared" si="2"/>
        <v>856047984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856047984</v>
      </c>
      <c r="W19" s="77">
        <f>IF(E10=E18,0,W10-W18)</f>
        <v>461657996</v>
      </c>
      <c r="X19" s="77">
        <f t="shared" si="2"/>
        <v>394389988</v>
      </c>
      <c r="Y19" s="78">
        <f>+IF(W19&lt;&gt;0,(X19/W19)*100,0)</f>
        <v>85.42903868603199</v>
      </c>
      <c r="Z19" s="79">
        <f t="shared" si="2"/>
        <v>-50298938</v>
      </c>
    </row>
    <row r="20" spans="1:26" ht="13.5">
      <c r="A20" s="58" t="s">
        <v>46</v>
      </c>
      <c r="B20" s="19">
        <v>2052757943</v>
      </c>
      <c r="C20" s="19">
        <v>0</v>
      </c>
      <c r="D20" s="59">
        <v>2817627456</v>
      </c>
      <c r="E20" s="60">
        <v>3102984572</v>
      </c>
      <c r="F20" s="60">
        <v>12763465</v>
      </c>
      <c r="G20" s="60">
        <v>110143704</v>
      </c>
      <c r="H20" s="60">
        <v>187851915</v>
      </c>
      <c r="I20" s="60">
        <v>310759084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310759084</v>
      </c>
      <c r="W20" s="60">
        <v>581302335</v>
      </c>
      <c r="X20" s="60">
        <v>-270543251</v>
      </c>
      <c r="Y20" s="61">
        <v>-46.54</v>
      </c>
      <c r="Z20" s="62">
        <v>3102984572</v>
      </c>
    </row>
    <row r="21" spans="1:26" ht="13.5">
      <c r="A21" s="58" t="s">
        <v>279</v>
      </c>
      <c r="B21" s="80">
        <v>-33386521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9638908</v>
      </c>
      <c r="X21" s="82">
        <v>-9638908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1822759208</v>
      </c>
      <c r="C22" s="86">
        <f>SUM(C19:C21)</f>
        <v>0</v>
      </c>
      <c r="D22" s="87">
        <f aca="true" t="shared" si="3" ref="D22:Z22">SUM(D19:D21)</f>
        <v>2815626704</v>
      </c>
      <c r="E22" s="88">
        <f t="shared" si="3"/>
        <v>3052685634</v>
      </c>
      <c r="F22" s="88">
        <f t="shared" si="3"/>
        <v>1120129549</v>
      </c>
      <c r="G22" s="88">
        <f t="shared" si="3"/>
        <v>391163310</v>
      </c>
      <c r="H22" s="88">
        <f t="shared" si="3"/>
        <v>-344485791</v>
      </c>
      <c r="I22" s="88">
        <f t="shared" si="3"/>
        <v>1166807068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1166807068</v>
      </c>
      <c r="W22" s="88">
        <f t="shared" si="3"/>
        <v>1052599239</v>
      </c>
      <c r="X22" s="88">
        <f t="shared" si="3"/>
        <v>114207829</v>
      </c>
      <c r="Y22" s="89">
        <f>+IF(W22&lt;&gt;0,(X22/W22)*100,0)</f>
        <v>10.850077101376282</v>
      </c>
      <c r="Z22" s="90">
        <f t="shared" si="3"/>
        <v>3052685634</v>
      </c>
    </row>
    <row r="23" spans="1:26" ht="13.5">
      <c r="A23" s="91" t="s">
        <v>48</v>
      </c>
      <c r="B23" s="19">
        <v>1</v>
      </c>
      <c r="C23" s="19">
        <v>0</v>
      </c>
      <c r="D23" s="59">
        <v>0</v>
      </c>
      <c r="E23" s="60">
        <v>0</v>
      </c>
      <c r="F23" s="60">
        <v>-1</v>
      </c>
      <c r="G23" s="60">
        <v>-1</v>
      </c>
      <c r="H23" s="60">
        <v>-1</v>
      </c>
      <c r="I23" s="60">
        <v>-3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-3</v>
      </c>
      <c r="W23" s="60">
        <v>0</v>
      </c>
      <c r="X23" s="60">
        <v>-3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1822759209</v>
      </c>
      <c r="C24" s="75">
        <f>SUM(C22:C23)</f>
        <v>0</v>
      </c>
      <c r="D24" s="76">
        <f aca="true" t="shared" si="4" ref="D24:Z24">SUM(D22:D23)</f>
        <v>2815626704</v>
      </c>
      <c r="E24" s="77">
        <f t="shared" si="4"/>
        <v>3052685634</v>
      </c>
      <c r="F24" s="77">
        <f t="shared" si="4"/>
        <v>1120129548</v>
      </c>
      <c r="G24" s="77">
        <f t="shared" si="4"/>
        <v>391163309</v>
      </c>
      <c r="H24" s="77">
        <f t="shared" si="4"/>
        <v>-344485792</v>
      </c>
      <c r="I24" s="77">
        <f t="shared" si="4"/>
        <v>1166807065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1166807065</v>
      </c>
      <c r="W24" s="77">
        <f t="shared" si="4"/>
        <v>1052599239</v>
      </c>
      <c r="X24" s="77">
        <f t="shared" si="4"/>
        <v>114207826</v>
      </c>
      <c r="Y24" s="78">
        <f>+IF(W24&lt;&gt;0,(X24/W24)*100,0)</f>
        <v>10.850076816367524</v>
      </c>
      <c r="Z24" s="79">
        <f t="shared" si="4"/>
        <v>3052685634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4502292995</v>
      </c>
      <c r="C27" s="22">
        <v>0</v>
      </c>
      <c r="D27" s="99">
        <v>6211315323</v>
      </c>
      <c r="E27" s="100">
        <v>6613105800</v>
      </c>
      <c r="F27" s="100">
        <v>38963846</v>
      </c>
      <c r="G27" s="100">
        <v>202821870</v>
      </c>
      <c r="H27" s="100">
        <v>327173380</v>
      </c>
      <c r="I27" s="100">
        <v>568959096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568959096</v>
      </c>
      <c r="W27" s="100">
        <v>876367318</v>
      </c>
      <c r="X27" s="100">
        <v>-307408222</v>
      </c>
      <c r="Y27" s="101">
        <v>-35.08</v>
      </c>
      <c r="Z27" s="102">
        <v>6613105800</v>
      </c>
    </row>
    <row r="28" spans="1:26" ht="13.5">
      <c r="A28" s="103" t="s">
        <v>46</v>
      </c>
      <c r="B28" s="19">
        <v>2053319236</v>
      </c>
      <c r="C28" s="19">
        <v>0</v>
      </c>
      <c r="D28" s="59">
        <v>2809834152</v>
      </c>
      <c r="E28" s="60">
        <v>3095364783</v>
      </c>
      <c r="F28" s="60">
        <v>12763465</v>
      </c>
      <c r="G28" s="60">
        <v>110143705</v>
      </c>
      <c r="H28" s="60">
        <v>187851914</v>
      </c>
      <c r="I28" s="60">
        <v>310759084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310759084</v>
      </c>
      <c r="W28" s="60">
        <v>0</v>
      </c>
      <c r="X28" s="60">
        <v>310759084</v>
      </c>
      <c r="Y28" s="61">
        <v>0</v>
      </c>
      <c r="Z28" s="62">
        <v>3095364783</v>
      </c>
    </row>
    <row r="29" spans="1:26" ht="13.5">
      <c r="A29" s="58" t="s">
        <v>282</v>
      </c>
      <c r="B29" s="19">
        <v>44021640</v>
      </c>
      <c r="C29" s="19">
        <v>0</v>
      </c>
      <c r="D29" s="59">
        <v>73019204</v>
      </c>
      <c r="E29" s="60">
        <v>73369283</v>
      </c>
      <c r="F29" s="60">
        <v>2626721</v>
      </c>
      <c r="G29" s="60">
        <v>3034603</v>
      </c>
      <c r="H29" s="60">
        <v>4436464</v>
      </c>
      <c r="I29" s="60">
        <v>10097788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10097788</v>
      </c>
      <c r="W29" s="60">
        <v>0</v>
      </c>
      <c r="X29" s="60">
        <v>10097788</v>
      </c>
      <c r="Y29" s="61">
        <v>0</v>
      </c>
      <c r="Z29" s="62">
        <v>73369283</v>
      </c>
    </row>
    <row r="30" spans="1:26" ht="13.5">
      <c r="A30" s="58" t="s">
        <v>52</v>
      </c>
      <c r="B30" s="19">
        <v>1856888617</v>
      </c>
      <c r="C30" s="19">
        <v>0</v>
      </c>
      <c r="D30" s="59">
        <v>2350300864</v>
      </c>
      <c r="E30" s="60">
        <v>2446723242</v>
      </c>
      <c r="F30" s="60">
        <v>18287695</v>
      </c>
      <c r="G30" s="60">
        <v>76194783</v>
      </c>
      <c r="H30" s="60">
        <v>115683928</v>
      </c>
      <c r="I30" s="60">
        <v>210166406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210166406</v>
      </c>
      <c r="W30" s="60">
        <v>0</v>
      </c>
      <c r="X30" s="60">
        <v>210166406</v>
      </c>
      <c r="Y30" s="61">
        <v>0</v>
      </c>
      <c r="Z30" s="62">
        <v>2446723242</v>
      </c>
    </row>
    <row r="31" spans="1:26" ht="13.5">
      <c r="A31" s="58" t="s">
        <v>53</v>
      </c>
      <c r="B31" s="19">
        <v>548063499</v>
      </c>
      <c r="C31" s="19">
        <v>0</v>
      </c>
      <c r="D31" s="59">
        <v>978161103</v>
      </c>
      <c r="E31" s="60">
        <v>997648492</v>
      </c>
      <c r="F31" s="60">
        <v>5285963</v>
      </c>
      <c r="G31" s="60">
        <v>13448780</v>
      </c>
      <c r="H31" s="60">
        <v>19201073</v>
      </c>
      <c r="I31" s="60">
        <v>37935816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37935816</v>
      </c>
      <c r="W31" s="60">
        <v>0</v>
      </c>
      <c r="X31" s="60">
        <v>37935816</v>
      </c>
      <c r="Y31" s="61">
        <v>0</v>
      </c>
      <c r="Z31" s="62">
        <v>997648492</v>
      </c>
    </row>
    <row r="32" spans="1:26" ht="13.5">
      <c r="A32" s="70" t="s">
        <v>54</v>
      </c>
      <c r="B32" s="22">
        <f>SUM(B28:B31)</f>
        <v>4502292992</v>
      </c>
      <c r="C32" s="22">
        <f>SUM(C28:C31)</f>
        <v>0</v>
      </c>
      <c r="D32" s="99">
        <f aca="true" t="shared" si="5" ref="D32:Z32">SUM(D28:D31)</f>
        <v>6211315323</v>
      </c>
      <c r="E32" s="100">
        <f t="shared" si="5"/>
        <v>6613105800</v>
      </c>
      <c r="F32" s="100">
        <f t="shared" si="5"/>
        <v>38963844</v>
      </c>
      <c r="G32" s="100">
        <f t="shared" si="5"/>
        <v>202821871</v>
      </c>
      <c r="H32" s="100">
        <f t="shared" si="5"/>
        <v>327173379</v>
      </c>
      <c r="I32" s="100">
        <f t="shared" si="5"/>
        <v>568959094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568959094</v>
      </c>
      <c r="W32" s="100">
        <f t="shared" si="5"/>
        <v>0</v>
      </c>
      <c r="X32" s="100">
        <f t="shared" si="5"/>
        <v>568959094</v>
      </c>
      <c r="Y32" s="101">
        <f>+IF(W32&lt;&gt;0,(X32/W32)*100,0)</f>
        <v>0</v>
      </c>
      <c r="Z32" s="102">
        <f t="shared" si="5"/>
        <v>6613105800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9904352953</v>
      </c>
      <c r="C35" s="19">
        <v>0</v>
      </c>
      <c r="D35" s="59">
        <v>10530543582</v>
      </c>
      <c r="E35" s="60">
        <v>10739483837</v>
      </c>
      <c r="F35" s="60">
        <v>12074524002</v>
      </c>
      <c r="G35" s="60">
        <v>12401464347</v>
      </c>
      <c r="H35" s="60">
        <v>11647274572</v>
      </c>
      <c r="I35" s="60">
        <v>11647274572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11647274572</v>
      </c>
      <c r="W35" s="60">
        <v>2684870959</v>
      </c>
      <c r="X35" s="60">
        <v>8962403613</v>
      </c>
      <c r="Y35" s="61">
        <v>333.81</v>
      </c>
      <c r="Z35" s="62">
        <v>10739483837</v>
      </c>
    </row>
    <row r="36" spans="1:26" ht="13.5">
      <c r="A36" s="58" t="s">
        <v>57</v>
      </c>
      <c r="B36" s="19">
        <v>34817677367</v>
      </c>
      <c r="C36" s="19">
        <v>0</v>
      </c>
      <c r="D36" s="59">
        <v>37639154495</v>
      </c>
      <c r="E36" s="60">
        <v>38467185623</v>
      </c>
      <c r="F36" s="60">
        <v>31453217335</v>
      </c>
      <c r="G36" s="60">
        <v>31491099626</v>
      </c>
      <c r="H36" s="60">
        <v>31659661545</v>
      </c>
      <c r="I36" s="60">
        <v>31659661545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31659661545</v>
      </c>
      <c r="W36" s="60">
        <v>9616796406</v>
      </c>
      <c r="X36" s="60">
        <v>22042865139</v>
      </c>
      <c r="Y36" s="61">
        <v>229.21</v>
      </c>
      <c r="Z36" s="62">
        <v>38467185623</v>
      </c>
    </row>
    <row r="37" spans="1:26" ht="13.5">
      <c r="A37" s="58" t="s">
        <v>58</v>
      </c>
      <c r="B37" s="19">
        <v>8155257087</v>
      </c>
      <c r="C37" s="19">
        <v>0</v>
      </c>
      <c r="D37" s="59">
        <v>7321815099</v>
      </c>
      <c r="E37" s="60">
        <v>8491130586</v>
      </c>
      <c r="F37" s="60">
        <v>5860479900</v>
      </c>
      <c r="G37" s="60">
        <v>5622961673</v>
      </c>
      <c r="H37" s="60">
        <v>6284970799</v>
      </c>
      <c r="I37" s="60">
        <v>6284970799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6284970799</v>
      </c>
      <c r="W37" s="60">
        <v>2122782647</v>
      </c>
      <c r="X37" s="60">
        <v>4162188152</v>
      </c>
      <c r="Y37" s="61">
        <v>196.07</v>
      </c>
      <c r="Z37" s="62">
        <v>8491130586</v>
      </c>
    </row>
    <row r="38" spans="1:26" ht="13.5">
      <c r="A38" s="58" t="s">
        <v>59</v>
      </c>
      <c r="B38" s="19">
        <v>12425100936</v>
      </c>
      <c r="C38" s="19">
        <v>0</v>
      </c>
      <c r="D38" s="59">
        <v>13001051090</v>
      </c>
      <c r="E38" s="60">
        <v>13001051090</v>
      </c>
      <c r="F38" s="60">
        <v>11465622440</v>
      </c>
      <c r="G38" s="60">
        <v>12648979944</v>
      </c>
      <c r="H38" s="60">
        <v>12544299369</v>
      </c>
      <c r="I38" s="60">
        <v>12544299369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12544299369</v>
      </c>
      <c r="W38" s="60">
        <v>3250262773</v>
      </c>
      <c r="X38" s="60">
        <v>9294036596</v>
      </c>
      <c r="Y38" s="61">
        <v>285.95</v>
      </c>
      <c r="Z38" s="62">
        <v>13001051090</v>
      </c>
    </row>
    <row r="39" spans="1:26" ht="13.5">
      <c r="A39" s="58" t="s">
        <v>60</v>
      </c>
      <c r="B39" s="19">
        <v>24141672297</v>
      </c>
      <c r="C39" s="19">
        <v>0</v>
      </c>
      <c r="D39" s="59">
        <v>27846831888</v>
      </c>
      <c r="E39" s="60">
        <v>27714487784</v>
      </c>
      <c r="F39" s="60">
        <v>26201638997</v>
      </c>
      <c r="G39" s="60">
        <v>25620622356</v>
      </c>
      <c r="H39" s="60">
        <v>24477665949</v>
      </c>
      <c r="I39" s="60">
        <v>24477665949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24477665949</v>
      </c>
      <c r="W39" s="60">
        <v>6928621946</v>
      </c>
      <c r="X39" s="60">
        <v>17549044003</v>
      </c>
      <c r="Y39" s="61">
        <v>253.28</v>
      </c>
      <c r="Z39" s="62">
        <v>27714487784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4515574629</v>
      </c>
      <c r="C42" s="19">
        <v>0</v>
      </c>
      <c r="D42" s="59">
        <v>5618991053</v>
      </c>
      <c r="E42" s="60">
        <v>5555550179</v>
      </c>
      <c r="F42" s="60">
        <v>401704914</v>
      </c>
      <c r="G42" s="60">
        <v>406015742</v>
      </c>
      <c r="H42" s="60">
        <v>-327989153</v>
      </c>
      <c r="I42" s="60">
        <v>479731503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479731503</v>
      </c>
      <c r="W42" s="60">
        <v>-35762340</v>
      </c>
      <c r="X42" s="60">
        <v>515493843</v>
      </c>
      <c r="Y42" s="61">
        <v>-1441.44</v>
      </c>
      <c r="Z42" s="62">
        <v>5555550179</v>
      </c>
    </row>
    <row r="43" spans="1:26" ht="13.5">
      <c r="A43" s="58" t="s">
        <v>63</v>
      </c>
      <c r="B43" s="19">
        <v>-6122251616</v>
      </c>
      <c r="C43" s="19">
        <v>0</v>
      </c>
      <c r="D43" s="59">
        <v>-6478137976</v>
      </c>
      <c r="E43" s="60">
        <v>-7436235495</v>
      </c>
      <c r="F43" s="60">
        <v>-462056961</v>
      </c>
      <c r="G43" s="60">
        <v>-202821869</v>
      </c>
      <c r="H43" s="60">
        <v>-119202553</v>
      </c>
      <c r="I43" s="60">
        <v>-784081383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-784081383</v>
      </c>
      <c r="W43" s="60">
        <v>-1676781386</v>
      </c>
      <c r="X43" s="60">
        <v>892700003</v>
      </c>
      <c r="Y43" s="61">
        <v>-53.24</v>
      </c>
      <c r="Z43" s="62">
        <v>-7436235495</v>
      </c>
    </row>
    <row r="44" spans="1:26" ht="13.5">
      <c r="A44" s="58" t="s">
        <v>64</v>
      </c>
      <c r="B44" s="19">
        <v>-283066273</v>
      </c>
      <c r="C44" s="19">
        <v>0</v>
      </c>
      <c r="D44" s="59">
        <v>1224050791</v>
      </c>
      <c r="E44" s="60">
        <v>1254872489</v>
      </c>
      <c r="F44" s="60">
        <v>0</v>
      </c>
      <c r="G44" s="60">
        <v>0</v>
      </c>
      <c r="H44" s="60">
        <v>-88055140</v>
      </c>
      <c r="I44" s="60">
        <v>-88055140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-88055140</v>
      </c>
      <c r="W44" s="60">
        <v>-89480667</v>
      </c>
      <c r="X44" s="60">
        <v>1425527</v>
      </c>
      <c r="Y44" s="61">
        <v>-1.59</v>
      </c>
      <c r="Z44" s="62">
        <v>1254872489</v>
      </c>
    </row>
    <row r="45" spans="1:26" ht="13.5">
      <c r="A45" s="70" t="s">
        <v>65</v>
      </c>
      <c r="B45" s="22">
        <v>6209622705</v>
      </c>
      <c r="C45" s="22">
        <v>0</v>
      </c>
      <c r="D45" s="99">
        <v>6968574366</v>
      </c>
      <c r="E45" s="100">
        <v>5616552092</v>
      </c>
      <c r="F45" s="100">
        <v>6149270659</v>
      </c>
      <c r="G45" s="100">
        <v>6352464532</v>
      </c>
      <c r="H45" s="100">
        <v>5817217686</v>
      </c>
      <c r="I45" s="100">
        <v>5817217686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5817217686</v>
      </c>
      <c r="W45" s="100">
        <v>4440340526</v>
      </c>
      <c r="X45" s="100">
        <v>1376877160</v>
      </c>
      <c r="Y45" s="101">
        <v>31.01</v>
      </c>
      <c r="Z45" s="102">
        <v>5616552092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1338172375</v>
      </c>
      <c r="C49" s="52">
        <v>0</v>
      </c>
      <c r="D49" s="129">
        <v>194606878</v>
      </c>
      <c r="E49" s="54">
        <v>164399938</v>
      </c>
      <c r="F49" s="54">
        <v>0</v>
      </c>
      <c r="G49" s="54">
        <v>0</v>
      </c>
      <c r="H49" s="54">
        <v>0</v>
      </c>
      <c r="I49" s="54">
        <v>165888576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146043355</v>
      </c>
      <c r="W49" s="54">
        <v>618103668</v>
      </c>
      <c r="X49" s="54">
        <v>692725558</v>
      </c>
      <c r="Y49" s="54">
        <v>3239474392</v>
      </c>
      <c r="Z49" s="130">
        <v>6559414740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103976358</v>
      </c>
      <c r="C51" s="52">
        <v>0</v>
      </c>
      <c r="D51" s="129">
        <v>204480</v>
      </c>
      <c r="E51" s="54">
        <v>77314</v>
      </c>
      <c r="F51" s="54">
        <v>0</v>
      </c>
      <c r="G51" s="54">
        <v>0</v>
      </c>
      <c r="H51" s="54">
        <v>0</v>
      </c>
      <c r="I51" s="54">
        <v>178393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3688</v>
      </c>
      <c r="W51" s="54">
        <v>3726</v>
      </c>
      <c r="X51" s="54">
        <v>-235395</v>
      </c>
      <c r="Y51" s="54">
        <v>15756</v>
      </c>
      <c r="Z51" s="130">
        <v>104224320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96.06242167469378</v>
      </c>
      <c r="C58" s="5">
        <f>IF(C67=0,0,+(C76/C67)*100)</f>
        <v>0</v>
      </c>
      <c r="D58" s="6">
        <f aca="true" t="shared" si="6" ref="D58:Z58">IF(D67=0,0,+(D76/D67)*100)</f>
        <v>95.83576759107261</v>
      </c>
      <c r="E58" s="7">
        <f t="shared" si="6"/>
        <v>95.86152779334691</v>
      </c>
      <c r="F58" s="7">
        <f t="shared" si="6"/>
        <v>99.05869659031097</v>
      </c>
      <c r="G58" s="7">
        <f t="shared" si="6"/>
        <v>93.73478308643615</v>
      </c>
      <c r="H58" s="7">
        <f t="shared" si="6"/>
        <v>94.75368829360696</v>
      </c>
      <c r="I58" s="7">
        <f t="shared" si="6"/>
        <v>95.76881586754642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95.76881586754642</v>
      </c>
      <c r="W58" s="7">
        <f t="shared" si="6"/>
        <v>93.64454855318561</v>
      </c>
      <c r="X58" s="7">
        <f t="shared" si="6"/>
        <v>0</v>
      </c>
      <c r="Y58" s="7">
        <f t="shared" si="6"/>
        <v>0</v>
      </c>
      <c r="Z58" s="8">
        <f t="shared" si="6"/>
        <v>95.86152779334691</v>
      </c>
    </row>
    <row r="59" spans="1:26" ht="13.5">
      <c r="A59" s="37" t="s">
        <v>31</v>
      </c>
      <c r="B59" s="9">
        <f aca="true" t="shared" si="7" ref="B59:Z66">IF(B68=0,0,+(B77/B68)*100)</f>
        <v>99.9999999819715</v>
      </c>
      <c r="C59" s="9">
        <f t="shared" si="7"/>
        <v>0</v>
      </c>
      <c r="D59" s="2">
        <f t="shared" si="7"/>
        <v>98.09665213068075</v>
      </c>
      <c r="E59" s="10">
        <f t="shared" si="7"/>
        <v>98.29858692278994</v>
      </c>
      <c r="F59" s="10">
        <f t="shared" si="7"/>
        <v>107.55755403332097</v>
      </c>
      <c r="G59" s="10">
        <f t="shared" si="7"/>
        <v>71.02145619915768</v>
      </c>
      <c r="H59" s="10">
        <f t="shared" si="7"/>
        <v>109.6656024087408</v>
      </c>
      <c r="I59" s="10">
        <f t="shared" si="7"/>
        <v>94.22396674349672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94.22396674349672</v>
      </c>
      <c r="W59" s="10">
        <f t="shared" si="7"/>
        <v>101.79664869921712</v>
      </c>
      <c r="X59" s="10">
        <f t="shared" si="7"/>
        <v>0</v>
      </c>
      <c r="Y59" s="10">
        <f t="shared" si="7"/>
        <v>0</v>
      </c>
      <c r="Z59" s="11">
        <f t="shared" si="7"/>
        <v>98.29858692278994</v>
      </c>
    </row>
    <row r="60" spans="1:26" ht="13.5">
      <c r="A60" s="38" t="s">
        <v>32</v>
      </c>
      <c r="B60" s="12">
        <f t="shared" si="7"/>
        <v>94.82093204268566</v>
      </c>
      <c r="C60" s="12">
        <f t="shared" si="7"/>
        <v>0</v>
      </c>
      <c r="D60" s="3">
        <f t="shared" si="7"/>
        <v>96.2632012237172</v>
      </c>
      <c r="E60" s="13">
        <f t="shared" si="7"/>
        <v>96.24746031191528</v>
      </c>
      <c r="F60" s="13">
        <f t="shared" si="7"/>
        <v>97.20448565020897</v>
      </c>
      <c r="G60" s="13">
        <f t="shared" si="7"/>
        <v>105.35151861248384</v>
      </c>
      <c r="H60" s="13">
        <f t="shared" si="7"/>
        <v>90.3654156081096</v>
      </c>
      <c r="I60" s="13">
        <f t="shared" si="7"/>
        <v>97.62480771852987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97.62480771852987</v>
      </c>
      <c r="W60" s="13">
        <f t="shared" si="7"/>
        <v>91.76493721436611</v>
      </c>
      <c r="X60" s="13">
        <f t="shared" si="7"/>
        <v>0</v>
      </c>
      <c r="Y60" s="13">
        <f t="shared" si="7"/>
        <v>0</v>
      </c>
      <c r="Z60" s="14">
        <f t="shared" si="7"/>
        <v>96.24746031191528</v>
      </c>
    </row>
    <row r="61" spans="1:26" ht="13.5">
      <c r="A61" s="39" t="s">
        <v>103</v>
      </c>
      <c r="B61" s="12">
        <f t="shared" si="7"/>
        <v>94.60775261376783</v>
      </c>
      <c r="C61" s="12">
        <f t="shared" si="7"/>
        <v>0</v>
      </c>
      <c r="D61" s="3">
        <f t="shared" si="7"/>
        <v>99.48245202908649</v>
      </c>
      <c r="E61" s="13">
        <f t="shared" si="7"/>
        <v>99.48245201916279</v>
      </c>
      <c r="F61" s="13">
        <f t="shared" si="7"/>
        <v>97.94290693052169</v>
      </c>
      <c r="G61" s="13">
        <f t="shared" si="7"/>
        <v>105.28348396423637</v>
      </c>
      <c r="H61" s="13">
        <f t="shared" si="7"/>
        <v>96.36872770362224</v>
      </c>
      <c r="I61" s="13">
        <f t="shared" si="7"/>
        <v>99.90586612143015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99.90586612143015</v>
      </c>
      <c r="W61" s="13">
        <f t="shared" si="7"/>
        <v>97.95730073056048</v>
      </c>
      <c r="X61" s="13">
        <f t="shared" si="7"/>
        <v>0</v>
      </c>
      <c r="Y61" s="13">
        <f t="shared" si="7"/>
        <v>0</v>
      </c>
      <c r="Z61" s="14">
        <f t="shared" si="7"/>
        <v>99.48245201916279</v>
      </c>
    </row>
    <row r="62" spans="1:26" ht="13.5">
      <c r="A62" s="39" t="s">
        <v>104</v>
      </c>
      <c r="B62" s="12">
        <f t="shared" si="7"/>
        <v>94.19742543978215</v>
      </c>
      <c r="C62" s="12">
        <f t="shared" si="7"/>
        <v>0</v>
      </c>
      <c r="D62" s="3">
        <f t="shared" si="7"/>
        <v>86.22192437639411</v>
      </c>
      <c r="E62" s="13">
        <f t="shared" si="7"/>
        <v>86.05252579218083</v>
      </c>
      <c r="F62" s="13">
        <f t="shared" si="7"/>
        <v>97.44071440363182</v>
      </c>
      <c r="G62" s="13">
        <f t="shared" si="7"/>
        <v>108.05755123054894</v>
      </c>
      <c r="H62" s="13">
        <f t="shared" si="7"/>
        <v>82.76499501402316</v>
      </c>
      <c r="I62" s="13">
        <f t="shared" si="7"/>
        <v>95.79485944956609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95.79485944956609</v>
      </c>
      <c r="W62" s="13">
        <f t="shared" si="7"/>
        <v>63.07617133317097</v>
      </c>
      <c r="X62" s="13">
        <f t="shared" si="7"/>
        <v>0</v>
      </c>
      <c r="Y62" s="13">
        <f t="shared" si="7"/>
        <v>0</v>
      </c>
      <c r="Z62" s="14">
        <f t="shared" si="7"/>
        <v>86.05252579218083</v>
      </c>
    </row>
    <row r="63" spans="1:26" ht="13.5">
      <c r="A63" s="39" t="s">
        <v>105</v>
      </c>
      <c r="B63" s="12">
        <f t="shared" si="7"/>
        <v>92.53026114326582</v>
      </c>
      <c r="C63" s="12">
        <f t="shared" si="7"/>
        <v>0</v>
      </c>
      <c r="D63" s="3">
        <f t="shared" si="7"/>
        <v>86.98032547355587</v>
      </c>
      <c r="E63" s="13">
        <f t="shared" si="7"/>
        <v>87.16783840047955</v>
      </c>
      <c r="F63" s="13">
        <f t="shared" si="7"/>
        <v>110.85346008438401</v>
      </c>
      <c r="G63" s="13">
        <f t="shared" si="7"/>
        <v>108.58155834770882</v>
      </c>
      <c r="H63" s="13">
        <f t="shared" si="7"/>
        <v>79.17456234300731</v>
      </c>
      <c r="I63" s="13">
        <f t="shared" si="7"/>
        <v>99.10214912092604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99.10214912092604</v>
      </c>
      <c r="W63" s="13">
        <f t="shared" si="7"/>
        <v>75.72938144837579</v>
      </c>
      <c r="X63" s="13">
        <f t="shared" si="7"/>
        <v>0</v>
      </c>
      <c r="Y63" s="13">
        <f t="shared" si="7"/>
        <v>0</v>
      </c>
      <c r="Z63" s="14">
        <f t="shared" si="7"/>
        <v>87.16783840047955</v>
      </c>
    </row>
    <row r="64" spans="1:26" ht="13.5">
      <c r="A64" s="39" t="s">
        <v>106</v>
      </c>
      <c r="B64" s="12">
        <f t="shared" si="7"/>
        <v>86.30932658986383</v>
      </c>
      <c r="C64" s="12">
        <f t="shared" si="7"/>
        <v>0</v>
      </c>
      <c r="D64" s="3">
        <f t="shared" si="7"/>
        <v>95.20853405695992</v>
      </c>
      <c r="E64" s="13">
        <f t="shared" si="7"/>
        <v>95.20853436004795</v>
      </c>
      <c r="F64" s="13">
        <f t="shared" si="7"/>
        <v>67.60163004891115</v>
      </c>
      <c r="G64" s="13">
        <f t="shared" si="7"/>
        <v>77.65490647332963</v>
      </c>
      <c r="H64" s="13">
        <f t="shared" si="7"/>
        <v>54.701592153495646</v>
      </c>
      <c r="I64" s="13">
        <f t="shared" si="7"/>
        <v>66.55360782194593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66.55360782194593</v>
      </c>
      <c r="W64" s="13">
        <f t="shared" si="7"/>
        <v>90.48187202228976</v>
      </c>
      <c r="X64" s="13">
        <f t="shared" si="7"/>
        <v>0</v>
      </c>
      <c r="Y64" s="13">
        <f t="shared" si="7"/>
        <v>0</v>
      </c>
      <c r="Z64" s="14">
        <f t="shared" si="7"/>
        <v>95.20853436004795</v>
      </c>
    </row>
    <row r="65" spans="1:26" ht="13.5">
      <c r="A65" s="39" t="s">
        <v>107</v>
      </c>
      <c r="B65" s="12">
        <f t="shared" si="7"/>
        <v>157.9035615121841</v>
      </c>
      <c r="C65" s="12">
        <f t="shared" si="7"/>
        <v>0</v>
      </c>
      <c r="D65" s="3">
        <f t="shared" si="7"/>
        <v>123.37147554251709</v>
      </c>
      <c r="E65" s="13">
        <f t="shared" si="7"/>
        <v>120.68954190953116</v>
      </c>
      <c r="F65" s="13">
        <f t="shared" si="7"/>
        <v>112.21631158214223</v>
      </c>
      <c r="G65" s="13">
        <f t="shared" si="7"/>
        <v>280.76346517854023</v>
      </c>
      <c r="H65" s="13">
        <f t="shared" si="7"/>
        <v>85.72955405771341</v>
      </c>
      <c r="I65" s="13">
        <f t="shared" si="7"/>
        <v>124.24313456810852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124.24313456810852</v>
      </c>
      <c r="W65" s="13">
        <f t="shared" si="7"/>
        <v>92.09437847542199</v>
      </c>
      <c r="X65" s="13">
        <f t="shared" si="7"/>
        <v>0</v>
      </c>
      <c r="Y65" s="13">
        <f t="shared" si="7"/>
        <v>0</v>
      </c>
      <c r="Z65" s="14">
        <f t="shared" si="7"/>
        <v>120.68954190953116</v>
      </c>
    </row>
    <row r="66" spans="1:26" ht="13.5">
      <c r="A66" s="40" t="s">
        <v>110</v>
      </c>
      <c r="B66" s="15">
        <f t="shared" si="7"/>
        <v>72.2491678264163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19642765530</v>
      </c>
      <c r="C67" s="24"/>
      <c r="D67" s="25">
        <v>21413038285</v>
      </c>
      <c r="E67" s="26">
        <v>21353017125</v>
      </c>
      <c r="F67" s="26">
        <v>1679399101</v>
      </c>
      <c r="G67" s="26">
        <v>1838491254</v>
      </c>
      <c r="H67" s="26">
        <v>1758863906</v>
      </c>
      <c r="I67" s="26">
        <v>5276754261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5276754261</v>
      </c>
      <c r="W67" s="26">
        <v>5338254282</v>
      </c>
      <c r="X67" s="26"/>
      <c r="Y67" s="25"/>
      <c r="Z67" s="27">
        <v>21353017125</v>
      </c>
    </row>
    <row r="68" spans="1:26" ht="13.5" hidden="1">
      <c r="A68" s="37" t="s">
        <v>31</v>
      </c>
      <c r="B68" s="19">
        <v>5546773841</v>
      </c>
      <c r="C68" s="19"/>
      <c r="D68" s="20">
        <v>5942512865</v>
      </c>
      <c r="E68" s="21">
        <v>5942512865</v>
      </c>
      <c r="F68" s="21">
        <v>442595089</v>
      </c>
      <c r="G68" s="21">
        <v>576630041</v>
      </c>
      <c r="H68" s="21">
        <v>484267633</v>
      </c>
      <c r="I68" s="21">
        <v>1503492763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1503492763</v>
      </c>
      <c r="W68" s="21">
        <v>1485628215</v>
      </c>
      <c r="X68" s="21"/>
      <c r="Y68" s="20"/>
      <c r="Z68" s="23">
        <v>5942512865</v>
      </c>
    </row>
    <row r="69" spans="1:26" ht="13.5" hidden="1">
      <c r="A69" s="38" t="s">
        <v>32</v>
      </c>
      <c r="B69" s="19">
        <v>13903679348</v>
      </c>
      <c r="C69" s="19"/>
      <c r="D69" s="20">
        <v>15262263508</v>
      </c>
      <c r="E69" s="21">
        <v>15198242348</v>
      </c>
      <c r="F69" s="21">
        <v>1221699184</v>
      </c>
      <c r="G69" s="21">
        <v>1247039202</v>
      </c>
      <c r="H69" s="21">
        <v>1256579631</v>
      </c>
      <c r="I69" s="21">
        <v>3725318017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3725318017</v>
      </c>
      <c r="W69" s="21">
        <v>3799560588</v>
      </c>
      <c r="X69" s="21"/>
      <c r="Y69" s="20"/>
      <c r="Z69" s="23">
        <v>15198242348</v>
      </c>
    </row>
    <row r="70" spans="1:26" ht="13.5" hidden="1">
      <c r="A70" s="39" t="s">
        <v>103</v>
      </c>
      <c r="B70" s="19">
        <v>9344254592</v>
      </c>
      <c r="C70" s="19"/>
      <c r="D70" s="20">
        <v>10076891019</v>
      </c>
      <c r="E70" s="21">
        <v>10076891019</v>
      </c>
      <c r="F70" s="21">
        <v>874619397</v>
      </c>
      <c r="G70" s="21">
        <v>905030645</v>
      </c>
      <c r="H70" s="21">
        <v>890569265</v>
      </c>
      <c r="I70" s="21">
        <v>2670219307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2670219307</v>
      </c>
      <c r="W70" s="21">
        <v>2588126201</v>
      </c>
      <c r="X70" s="21"/>
      <c r="Y70" s="20"/>
      <c r="Z70" s="23">
        <v>10076891019</v>
      </c>
    </row>
    <row r="71" spans="1:26" ht="13.5" hidden="1">
      <c r="A71" s="39" t="s">
        <v>104</v>
      </c>
      <c r="B71" s="19">
        <v>2200279784</v>
      </c>
      <c r="C71" s="19"/>
      <c r="D71" s="20">
        <v>2560129866</v>
      </c>
      <c r="E71" s="21">
        <v>2511111523</v>
      </c>
      <c r="F71" s="21">
        <v>148578416</v>
      </c>
      <c r="G71" s="21">
        <v>157486259</v>
      </c>
      <c r="H71" s="21">
        <v>166981321</v>
      </c>
      <c r="I71" s="21">
        <v>473045996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473045996</v>
      </c>
      <c r="W71" s="21">
        <v>635019987</v>
      </c>
      <c r="X71" s="21"/>
      <c r="Y71" s="20"/>
      <c r="Z71" s="23">
        <v>2511111523</v>
      </c>
    </row>
    <row r="72" spans="1:26" ht="13.5" hidden="1">
      <c r="A72" s="39" t="s">
        <v>105</v>
      </c>
      <c r="B72" s="19">
        <v>1217518855</v>
      </c>
      <c r="C72" s="19"/>
      <c r="D72" s="20">
        <v>1374588663</v>
      </c>
      <c r="E72" s="21">
        <v>1359607005</v>
      </c>
      <c r="F72" s="21">
        <v>80848245</v>
      </c>
      <c r="G72" s="21">
        <v>95723733</v>
      </c>
      <c r="H72" s="21">
        <v>93211352</v>
      </c>
      <c r="I72" s="21">
        <v>269783330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269783330</v>
      </c>
      <c r="W72" s="21">
        <v>334550427</v>
      </c>
      <c r="X72" s="21"/>
      <c r="Y72" s="20"/>
      <c r="Z72" s="23">
        <v>1359607005</v>
      </c>
    </row>
    <row r="73" spans="1:26" ht="13.5" hidden="1">
      <c r="A73" s="39" t="s">
        <v>106</v>
      </c>
      <c r="B73" s="19">
        <v>919961650</v>
      </c>
      <c r="C73" s="19"/>
      <c r="D73" s="20">
        <v>989811439</v>
      </c>
      <c r="E73" s="21">
        <v>989811439</v>
      </c>
      <c r="F73" s="21">
        <v>79584115</v>
      </c>
      <c r="G73" s="21">
        <v>80007018</v>
      </c>
      <c r="H73" s="21">
        <v>81976581</v>
      </c>
      <c r="I73" s="21">
        <v>241567714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241567714</v>
      </c>
      <c r="W73" s="21">
        <v>247477908</v>
      </c>
      <c r="X73" s="21"/>
      <c r="Y73" s="20"/>
      <c r="Z73" s="23">
        <v>989811439</v>
      </c>
    </row>
    <row r="74" spans="1:26" ht="13.5" hidden="1">
      <c r="A74" s="39" t="s">
        <v>107</v>
      </c>
      <c r="B74" s="19">
        <v>221664467</v>
      </c>
      <c r="C74" s="19"/>
      <c r="D74" s="20">
        <v>260842521</v>
      </c>
      <c r="E74" s="21">
        <v>260821362</v>
      </c>
      <c r="F74" s="21">
        <v>38069011</v>
      </c>
      <c r="G74" s="21">
        <v>8791547</v>
      </c>
      <c r="H74" s="21">
        <v>23841112</v>
      </c>
      <c r="I74" s="21">
        <v>70701670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70701670</v>
      </c>
      <c r="W74" s="21">
        <v>79900549</v>
      </c>
      <c r="X74" s="21"/>
      <c r="Y74" s="20"/>
      <c r="Z74" s="23">
        <v>260821362</v>
      </c>
    </row>
    <row r="75" spans="1:26" ht="13.5" hidden="1">
      <c r="A75" s="40" t="s">
        <v>110</v>
      </c>
      <c r="B75" s="28">
        <v>192312341</v>
      </c>
      <c r="C75" s="28"/>
      <c r="D75" s="29">
        <v>208261912</v>
      </c>
      <c r="E75" s="30">
        <v>212261912</v>
      </c>
      <c r="F75" s="30">
        <v>15104828</v>
      </c>
      <c r="G75" s="30">
        <v>14822011</v>
      </c>
      <c r="H75" s="30">
        <v>18016642</v>
      </c>
      <c r="I75" s="30">
        <v>47943481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47943481</v>
      </c>
      <c r="W75" s="30">
        <v>52065477</v>
      </c>
      <c r="X75" s="30"/>
      <c r="Y75" s="29"/>
      <c r="Z75" s="31">
        <v>212261912</v>
      </c>
    </row>
    <row r="76" spans="1:26" ht="13.5" hidden="1">
      <c r="A76" s="42" t="s">
        <v>286</v>
      </c>
      <c r="B76" s="32">
        <v>18869316252</v>
      </c>
      <c r="C76" s="32"/>
      <c r="D76" s="33">
        <v>20521349605</v>
      </c>
      <c r="E76" s="34">
        <v>20469328446</v>
      </c>
      <c r="F76" s="34">
        <v>1663590860</v>
      </c>
      <c r="G76" s="34">
        <v>1723305789</v>
      </c>
      <c r="H76" s="34">
        <v>1666588423</v>
      </c>
      <c r="I76" s="34">
        <v>5053485072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5053485072</v>
      </c>
      <c r="W76" s="34">
        <v>4998984123</v>
      </c>
      <c r="X76" s="34"/>
      <c r="Y76" s="33"/>
      <c r="Z76" s="35">
        <v>20469328446</v>
      </c>
    </row>
    <row r="77" spans="1:26" ht="13.5" hidden="1">
      <c r="A77" s="37" t="s">
        <v>31</v>
      </c>
      <c r="B77" s="19">
        <v>5546773840</v>
      </c>
      <c r="C77" s="19"/>
      <c r="D77" s="20">
        <v>5829406173</v>
      </c>
      <c r="E77" s="21">
        <v>5841406174</v>
      </c>
      <c r="F77" s="21">
        <v>476044452</v>
      </c>
      <c r="G77" s="21">
        <v>409531052</v>
      </c>
      <c r="H77" s="21">
        <v>531075017</v>
      </c>
      <c r="I77" s="21">
        <v>1416650521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1416650521</v>
      </c>
      <c r="W77" s="21">
        <v>1512319735</v>
      </c>
      <c r="X77" s="21"/>
      <c r="Y77" s="20"/>
      <c r="Z77" s="23">
        <v>5841406174</v>
      </c>
    </row>
    <row r="78" spans="1:26" ht="13.5" hidden="1">
      <c r="A78" s="38" t="s">
        <v>32</v>
      </c>
      <c r="B78" s="19">
        <v>13183598346</v>
      </c>
      <c r="C78" s="19"/>
      <c r="D78" s="20">
        <v>14691943432</v>
      </c>
      <c r="E78" s="21">
        <v>14627922272</v>
      </c>
      <c r="F78" s="21">
        <v>1187546408</v>
      </c>
      <c r="G78" s="21">
        <v>1313774737</v>
      </c>
      <c r="H78" s="21">
        <v>1135513406</v>
      </c>
      <c r="I78" s="21">
        <v>3636834551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3636834551</v>
      </c>
      <c r="W78" s="21">
        <v>3486664388</v>
      </c>
      <c r="X78" s="21"/>
      <c r="Y78" s="20"/>
      <c r="Z78" s="23">
        <v>14627922272</v>
      </c>
    </row>
    <row r="79" spans="1:26" ht="13.5" hidden="1">
      <c r="A79" s="39" t="s">
        <v>103</v>
      </c>
      <c r="B79" s="19">
        <v>8840389268</v>
      </c>
      <c r="C79" s="19"/>
      <c r="D79" s="20">
        <v>10024738274</v>
      </c>
      <c r="E79" s="21">
        <v>10024738273</v>
      </c>
      <c r="F79" s="21">
        <v>856627662</v>
      </c>
      <c r="G79" s="21">
        <v>952847794</v>
      </c>
      <c r="H79" s="21">
        <v>858230270</v>
      </c>
      <c r="I79" s="21">
        <v>2667705726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2667705726</v>
      </c>
      <c r="W79" s="21">
        <v>2535258566</v>
      </c>
      <c r="X79" s="21"/>
      <c r="Y79" s="20"/>
      <c r="Z79" s="23">
        <v>10024738273</v>
      </c>
    </row>
    <row r="80" spans="1:26" ht="13.5" hidden="1">
      <c r="A80" s="39" t="s">
        <v>104</v>
      </c>
      <c r="B80" s="19">
        <v>2072606909</v>
      </c>
      <c r="C80" s="19"/>
      <c r="D80" s="20">
        <v>2207393237</v>
      </c>
      <c r="E80" s="21">
        <v>2160874891</v>
      </c>
      <c r="F80" s="21">
        <v>144775870</v>
      </c>
      <c r="G80" s="21">
        <v>170175795</v>
      </c>
      <c r="H80" s="21">
        <v>138202082</v>
      </c>
      <c r="I80" s="21">
        <v>453153747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453153747</v>
      </c>
      <c r="W80" s="21">
        <v>400546295</v>
      </c>
      <c r="X80" s="21"/>
      <c r="Y80" s="20"/>
      <c r="Z80" s="23">
        <v>2160874891</v>
      </c>
    </row>
    <row r="81" spans="1:26" ht="13.5" hidden="1">
      <c r="A81" s="39" t="s">
        <v>105</v>
      </c>
      <c r="B81" s="19">
        <v>1126573376</v>
      </c>
      <c r="C81" s="19"/>
      <c r="D81" s="20">
        <v>1195621693</v>
      </c>
      <c r="E81" s="21">
        <v>1185140037</v>
      </c>
      <c r="F81" s="21">
        <v>89623077</v>
      </c>
      <c r="G81" s="21">
        <v>103938321</v>
      </c>
      <c r="H81" s="21">
        <v>73799680</v>
      </c>
      <c r="I81" s="21">
        <v>267361078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267361078</v>
      </c>
      <c r="W81" s="21">
        <v>253352969</v>
      </c>
      <c r="X81" s="21"/>
      <c r="Y81" s="20"/>
      <c r="Z81" s="23">
        <v>1185140037</v>
      </c>
    </row>
    <row r="82" spans="1:26" ht="13.5" hidden="1">
      <c r="A82" s="39" t="s">
        <v>106</v>
      </c>
      <c r="B82" s="19">
        <v>794012705</v>
      </c>
      <c r="C82" s="19"/>
      <c r="D82" s="20">
        <v>942384961</v>
      </c>
      <c r="E82" s="21">
        <v>942384964</v>
      </c>
      <c r="F82" s="21">
        <v>53800159</v>
      </c>
      <c r="G82" s="21">
        <v>62129375</v>
      </c>
      <c r="H82" s="21">
        <v>44842495</v>
      </c>
      <c r="I82" s="21">
        <v>160772029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160772029</v>
      </c>
      <c r="W82" s="21">
        <v>223922644</v>
      </c>
      <c r="X82" s="21"/>
      <c r="Y82" s="20"/>
      <c r="Z82" s="23">
        <v>942384964</v>
      </c>
    </row>
    <row r="83" spans="1:26" ht="13.5" hidden="1">
      <c r="A83" s="39" t="s">
        <v>107</v>
      </c>
      <c r="B83" s="19">
        <v>350016088</v>
      </c>
      <c r="C83" s="19"/>
      <c r="D83" s="20">
        <v>321805267</v>
      </c>
      <c r="E83" s="21">
        <v>314784107</v>
      </c>
      <c r="F83" s="21">
        <v>42719640</v>
      </c>
      <c r="G83" s="21">
        <v>24683452</v>
      </c>
      <c r="H83" s="21">
        <v>20438879</v>
      </c>
      <c r="I83" s="21">
        <v>87841971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87841971</v>
      </c>
      <c r="W83" s="21">
        <v>73583914</v>
      </c>
      <c r="X83" s="21"/>
      <c r="Y83" s="20"/>
      <c r="Z83" s="23">
        <v>314784107</v>
      </c>
    </row>
    <row r="84" spans="1:26" ht="13.5" hidden="1">
      <c r="A84" s="40" t="s">
        <v>110</v>
      </c>
      <c r="B84" s="28">
        <v>138944066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1056993575</v>
      </c>
      <c r="D5" s="357">
        <f t="shared" si="0"/>
        <v>0</v>
      </c>
      <c r="E5" s="356">
        <f t="shared" si="0"/>
        <v>1157488185</v>
      </c>
      <c r="F5" s="358">
        <f t="shared" si="0"/>
        <v>1146570008</v>
      </c>
      <c r="G5" s="358">
        <f t="shared" si="0"/>
        <v>42606176</v>
      </c>
      <c r="H5" s="356">
        <f t="shared" si="0"/>
        <v>86442211</v>
      </c>
      <c r="I5" s="356">
        <f t="shared" si="0"/>
        <v>215389316</v>
      </c>
      <c r="J5" s="358">
        <f t="shared" si="0"/>
        <v>344437703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344437703</v>
      </c>
      <c r="X5" s="356">
        <f t="shared" si="0"/>
        <v>286642502</v>
      </c>
      <c r="Y5" s="358">
        <f t="shared" si="0"/>
        <v>57795201</v>
      </c>
      <c r="Z5" s="359">
        <f>+IF(X5&lt;&gt;0,+(Y5/X5)*100,0)</f>
        <v>20.162816259537113</v>
      </c>
      <c r="AA5" s="360">
        <f>+AA6+AA8+AA11+AA13+AA15</f>
        <v>1146570008</v>
      </c>
    </row>
    <row r="6" spans="1:27" ht="13.5">
      <c r="A6" s="361" t="s">
        <v>204</v>
      </c>
      <c r="B6" s="142"/>
      <c r="C6" s="60">
        <f>+C7</f>
        <v>508687368</v>
      </c>
      <c r="D6" s="340">
        <f aca="true" t="shared" si="1" ref="D6:AA6">+D7</f>
        <v>0</v>
      </c>
      <c r="E6" s="60">
        <f t="shared" si="1"/>
        <v>617411875</v>
      </c>
      <c r="F6" s="59">
        <f t="shared" si="1"/>
        <v>617411875</v>
      </c>
      <c r="G6" s="59">
        <f t="shared" si="1"/>
        <v>18397110</v>
      </c>
      <c r="H6" s="60">
        <f t="shared" si="1"/>
        <v>40622258</v>
      </c>
      <c r="I6" s="60">
        <f t="shared" si="1"/>
        <v>101006172</v>
      </c>
      <c r="J6" s="59">
        <f t="shared" si="1"/>
        <v>160025540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160025540</v>
      </c>
      <c r="X6" s="60">
        <f t="shared" si="1"/>
        <v>154352969</v>
      </c>
      <c r="Y6" s="59">
        <f t="shared" si="1"/>
        <v>5672571</v>
      </c>
      <c r="Z6" s="61">
        <f>+IF(X6&lt;&gt;0,+(Y6/X6)*100,0)</f>
        <v>3.675064390889689</v>
      </c>
      <c r="AA6" s="62">
        <f t="shared" si="1"/>
        <v>617411875</v>
      </c>
    </row>
    <row r="7" spans="1:27" ht="13.5">
      <c r="A7" s="291" t="s">
        <v>228</v>
      </c>
      <c r="B7" s="142"/>
      <c r="C7" s="60">
        <v>508687368</v>
      </c>
      <c r="D7" s="340"/>
      <c r="E7" s="60">
        <v>617411875</v>
      </c>
      <c r="F7" s="59">
        <v>617411875</v>
      </c>
      <c r="G7" s="59">
        <v>18397110</v>
      </c>
      <c r="H7" s="60">
        <v>40622258</v>
      </c>
      <c r="I7" s="60">
        <v>101006172</v>
      </c>
      <c r="J7" s="59">
        <v>160025540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160025540</v>
      </c>
      <c r="X7" s="60">
        <v>154352969</v>
      </c>
      <c r="Y7" s="59">
        <v>5672571</v>
      </c>
      <c r="Z7" s="61">
        <v>3.68</v>
      </c>
      <c r="AA7" s="62">
        <v>617411875</v>
      </c>
    </row>
    <row r="8" spans="1:27" ht="13.5">
      <c r="A8" s="361" t="s">
        <v>205</v>
      </c>
      <c r="B8" s="142"/>
      <c r="C8" s="60">
        <f aca="true" t="shared" si="2" ref="C8:Y8">SUM(C9:C10)</f>
        <v>348592178</v>
      </c>
      <c r="D8" s="340">
        <f t="shared" si="2"/>
        <v>0</v>
      </c>
      <c r="E8" s="60">
        <f t="shared" si="2"/>
        <v>354430162</v>
      </c>
      <c r="F8" s="59">
        <f t="shared" si="2"/>
        <v>354430162</v>
      </c>
      <c r="G8" s="59">
        <f t="shared" si="2"/>
        <v>17320296</v>
      </c>
      <c r="H8" s="60">
        <f t="shared" si="2"/>
        <v>29210508</v>
      </c>
      <c r="I8" s="60">
        <f t="shared" si="2"/>
        <v>77061606</v>
      </c>
      <c r="J8" s="59">
        <f t="shared" si="2"/>
        <v>123592410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123592410</v>
      </c>
      <c r="X8" s="60">
        <f t="shared" si="2"/>
        <v>88607540</v>
      </c>
      <c r="Y8" s="59">
        <f t="shared" si="2"/>
        <v>34984870</v>
      </c>
      <c r="Z8" s="61">
        <f>+IF(X8&lt;&gt;0,+(Y8/X8)*100,0)</f>
        <v>39.48294919371421</v>
      </c>
      <c r="AA8" s="62">
        <f>SUM(AA9:AA10)</f>
        <v>354430162</v>
      </c>
    </row>
    <row r="9" spans="1:27" ht="13.5">
      <c r="A9" s="291" t="s">
        <v>229</v>
      </c>
      <c r="B9" s="142"/>
      <c r="C9" s="60">
        <v>317329464</v>
      </c>
      <c r="D9" s="340"/>
      <c r="E9" s="60">
        <v>324102769</v>
      </c>
      <c r="F9" s="59">
        <v>324102769</v>
      </c>
      <c r="G9" s="59">
        <v>16150471</v>
      </c>
      <c r="H9" s="60">
        <v>26847832</v>
      </c>
      <c r="I9" s="60">
        <v>69841056</v>
      </c>
      <c r="J9" s="59">
        <v>112839359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112839359</v>
      </c>
      <c r="X9" s="60">
        <v>81025692</v>
      </c>
      <c r="Y9" s="59">
        <v>31813667</v>
      </c>
      <c r="Z9" s="61">
        <v>39.26</v>
      </c>
      <c r="AA9" s="62">
        <v>324102769</v>
      </c>
    </row>
    <row r="10" spans="1:27" ht="13.5">
      <c r="A10" s="291" t="s">
        <v>230</v>
      </c>
      <c r="B10" s="142"/>
      <c r="C10" s="60">
        <v>31262714</v>
      </c>
      <c r="D10" s="340"/>
      <c r="E10" s="60">
        <v>30327393</v>
      </c>
      <c r="F10" s="59">
        <v>30327393</v>
      </c>
      <c r="G10" s="59">
        <v>1169825</v>
      </c>
      <c r="H10" s="60">
        <v>2362676</v>
      </c>
      <c r="I10" s="60">
        <v>7220550</v>
      </c>
      <c r="J10" s="59">
        <v>10753051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10753051</v>
      </c>
      <c r="X10" s="60">
        <v>7581848</v>
      </c>
      <c r="Y10" s="59">
        <v>3171203</v>
      </c>
      <c r="Z10" s="61">
        <v>41.83</v>
      </c>
      <c r="AA10" s="62">
        <v>30327393</v>
      </c>
    </row>
    <row r="11" spans="1:27" ht="13.5">
      <c r="A11" s="361" t="s">
        <v>206</v>
      </c>
      <c r="B11" s="142"/>
      <c r="C11" s="362">
        <f>+C12</f>
        <v>65935090</v>
      </c>
      <c r="D11" s="363">
        <f aca="true" t="shared" si="3" ref="D11:AA11">+D12</f>
        <v>0</v>
      </c>
      <c r="E11" s="362">
        <f t="shared" si="3"/>
        <v>59414198</v>
      </c>
      <c r="F11" s="364">
        <f t="shared" si="3"/>
        <v>40397886</v>
      </c>
      <c r="G11" s="364">
        <f t="shared" si="3"/>
        <v>2943748</v>
      </c>
      <c r="H11" s="362">
        <f t="shared" si="3"/>
        <v>4262213</v>
      </c>
      <c r="I11" s="362">
        <f t="shared" si="3"/>
        <v>11213229</v>
      </c>
      <c r="J11" s="364">
        <f t="shared" si="3"/>
        <v>18419190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18419190</v>
      </c>
      <c r="X11" s="362">
        <f t="shared" si="3"/>
        <v>10099472</v>
      </c>
      <c r="Y11" s="364">
        <f t="shared" si="3"/>
        <v>8319718</v>
      </c>
      <c r="Z11" s="365">
        <f>+IF(X11&lt;&gt;0,+(Y11/X11)*100,0)</f>
        <v>82.37775202505637</v>
      </c>
      <c r="AA11" s="366">
        <f t="shared" si="3"/>
        <v>40397886</v>
      </c>
    </row>
    <row r="12" spans="1:27" ht="13.5">
      <c r="A12" s="291" t="s">
        <v>231</v>
      </c>
      <c r="B12" s="136"/>
      <c r="C12" s="60">
        <v>65935090</v>
      </c>
      <c r="D12" s="340"/>
      <c r="E12" s="60">
        <v>59414198</v>
      </c>
      <c r="F12" s="59">
        <v>40397886</v>
      </c>
      <c r="G12" s="59">
        <v>2943748</v>
      </c>
      <c r="H12" s="60">
        <v>4262213</v>
      </c>
      <c r="I12" s="60">
        <v>11213229</v>
      </c>
      <c r="J12" s="59">
        <v>18419190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18419190</v>
      </c>
      <c r="X12" s="60">
        <v>10099472</v>
      </c>
      <c r="Y12" s="59">
        <v>8319718</v>
      </c>
      <c r="Z12" s="61">
        <v>82.38</v>
      </c>
      <c r="AA12" s="62">
        <v>40397886</v>
      </c>
    </row>
    <row r="13" spans="1:27" ht="13.5">
      <c r="A13" s="361" t="s">
        <v>207</v>
      </c>
      <c r="B13" s="136"/>
      <c r="C13" s="275">
        <f>+C14</f>
        <v>97167152</v>
      </c>
      <c r="D13" s="341">
        <f aca="true" t="shared" si="4" ref="D13:AA13">+D14</f>
        <v>0</v>
      </c>
      <c r="E13" s="275">
        <f t="shared" si="4"/>
        <v>88137693</v>
      </c>
      <c r="F13" s="342">
        <f t="shared" si="4"/>
        <v>96235828</v>
      </c>
      <c r="G13" s="342">
        <f t="shared" si="4"/>
        <v>3745819</v>
      </c>
      <c r="H13" s="275">
        <f t="shared" si="4"/>
        <v>10462899</v>
      </c>
      <c r="I13" s="275">
        <f t="shared" si="4"/>
        <v>22961022</v>
      </c>
      <c r="J13" s="342">
        <f t="shared" si="4"/>
        <v>37169740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37169740</v>
      </c>
      <c r="X13" s="275">
        <f t="shared" si="4"/>
        <v>24058957</v>
      </c>
      <c r="Y13" s="342">
        <f t="shared" si="4"/>
        <v>13110783</v>
      </c>
      <c r="Z13" s="335">
        <f>+IF(X13&lt;&gt;0,+(Y13/X13)*100,0)</f>
        <v>54.49439474870004</v>
      </c>
      <c r="AA13" s="273">
        <f t="shared" si="4"/>
        <v>96235828</v>
      </c>
    </row>
    <row r="14" spans="1:27" ht="13.5">
      <c r="A14" s="291" t="s">
        <v>232</v>
      </c>
      <c r="B14" s="136"/>
      <c r="C14" s="60">
        <v>97167152</v>
      </c>
      <c r="D14" s="340"/>
      <c r="E14" s="60">
        <v>88137693</v>
      </c>
      <c r="F14" s="59">
        <v>96235828</v>
      </c>
      <c r="G14" s="59">
        <v>3745819</v>
      </c>
      <c r="H14" s="60">
        <v>10462899</v>
      </c>
      <c r="I14" s="60">
        <v>22961022</v>
      </c>
      <c r="J14" s="59">
        <v>37169740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37169740</v>
      </c>
      <c r="X14" s="60">
        <v>24058957</v>
      </c>
      <c r="Y14" s="59">
        <v>13110783</v>
      </c>
      <c r="Z14" s="61">
        <v>54.49</v>
      </c>
      <c r="AA14" s="62">
        <v>96235828</v>
      </c>
    </row>
    <row r="15" spans="1:27" ht="13.5">
      <c r="A15" s="361" t="s">
        <v>208</v>
      </c>
      <c r="B15" s="136"/>
      <c r="C15" s="60">
        <f aca="true" t="shared" si="5" ref="C15:Y15">SUM(C16:C20)</f>
        <v>36611787</v>
      </c>
      <c r="D15" s="340">
        <f t="shared" si="5"/>
        <v>0</v>
      </c>
      <c r="E15" s="60">
        <f t="shared" si="5"/>
        <v>38094257</v>
      </c>
      <c r="F15" s="59">
        <f t="shared" si="5"/>
        <v>38094257</v>
      </c>
      <c r="G15" s="59">
        <f t="shared" si="5"/>
        <v>199203</v>
      </c>
      <c r="H15" s="60">
        <f t="shared" si="5"/>
        <v>1884333</v>
      </c>
      <c r="I15" s="60">
        <f t="shared" si="5"/>
        <v>3147287</v>
      </c>
      <c r="J15" s="59">
        <f t="shared" si="5"/>
        <v>5230823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5230823</v>
      </c>
      <c r="X15" s="60">
        <f t="shared" si="5"/>
        <v>9523564</v>
      </c>
      <c r="Y15" s="59">
        <f t="shared" si="5"/>
        <v>-4292741</v>
      </c>
      <c r="Z15" s="61">
        <f>+IF(X15&lt;&gt;0,+(Y15/X15)*100,0)</f>
        <v>-45.074942532018476</v>
      </c>
      <c r="AA15" s="62">
        <f>SUM(AA16:AA20)</f>
        <v>38094257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36611787</v>
      </c>
      <c r="D20" s="340"/>
      <c r="E20" s="60">
        <v>38094257</v>
      </c>
      <c r="F20" s="59">
        <v>38094257</v>
      </c>
      <c r="G20" s="59">
        <v>199203</v>
      </c>
      <c r="H20" s="60">
        <v>1884333</v>
      </c>
      <c r="I20" s="60">
        <v>3147287</v>
      </c>
      <c r="J20" s="59">
        <v>5230823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5230823</v>
      </c>
      <c r="X20" s="60">
        <v>9523564</v>
      </c>
      <c r="Y20" s="59">
        <v>-4292741</v>
      </c>
      <c r="Z20" s="61">
        <v>-45.07</v>
      </c>
      <c r="AA20" s="62">
        <v>38094257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81838598</v>
      </c>
      <c r="D22" s="344">
        <f t="shared" si="6"/>
        <v>0</v>
      </c>
      <c r="E22" s="343">
        <f t="shared" si="6"/>
        <v>82388919</v>
      </c>
      <c r="F22" s="345">
        <f t="shared" si="6"/>
        <v>76438919</v>
      </c>
      <c r="G22" s="345">
        <f t="shared" si="6"/>
        <v>665862</v>
      </c>
      <c r="H22" s="343">
        <f t="shared" si="6"/>
        <v>2684896</v>
      </c>
      <c r="I22" s="343">
        <f t="shared" si="6"/>
        <v>8228824</v>
      </c>
      <c r="J22" s="345">
        <f t="shared" si="6"/>
        <v>11579582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11579582</v>
      </c>
      <c r="X22" s="343">
        <f t="shared" si="6"/>
        <v>19109731</v>
      </c>
      <c r="Y22" s="345">
        <f t="shared" si="6"/>
        <v>-7530149</v>
      </c>
      <c r="Z22" s="336">
        <f>+IF(X22&lt;&gt;0,+(Y22/X22)*100,0)</f>
        <v>-39.4047880632124</v>
      </c>
      <c r="AA22" s="350">
        <f>SUM(AA23:AA32)</f>
        <v>76438919</v>
      </c>
    </row>
    <row r="23" spans="1:27" ht="13.5">
      <c r="A23" s="361" t="s">
        <v>236</v>
      </c>
      <c r="B23" s="142"/>
      <c r="C23" s="60">
        <v>11092684</v>
      </c>
      <c r="D23" s="340"/>
      <c r="E23" s="60">
        <v>7287071</v>
      </c>
      <c r="F23" s="59">
        <v>7287071</v>
      </c>
      <c r="G23" s="59">
        <v>56137</v>
      </c>
      <c r="H23" s="60">
        <v>335211</v>
      </c>
      <c r="I23" s="60">
        <v>1813521</v>
      </c>
      <c r="J23" s="59">
        <v>2204869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2204869</v>
      </c>
      <c r="X23" s="60">
        <v>1821768</v>
      </c>
      <c r="Y23" s="59">
        <v>383101</v>
      </c>
      <c r="Z23" s="61">
        <v>21.03</v>
      </c>
      <c r="AA23" s="62">
        <v>7287071</v>
      </c>
    </row>
    <row r="24" spans="1:27" ht="13.5">
      <c r="A24" s="361" t="s">
        <v>237</v>
      </c>
      <c r="B24" s="142"/>
      <c r="C24" s="60">
        <v>1472907</v>
      </c>
      <c r="D24" s="340"/>
      <c r="E24" s="60"/>
      <c r="F24" s="59"/>
      <c r="G24" s="59">
        <v>1701</v>
      </c>
      <c r="H24" s="60">
        <v>47492</v>
      </c>
      <c r="I24" s="60">
        <v>82451</v>
      </c>
      <c r="J24" s="59">
        <v>131644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131644</v>
      </c>
      <c r="X24" s="60"/>
      <c r="Y24" s="59">
        <v>131644</v>
      </c>
      <c r="Z24" s="61"/>
      <c r="AA24" s="62"/>
    </row>
    <row r="25" spans="1:27" ht="13.5">
      <c r="A25" s="361" t="s">
        <v>238</v>
      </c>
      <c r="B25" s="142"/>
      <c r="C25" s="60">
        <v>7244384</v>
      </c>
      <c r="D25" s="340"/>
      <c r="E25" s="60">
        <v>2591032</v>
      </c>
      <c r="F25" s="59">
        <v>2591032</v>
      </c>
      <c r="G25" s="59">
        <v>250312</v>
      </c>
      <c r="H25" s="60">
        <v>785662</v>
      </c>
      <c r="I25" s="60">
        <v>1491679</v>
      </c>
      <c r="J25" s="59">
        <v>2527653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2527653</v>
      </c>
      <c r="X25" s="60">
        <v>647758</v>
      </c>
      <c r="Y25" s="59">
        <v>1879895</v>
      </c>
      <c r="Z25" s="61">
        <v>290.22</v>
      </c>
      <c r="AA25" s="62">
        <v>2591032</v>
      </c>
    </row>
    <row r="26" spans="1:27" ht="13.5">
      <c r="A26" s="361" t="s">
        <v>239</v>
      </c>
      <c r="B26" s="302"/>
      <c r="C26" s="362">
        <v>180305</v>
      </c>
      <c r="D26" s="363"/>
      <c r="E26" s="362">
        <v>669303</v>
      </c>
      <c r="F26" s="364">
        <v>669303</v>
      </c>
      <c r="G26" s="364">
        <v>1511</v>
      </c>
      <c r="H26" s="362">
        <v>17530</v>
      </c>
      <c r="I26" s="362">
        <v>35509</v>
      </c>
      <c r="J26" s="364">
        <v>54550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54550</v>
      </c>
      <c r="X26" s="362">
        <v>167326</v>
      </c>
      <c r="Y26" s="364">
        <v>-112776</v>
      </c>
      <c r="Z26" s="365">
        <v>-67.4</v>
      </c>
      <c r="AA26" s="366">
        <v>669303</v>
      </c>
    </row>
    <row r="27" spans="1:27" ht="13.5">
      <c r="A27" s="361" t="s">
        <v>240</v>
      </c>
      <c r="B27" s="147"/>
      <c r="C27" s="60">
        <v>51831496</v>
      </c>
      <c r="D27" s="340"/>
      <c r="E27" s="60">
        <v>66314908</v>
      </c>
      <c r="F27" s="59">
        <v>60364908</v>
      </c>
      <c r="G27" s="59">
        <v>217865</v>
      </c>
      <c r="H27" s="60">
        <v>1087339</v>
      </c>
      <c r="I27" s="60">
        <v>3843893</v>
      </c>
      <c r="J27" s="59">
        <v>5149097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5149097</v>
      </c>
      <c r="X27" s="60">
        <v>15091227</v>
      </c>
      <c r="Y27" s="59">
        <v>-9942130</v>
      </c>
      <c r="Z27" s="61">
        <v>-65.88</v>
      </c>
      <c r="AA27" s="62">
        <v>60364908</v>
      </c>
    </row>
    <row r="28" spans="1:27" ht="13.5">
      <c r="A28" s="361" t="s">
        <v>241</v>
      </c>
      <c r="B28" s="147"/>
      <c r="C28" s="275">
        <v>406983</v>
      </c>
      <c r="D28" s="341"/>
      <c r="E28" s="275">
        <v>520899</v>
      </c>
      <c r="F28" s="342">
        <v>520899</v>
      </c>
      <c r="G28" s="342"/>
      <c r="H28" s="275">
        <v>41607</v>
      </c>
      <c r="I28" s="275">
        <v>68523</v>
      </c>
      <c r="J28" s="342">
        <v>110130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110130</v>
      </c>
      <c r="X28" s="275">
        <v>130225</v>
      </c>
      <c r="Y28" s="342">
        <v>-20095</v>
      </c>
      <c r="Z28" s="335">
        <v>-15.43</v>
      </c>
      <c r="AA28" s="273">
        <v>520899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1688147</v>
      </c>
      <c r="D30" s="340"/>
      <c r="E30" s="60">
        <v>2512064</v>
      </c>
      <c r="F30" s="59">
        <v>2512064</v>
      </c>
      <c r="G30" s="59">
        <v>20833</v>
      </c>
      <c r="H30" s="60">
        <v>114195</v>
      </c>
      <c r="I30" s="60">
        <v>213873</v>
      </c>
      <c r="J30" s="59">
        <v>348901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348901</v>
      </c>
      <c r="X30" s="60">
        <v>628016</v>
      </c>
      <c r="Y30" s="59">
        <v>-279115</v>
      </c>
      <c r="Z30" s="61">
        <v>-44.44</v>
      </c>
      <c r="AA30" s="62">
        <v>2512064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7921692</v>
      </c>
      <c r="D32" s="340"/>
      <c r="E32" s="60">
        <v>2493642</v>
      </c>
      <c r="F32" s="59">
        <v>2493642</v>
      </c>
      <c r="G32" s="59">
        <v>117503</v>
      </c>
      <c r="H32" s="60">
        <v>255860</v>
      </c>
      <c r="I32" s="60">
        <v>679375</v>
      </c>
      <c r="J32" s="59">
        <v>1052738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1052738</v>
      </c>
      <c r="X32" s="60">
        <v>623411</v>
      </c>
      <c r="Y32" s="59">
        <v>429327</v>
      </c>
      <c r="Z32" s="61">
        <v>68.87</v>
      </c>
      <c r="AA32" s="62">
        <v>2493642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14217130</v>
      </c>
      <c r="D34" s="344">
        <f aca="true" t="shared" si="7" ref="D34:AA34">+D35</f>
        <v>0</v>
      </c>
      <c r="E34" s="343">
        <f t="shared" si="7"/>
        <v>15199247</v>
      </c>
      <c r="F34" s="345">
        <f t="shared" si="7"/>
        <v>13909464</v>
      </c>
      <c r="G34" s="345">
        <f t="shared" si="7"/>
        <v>731800</v>
      </c>
      <c r="H34" s="343">
        <f t="shared" si="7"/>
        <v>883968</v>
      </c>
      <c r="I34" s="343">
        <f t="shared" si="7"/>
        <v>3101361</v>
      </c>
      <c r="J34" s="345">
        <f t="shared" si="7"/>
        <v>4717129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4717129</v>
      </c>
      <c r="X34" s="343">
        <f t="shared" si="7"/>
        <v>3477366</v>
      </c>
      <c r="Y34" s="345">
        <f t="shared" si="7"/>
        <v>1239763</v>
      </c>
      <c r="Z34" s="336">
        <f>+IF(X34&lt;&gt;0,+(Y34/X34)*100,0)</f>
        <v>35.652358710587265</v>
      </c>
      <c r="AA34" s="350">
        <f t="shared" si="7"/>
        <v>13909464</v>
      </c>
    </row>
    <row r="35" spans="1:27" ht="13.5">
      <c r="A35" s="361" t="s">
        <v>245</v>
      </c>
      <c r="B35" s="136"/>
      <c r="C35" s="54">
        <v>14217130</v>
      </c>
      <c r="D35" s="368"/>
      <c r="E35" s="54">
        <v>15199247</v>
      </c>
      <c r="F35" s="53">
        <v>13909464</v>
      </c>
      <c r="G35" s="53">
        <v>731800</v>
      </c>
      <c r="H35" s="54">
        <v>883968</v>
      </c>
      <c r="I35" s="54">
        <v>3101361</v>
      </c>
      <c r="J35" s="53">
        <v>4717129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4717129</v>
      </c>
      <c r="X35" s="54">
        <v>3477366</v>
      </c>
      <c r="Y35" s="53">
        <v>1239763</v>
      </c>
      <c r="Z35" s="94">
        <v>35.65</v>
      </c>
      <c r="AA35" s="95">
        <v>13909464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1752320820</v>
      </c>
      <c r="D40" s="344">
        <f t="shared" si="9"/>
        <v>0</v>
      </c>
      <c r="E40" s="343">
        <f t="shared" si="9"/>
        <v>1894278707</v>
      </c>
      <c r="F40" s="345">
        <f t="shared" si="9"/>
        <v>1872941132</v>
      </c>
      <c r="G40" s="345">
        <f t="shared" si="9"/>
        <v>78389468</v>
      </c>
      <c r="H40" s="343">
        <f t="shared" si="9"/>
        <v>133626814</v>
      </c>
      <c r="I40" s="343">
        <f t="shared" si="9"/>
        <v>352077952</v>
      </c>
      <c r="J40" s="345">
        <f t="shared" si="9"/>
        <v>564094234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564094234</v>
      </c>
      <c r="X40" s="343">
        <f t="shared" si="9"/>
        <v>468235284</v>
      </c>
      <c r="Y40" s="345">
        <f t="shared" si="9"/>
        <v>95858950</v>
      </c>
      <c r="Z40" s="336">
        <f>+IF(X40&lt;&gt;0,+(Y40/X40)*100,0)</f>
        <v>20.47238926146369</v>
      </c>
      <c r="AA40" s="350">
        <f>SUM(AA41:AA49)</f>
        <v>1872941132</v>
      </c>
    </row>
    <row r="41" spans="1:27" ht="13.5">
      <c r="A41" s="361" t="s">
        <v>247</v>
      </c>
      <c r="B41" s="142"/>
      <c r="C41" s="362">
        <v>136884748</v>
      </c>
      <c r="D41" s="363"/>
      <c r="E41" s="362">
        <v>137257824</v>
      </c>
      <c r="F41" s="364">
        <v>137257824</v>
      </c>
      <c r="G41" s="364">
        <v>7087192</v>
      </c>
      <c r="H41" s="362">
        <v>11524375</v>
      </c>
      <c r="I41" s="362">
        <v>31272368</v>
      </c>
      <c r="J41" s="364">
        <v>49883935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49883935</v>
      </c>
      <c r="X41" s="362">
        <v>34314456</v>
      </c>
      <c r="Y41" s="364">
        <v>15569479</v>
      </c>
      <c r="Z41" s="365">
        <v>45.37</v>
      </c>
      <c r="AA41" s="366">
        <v>137257824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9955132</v>
      </c>
      <c r="D43" s="369"/>
      <c r="E43" s="305">
        <v>13516389</v>
      </c>
      <c r="F43" s="370">
        <v>13516389</v>
      </c>
      <c r="G43" s="370">
        <v>153273</v>
      </c>
      <c r="H43" s="305">
        <v>430796</v>
      </c>
      <c r="I43" s="305">
        <v>1452077</v>
      </c>
      <c r="J43" s="370">
        <v>2036146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2036146</v>
      </c>
      <c r="X43" s="305">
        <v>3379097</v>
      </c>
      <c r="Y43" s="370">
        <v>-1342951</v>
      </c>
      <c r="Z43" s="371">
        <v>-39.74</v>
      </c>
      <c r="AA43" s="303">
        <v>13516389</v>
      </c>
    </row>
    <row r="44" spans="1:27" ht="13.5">
      <c r="A44" s="361" t="s">
        <v>250</v>
      </c>
      <c r="B44" s="136"/>
      <c r="C44" s="60">
        <v>1202231279</v>
      </c>
      <c r="D44" s="368"/>
      <c r="E44" s="54">
        <v>1315537150</v>
      </c>
      <c r="F44" s="53">
        <v>1310472243</v>
      </c>
      <c r="G44" s="53">
        <v>55800775</v>
      </c>
      <c r="H44" s="54">
        <v>91694866</v>
      </c>
      <c r="I44" s="54">
        <v>242967144</v>
      </c>
      <c r="J44" s="53">
        <v>390462785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390462785</v>
      </c>
      <c r="X44" s="54">
        <v>327618061</v>
      </c>
      <c r="Y44" s="53">
        <v>62844724</v>
      </c>
      <c r="Z44" s="94">
        <v>19.18</v>
      </c>
      <c r="AA44" s="95">
        <v>1310472243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66766426</v>
      </c>
      <c r="D47" s="368"/>
      <c r="E47" s="54">
        <v>72965452</v>
      </c>
      <c r="F47" s="53">
        <v>72612450</v>
      </c>
      <c r="G47" s="53">
        <v>2029831</v>
      </c>
      <c r="H47" s="54">
        <v>4808466</v>
      </c>
      <c r="I47" s="54">
        <v>11366681</v>
      </c>
      <c r="J47" s="53">
        <v>18204978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18204978</v>
      </c>
      <c r="X47" s="54">
        <v>18153113</v>
      </c>
      <c r="Y47" s="53">
        <v>51865</v>
      </c>
      <c r="Z47" s="94">
        <v>0.29</v>
      </c>
      <c r="AA47" s="95">
        <v>72612450</v>
      </c>
    </row>
    <row r="48" spans="1:27" ht="13.5">
      <c r="A48" s="361" t="s">
        <v>254</v>
      </c>
      <c r="B48" s="136"/>
      <c r="C48" s="60">
        <v>112058442</v>
      </c>
      <c r="D48" s="368"/>
      <c r="E48" s="54">
        <v>112057283</v>
      </c>
      <c r="F48" s="53">
        <v>112057283</v>
      </c>
      <c r="G48" s="53">
        <v>2095608</v>
      </c>
      <c r="H48" s="54">
        <v>6520731</v>
      </c>
      <c r="I48" s="54">
        <v>17604112</v>
      </c>
      <c r="J48" s="53">
        <v>26220451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26220451</v>
      </c>
      <c r="X48" s="54">
        <v>28014321</v>
      </c>
      <c r="Y48" s="53">
        <v>-1793870</v>
      </c>
      <c r="Z48" s="94">
        <v>-6.4</v>
      </c>
      <c r="AA48" s="95">
        <v>112057283</v>
      </c>
    </row>
    <row r="49" spans="1:27" ht="13.5">
      <c r="A49" s="361" t="s">
        <v>93</v>
      </c>
      <c r="B49" s="136"/>
      <c r="C49" s="54">
        <v>224424793</v>
      </c>
      <c r="D49" s="368"/>
      <c r="E49" s="54">
        <v>242944609</v>
      </c>
      <c r="F49" s="53">
        <v>227024943</v>
      </c>
      <c r="G49" s="53">
        <v>11222789</v>
      </c>
      <c r="H49" s="54">
        <v>18647580</v>
      </c>
      <c r="I49" s="54">
        <v>47415570</v>
      </c>
      <c r="J49" s="53">
        <v>77285939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77285939</v>
      </c>
      <c r="X49" s="54">
        <v>56756236</v>
      </c>
      <c r="Y49" s="53">
        <v>20529703</v>
      </c>
      <c r="Z49" s="94">
        <v>36.17</v>
      </c>
      <c r="AA49" s="95">
        <v>227024943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2905370123</v>
      </c>
      <c r="D60" s="346">
        <f t="shared" si="14"/>
        <v>0</v>
      </c>
      <c r="E60" s="219">
        <f t="shared" si="14"/>
        <v>3149355058</v>
      </c>
      <c r="F60" s="264">
        <f t="shared" si="14"/>
        <v>3109859523</v>
      </c>
      <c r="G60" s="264">
        <f t="shared" si="14"/>
        <v>122393306</v>
      </c>
      <c r="H60" s="219">
        <f t="shared" si="14"/>
        <v>223637889</v>
      </c>
      <c r="I60" s="219">
        <f t="shared" si="14"/>
        <v>578797453</v>
      </c>
      <c r="J60" s="264">
        <f t="shared" si="14"/>
        <v>924828648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924828648</v>
      </c>
      <c r="X60" s="219">
        <f t="shared" si="14"/>
        <v>777464883</v>
      </c>
      <c r="Y60" s="264">
        <f t="shared" si="14"/>
        <v>147363765</v>
      </c>
      <c r="Z60" s="337">
        <f>+IF(X60&lt;&gt;0,+(Y60/X60)*100,0)</f>
        <v>18.954395011562212</v>
      </c>
      <c r="AA60" s="232">
        <f>+AA57+AA54+AA51+AA40+AA37+AA34+AA22+AA5</f>
        <v>3109859523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9373347610</v>
      </c>
      <c r="D5" s="153">
        <f>SUM(D6:D8)</f>
        <v>0</v>
      </c>
      <c r="E5" s="154">
        <f t="shared" si="0"/>
        <v>10091797086</v>
      </c>
      <c r="F5" s="100">
        <f t="shared" si="0"/>
        <v>10101725818</v>
      </c>
      <c r="G5" s="100">
        <f t="shared" si="0"/>
        <v>1056130792</v>
      </c>
      <c r="H5" s="100">
        <f t="shared" si="0"/>
        <v>1325599659</v>
      </c>
      <c r="I5" s="100">
        <f t="shared" si="0"/>
        <v>545212330</v>
      </c>
      <c r="J5" s="100">
        <f t="shared" si="0"/>
        <v>2926942781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2926942781</v>
      </c>
      <c r="X5" s="100">
        <f t="shared" si="0"/>
        <v>2799092683</v>
      </c>
      <c r="Y5" s="100">
        <f t="shared" si="0"/>
        <v>127850098</v>
      </c>
      <c r="Z5" s="137">
        <f>+IF(X5&lt;&gt;0,+(Y5/X5)*100,0)</f>
        <v>4.567555007252326</v>
      </c>
      <c r="AA5" s="153">
        <f>SUM(AA6:AA8)</f>
        <v>10101725818</v>
      </c>
    </row>
    <row r="6" spans="1:27" ht="13.5">
      <c r="A6" s="138" t="s">
        <v>75</v>
      </c>
      <c r="B6" s="136"/>
      <c r="C6" s="155">
        <v>1219793</v>
      </c>
      <c r="D6" s="155"/>
      <c r="E6" s="156">
        <v>3674360</v>
      </c>
      <c r="F6" s="60">
        <v>7565809</v>
      </c>
      <c r="G6" s="60">
        <v>95604</v>
      </c>
      <c r="H6" s="60">
        <v>53228</v>
      </c>
      <c r="I6" s="60">
        <v>66645</v>
      </c>
      <c r="J6" s="60">
        <v>215477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215477</v>
      </c>
      <c r="X6" s="60">
        <v>793681</v>
      </c>
      <c r="Y6" s="60">
        <v>-578204</v>
      </c>
      <c r="Z6" s="140">
        <v>-72.85</v>
      </c>
      <c r="AA6" s="155">
        <v>7565809</v>
      </c>
    </row>
    <row r="7" spans="1:27" ht="13.5">
      <c r="A7" s="138" t="s">
        <v>76</v>
      </c>
      <c r="B7" s="136"/>
      <c r="C7" s="157">
        <v>9187370833</v>
      </c>
      <c r="D7" s="157"/>
      <c r="E7" s="158">
        <v>9759439259</v>
      </c>
      <c r="F7" s="159">
        <v>9759439259</v>
      </c>
      <c r="G7" s="159">
        <v>1035198413</v>
      </c>
      <c r="H7" s="159">
        <v>1314351204</v>
      </c>
      <c r="I7" s="159">
        <v>532924568</v>
      </c>
      <c r="J7" s="159">
        <v>2882474185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2882474185</v>
      </c>
      <c r="X7" s="159">
        <v>2718891774</v>
      </c>
      <c r="Y7" s="159">
        <v>163582411</v>
      </c>
      <c r="Z7" s="141">
        <v>6.02</v>
      </c>
      <c r="AA7" s="157">
        <v>9759439259</v>
      </c>
    </row>
    <row r="8" spans="1:27" ht="13.5">
      <c r="A8" s="138" t="s">
        <v>77</v>
      </c>
      <c r="B8" s="136"/>
      <c r="C8" s="155">
        <v>184756984</v>
      </c>
      <c r="D8" s="155"/>
      <c r="E8" s="156">
        <v>328683467</v>
      </c>
      <c r="F8" s="60">
        <v>334720750</v>
      </c>
      <c r="G8" s="60">
        <v>20836775</v>
      </c>
      <c r="H8" s="60">
        <v>11195227</v>
      </c>
      <c r="I8" s="60">
        <v>12221117</v>
      </c>
      <c r="J8" s="60">
        <v>44253119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44253119</v>
      </c>
      <c r="X8" s="60">
        <v>79407228</v>
      </c>
      <c r="Y8" s="60">
        <v>-35154109</v>
      </c>
      <c r="Z8" s="140">
        <v>-44.27</v>
      </c>
      <c r="AA8" s="155">
        <v>334720750</v>
      </c>
    </row>
    <row r="9" spans="1:27" ht="13.5">
      <c r="A9" s="135" t="s">
        <v>78</v>
      </c>
      <c r="B9" s="136"/>
      <c r="C9" s="153">
        <f aca="true" t="shared" si="1" ref="C9:Y9">SUM(C10:C14)</f>
        <v>2632224351</v>
      </c>
      <c r="D9" s="153">
        <f>SUM(D10:D14)</f>
        <v>0</v>
      </c>
      <c r="E9" s="154">
        <f t="shared" si="1"/>
        <v>3113186849</v>
      </c>
      <c r="F9" s="100">
        <f t="shared" si="1"/>
        <v>4082767003</v>
      </c>
      <c r="G9" s="100">
        <f t="shared" si="1"/>
        <v>109219263</v>
      </c>
      <c r="H9" s="100">
        <f t="shared" si="1"/>
        <v>144635232</v>
      </c>
      <c r="I9" s="100">
        <f t="shared" si="1"/>
        <v>169556213</v>
      </c>
      <c r="J9" s="100">
        <f t="shared" si="1"/>
        <v>423410708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423410708</v>
      </c>
      <c r="X9" s="100">
        <f t="shared" si="1"/>
        <v>522518676</v>
      </c>
      <c r="Y9" s="100">
        <f t="shared" si="1"/>
        <v>-99107968</v>
      </c>
      <c r="Z9" s="137">
        <f>+IF(X9&lt;&gt;0,+(Y9/X9)*100,0)</f>
        <v>-18.967354192714062</v>
      </c>
      <c r="AA9" s="153">
        <f>SUM(AA10:AA14)</f>
        <v>4082767003</v>
      </c>
    </row>
    <row r="10" spans="1:27" ht="13.5">
      <c r="A10" s="138" t="s">
        <v>79</v>
      </c>
      <c r="B10" s="136"/>
      <c r="C10" s="155">
        <v>73890754</v>
      </c>
      <c r="D10" s="155"/>
      <c r="E10" s="156">
        <v>135471179</v>
      </c>
      <c r="F10" s="60">
        <v>119781067</v>
      </c>
      <c r="G10" s="60">
        <v>4677364</v>
      </c>
      <c r="H10" s="60">
        <v>4705018</v>
      </c>
      <c r="I10" s="60">
        <v>8345791</v>
      </c>
      <c r="J10" s="60">
        <v>17728173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17728173</v>
      </c>
      <c r="X10" s="60">
        <v>27966208</v>
      </c>
      <c r="Y10" s="60">
        <v>-10238035</v>
      </c>
      <c r="Z10" s="140">
        <v>-36.61</v>
      </c>
      <c r="AA10" s="155">
        <v>119781067</v>
      </c>
    </row>
    <row r="11" spans="1:27" ht="13.5">
      <c r="A11" s="138" t="s">
        <v>80</v>
      </c>
      <c r="B11" s="136"/>
      <c r="C11" s="155">
        <v>149451641</v>
      </c>
      <c r="D11" s="155"/>
      <c r="E11" s="156">
        <v>123551558</v>
      </c>
      <c r="F11" s="60">
        <v>131757838</v>
      </c>
      <c r="G11" s="60">
        <v>425395</v>
      </c>
      <c r="H11" s="60">
        <v>5663196</v>
      </c>
      <c r="I11" s="60">
        <v>15491193</v>
      </c>
      <c r="J11" s="60">
        <v>21579784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21579784</v>
      </c>
      <c r="X11" s="60">
        <v>22229760</v>
      </c>
      <c r="Y11" s="60">
        <v>-649976</v>
      </c>
      <c r="Z11" s="140">
        <v>-2.92</v>
      </c>
      <c r="AA11" s="155">
        <v>131757838</v>
      </c>
    </row>
    <row r="12" spans="1:27" ht="13.5">
      <c r="A12" s="138" t="s">
        <v>81</v>
      </c>
      <c r="B12" s="136"/>
      <c r="C12" s="155">
        <v>850563776</v>
      </c>
      <c r="D12" s="155"/>
      <c r="E12" s="156">
        <v>265074358</v>
      </c>
      <c r="F12" s="60">
        <v>1030173628</v>
      </c>
      <c r="G12" s="60">
        <v>35851237</v>
      </c>
      <c r="H12" s="60">
        <v>14220238</v>
      </c>
      <c r="I12" s="60">
        <v>28371018</v>
      </c>
      <c r="J12" s="60">
        <v>78442493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78442493</v>
      </c>
      <c r="X12" s="60">
        <v>66649118</v>
      </c>
      <c r="Y12" s="60">
        <v>11793375</v>
      </c>
      <c r="Z12" s="140">
        <v>17.69</v>
      </c>
      <c r="AA12" s="155">
        <v>1030173628</v>
      </c>
    </row>
    <row r="13" spans="1:27" ht="13.5">
      <c r="A13" s="138" t="s">
        <v>82</v>
      </c>
      <c r="B13" s="136"/>
      <c r="C13" s="155">
        <v>1130540214</v>
      </c>
      <c r="D13" s="155"/>
      <c r="E13" s="156">
        <v>2099018133</v>
      </c>
      <c r="F13" s="60">
        <v>2307268452</v>
      </c>
      <c r="G13" s="60">
        <v>33648640</v>
      </c>
      <c r="H13" s="60">
        <v>77177052</v>
      </c>
      <c r="I13" s="60">
        <v>100059056</v>
      </c>
      <c r="J13" s="60">
        <v>210884748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210884748</v>
      </c>
      <c r="X13" s="60">
        <v>302176828</v>
      </c>
      <c r="Y13" s="60">
        <v>-91292080</v>
      </c>
      <c r="Z13" s="140">
        <v>-30.21</v>
      </c>
      <c r="AA13" s="155">
        <v>2307268452</v>
      </c>
    </row>
    <row r="14" spans="1:27" ht="13.5">
      <c r="A14" s="138" t="s">
        <v>83</v>
      </c>
      <c r="B14" s="136"/>
      <c r="C14" s="157">
        <v>427777966</v>
      </c>
      <c r="D14" s="157"/>
      <c r="E14" s="158">
        <v>490071621</v>
      </c>
      <c r="F14" s="159">
        <v>493786018</v>
      </c>
      <c r="G14" s="159">
        <v>34616627</v>
      </c>
      <c r="H14" s="159">
        <v>42869728</v>
      </c>
      <c r="I14" s="159">
        <v>17289155</v>
      </c>
      <c r="J14" s="159">
        <v>94775510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94775510</v>
      </c>
      <c r="X14" s="159">
        <v>103496762</v>
      </c>
      <c r="Y14" s="159">
        <v>-8721252</v>
      </c>
      <c r="Z14" s="141">
        <v>-8.43</v>
      </c>
      <c r="AA14" s="157">
        <v>493786018</v>
      </c>
    </row>
    <row r="15" spans="1:27" ht="13.5">
      <c r="A15" s="135" t="s">
        <v>84</v>
      </c>
      <c r="B15" s="142"/>
      <c r="C15" s="153">
        <f aca="true" t="shared" si="2" ref="C15:Y15">SUM(C16:C18)</f>
        <v>1789924841</v>
      </c>
      <c r="D15" s="153">
        <f>SUM(D16:D18)</f>
        <v>0</v>
      </c>
      <c r="E15" s="154">
        <f t="shared" si="2"/>
        <v>2284042304</v>
      </c>
      <c r="F15" s="100">
        <f t="shared" si="2"/>
        <v>2279618651</v>
      </c>
      <c r="G15" s="100">
        <f t="shared" si="2"/>
        <v>45282265</v>
      </c>
      <c r="H15" s="100">
        <f t="shared" si="2"/>
        <v>122710693</v>
      </c>
      <c r="I15" s="100">
        <f t="shared" si="2"/>
        <v>130384316</v>
      </c>
      <c r="J15" s="100">
        <f t="shared" si="2"/>
        <v>298377274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298377274</v>
      </c>
      <c r="X15" s="100">
        <f t="shared" si="2"/>
        <v>466363276</v>
      </c>
      <c r="Y15" s="100">
        <f t="shared" si="2"/>
        <v>-167986002</v>
      </c>
      <c r="Z15" s="137">
        <f>+IF(X15&lt;&gt;0,+(Y15/X15)*100,0)</f>
        <v>-36.0204181257188</v>
      </c>
      <c r="AA15" s="153">
        <f>SUM(AA16:AA18)</f>
        <v>2279618651</v>
      </c>
    </row>
    <row r="16" spans="1:27" ht="13.5">
      <c r="A16" s="138" t="s">
        <v>85</v>
      </c>
      <c r="B16" s="136"/>
      <c r="C16" s="155">
        <v>211991576</v>
      </c>
      <c r="D16" s="155"/>
      <c r="E16" s="156">
        <v>283953816</v>
      </c>
      <c r="F16" s="60">
        <v>231335600</v>
      </c>
      <c r="G16" s="60">
        <v>19802632</v>
      </c>
      <c r="H16" s="60">
        <v>18588516</v>
      </c>
      <c r="I16" s="60">
        <v>17028335</v>
      </c>
      <c r="J16" s="60">
        <v>55419483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55419483</v>
      </c>
      <c r="X16" s="60">
        <v>111744840</v>
      </c>
      <c r="Y16" s="60">
        <v>-56325357</v>
      </c>
      <c r="Z16" s="140">
        <v>-50.41</v>
      </c>
      <c r="AA16" s="155">
        <v>231335600</v>
      </c>
    </row>
    <row r="17" spans="1:27" ht="13.5">
      <c r="A17" s="138" t="s">
        <v>86</v>
      </c>
      <c r="B17" s="136"/>
      <c r="C17" s="155">
        <v>1551035153</v>
      </c>
      <c r="D17" s="155"/>
      <c r="E17" s="156">
        <v>1954592127</v>
      </c>
      <c r="F17" s="60">
        <v>2009646970</v>
      </c>
      <c r="G17" s="60">
        <v>23575106</v>
      </c>
      <c r="H17" s="60">
        <v>103079340</v>
      </c>
      <c r="I17" s="60">
        <v>108448892</v>
      </c>
      <c r="J17" s="60">
        <v>235103338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235103338</v>
      </c>
      <c r="X17" s="60">
        <v>346654692</v>
      </c>
      <c r="Y17" s="60">
        <v>-111551354</v>
      </c>
      <c r="Z17" s="140">
        <v>-32.18</v>
      </c>
      <c r="AA17" s="155">
        <v>2009646970</v>
      </c>
    </row>
    <row r="18" spans="1:27" ht="13.5">
      <c r="A18" s="138" t="s">
        <v>87</v>
      </c>
      <c r="B18" s="136"/>
      <c r="C18" s="155">
        <v>26898112</v>
      </c>
      <c r="D18" s="155"/>
      <c r="E18" s="156">
        <v>45496361</v>
      </c>
      <c r="F18" s="60">
        <v>38636081</v>
      </c>
      <c r="G18" s="60">
        <v>1904527</v>
      </c>
      <c r="H18" s="60">
        <v>1042837</v>
      </c>
      <c r="I18" s="60">
        <v>4907089</v>
      </c>
      <c r="J18" s="60">
        <v>7854453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7854453</v>
      </c>
      <c r="X18" s="60">
        <v>7963744</v>
      </c>
      <c r="Y18" s="60">
        <v>-109291</v>
      </c>
      <c r="Z18" s="140">
        <v>-1.37</v>
      </c>
      <c r="AA18" s="155">
        <v>38636081</v>
      </c>
    </row>
    <row r="19" spans="1:27" ht="13.5">
      <c r="A19" s="135" t="s">
        <v>88</v>
      </c>
      <c r="B19" s="142"/>
      <c r="C19" s="153">
        <f aca="true" t="shared" si="3" ref="C19:Y19">SUM(C20:C23)</f>
        <v>14327962001</v>
      </c>
      <c r="D19" s="153">
        <f>SUM(D20:D23)</f>
        <v>0</v>
      </c>
      <c r="E19" s="154">
        <f t="shared" si="3"/>
        <v>15761553886</v>
      </c>
      <c r="F19" s="100">
        <f t="shared" si="3"/>
        <v>15808203296</v>
      </c>
      <c r="G19" s="100">
        <f t="shared" si="3"/>
        <v>1204318787</v>
      </c>
      <c r="H19" s="100">
        <f t="shared" si="3"/>
        <v>1288455643</v>
      </c>
      <c r="I19" s="100">
        <f t="shared" si="3"/>
        <v>1288127969</v>
      </c>
      <c r="J19" s="100">
        <f t="shared" si="3"/>
        <v>3780902399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3780902399</v>
      </c>
      <c r="X19" s="100">
        <f t="shared" si="3"/>
        <v>3954548969</v>
      </c>
      <c r="Y19" s="100">
        <f t="shared" si="3"/>
        <v>-173646570</v>
      </c>
      <c r="Z19" s="137">
        <f>+IF(X19&lt;&gt;0,+(Y19/X19)*100,0)</f>
        <v>-4.39105878726571</v>
      </c>
      <c r="AA19" s="153">
        <f>SUM(AA20:AA23)</f>
        <v>15808203296</v>
      </c>
    </row>
    <row r="20" spans="1:27" ht="13.5">
      <c r="A20" s="138" t="s">
        <v>89</v>
      </c>
      <c r="B20" s="136"/>
      <c r="C20" s="155">
        <v>9626606901</v>
      </c>
      <c r="D20" s="155"/>
      <c r="E20" s="156">
        <v>10374795291</v>
      </c>
      <c r="F20" s="60">
        <v>10452912082</v>
      </c>
      <c r="G20" s="60">
        <v>881454440</v>
      </c>
      <c r="H20" s="60">
        <v>926175704</v>
      </c>
      <c r="I20" s="60">
        <v>909030982</v>
      </c>
      <c r="J20" s="60">
        <v>2716661126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2716661126</v>
      </c>
      <c r="X20" s="60">
        <v>2627127861</v>
      </c>
      <c r="Y20" s="60">
        <v>89533265</v>
      </c>
      <c r="Z20" s="140">
        <v>3.41</v>
      </c>
      <c r="AA20" s="155">
        <v>10452912082</v>
      </c>
    </row>
    <row r="21" spans="1:27" ht="13.5">
      <c r="A21" s="138" t="s">
        <v>90</v>
      </c>
      <c r="B21" s="136"/>
      <c r="C21" s="155">
        <v>2332376054</v>
      </c>
      <c r="D21" s="155"/>
      <c r="E21" s="156">
        <v>2688261271</v>
      </c>
      <c r="F21" s="60">
        <v>2664604274</v>
      </c>
      <c r="G21" s="60">
        <v>155279317</v>
      </c>
      <c r="H21" s="60">
        <v>164859713</v>
      </c>
      <c r="I21" s="60">
        <v>178669612</v>
      </c>
      <c r="J21" s="60">
        <v>498808642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498808642</v>
      </c>
      <c r="X21" s="60">
        <v>663629128</v>
      </c>
      <c r="Y21" s="60">
        <v>-164820486</v>
      </c>
      <c r="Z21" s="140">
        <v>-24.84</v>
      </c>
      <c r="AA21" s="155">
        <v>2664604274</v>
      </c>
    </row>
    <row r="22" spans="1:27" ht="13.5">
      <c r="A22" s="138" t="s">
        <v>91</v>
      </c>
      <c r="B22" s="136"/>
      <c r="C22" s="157">
        <v>1375489222</v>
      </c>
      <c r="D22" s="157"/>
      <c r="E22" s="158">
        <v>1640953902</v>
      </c>
      <c r="F22" s="159">
        <v>1633143518</v>
      </c>
      <c r="G22" s="159">
        <v>84631621</v>
      </c>
      <c r="H22" s="159">
        <v>105194654</v>
      </c>
      <c r="I22" s="159">
        <v>104436571</v>
      </c>
      <c r="J22" s="159">
        <v>294262846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294262846</v>
      </c>
      <c r="X22" s="159">
        <v>361906124</v>
      </c>
      <c r="Y22" s="159">
        <v>-67643278</v>
      </c>
      <c r="Z22" s="141">
        <v>-18.69</v>
      </c>
      <c r="AA22" s="157">
        <v>1633143518</v>
      </c>
    </row>
    <row r="23" spans="1:27" ht="13.5">
      <c r="A23" s="138" t="s">
        <v>92</v>
      </c>
      <c r="B23" s="136"/>
      <c r="C23" s="155">
        <v>993489824</v>
      </c>
      <c r="D23" s="155"/>
      <c r="E23" s="156">
        <v>1057543422</v>
      </c>
      <c r="F23" s="60">
        <v>1057543422</v>
      </c>
      <c r="G23" s="60">
        <v>82953409</v>
      </c>
      <c r="H23" s="60">
        <v>92225572</v>
      </c>
      <c r="I23" s="60">
        <v>95990804</v>
      </c>
      <c r="J23" s="60">
        <v>271169785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271169785</v>
      </c>
      <c r="X23" s="60">
        <v>301885856</v>
      </c>
      <c r="Y23" s="60">
        <v>-30716071</v>
      </c>
      <c r="Z23" s="140">
        <v>-10.17</v>
      </c>
      <c r="AA23" s="155">
        <v>1057543422</v>
      </c>
    </row>
    <row r="24" spans="1:27" ht="13.5">
      <c r="A24" s="135" t="s">
        <v>93</v>
      </c>
      <c r="B24" s="142" t="s">
        <v>94</v>
      </c>
      <c r="C24" s="153">
        <v>1029597</v>
      </c>
      <c r="D24" s="153"/>
      <c r="E24" s="154">
        <v>3257722</v>
      </c>
      <c r="F24" s="100">
        <v>3257722</v>
      </c>
      <c r="G24" s="100">
        <v>153</v>
      </c>
      <c r="H24" s="100">
        <v>1025</v>
      </c>
      <c r="I24" s="100">
        <v>856</v>
      </c>
      <c r="J24" s="100">
        <v>2034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2034</v>
      </c>
      <c r="X24" s="100">
        <v>706929</v>
      </c>
      <c r="Y24" s="100">
        <v>-704895</v>
      </c>
      <c r="Z24" s="137">
        <v>-99.71</v>
      </c>
      <c r="AA24" s="153">
        <v>3257722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28124488400</v>
      </c>
      <c r="D25" s="168">
        <f>+D5+D9+D15+D19+D24</f>
        <v>0</v>
      </c>
      <c r="E25" s="169">
        <f t="shared" si="4"/>
        <v>31253837847</v>
      </c>
      <c r="F25" s="73">
        <f t="shared" si="4"/>
        <v>32275572490</v>
      </c>
      <c r="G25" s="73">
        <f t="shared" si="4"/>
        <v>2414951260</v>
      </c>
      <c r="H25" s="73">
        <f t="shared" si="4"/>
        <v>2881402252</v>
      </c>
      <c r="I25" s="73">
        <f t="shared" si="4"/>
        <v>2133281684</v>
      </c>
      <c r="J25" s="73">
        <f t="shared" si="4"/>
        <v>7429635196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7429635196</v>
      </c>
      <c r="X25" s="73">
        <f t="shared" si="4"/>
        <v>7743230533</v>
      </c>
      <c r="Y25" s="73">
        <f t="shared" si="4"/>
        <v>-313595337</v>
      </c>
      <c r="Z25" s="170">
        <f>+IF(X25&lt;&gt;0,+(Y25/X25)*100,0)</f>
        <v>-4.049928975555144</v>
      </c>
      <c r="AA25" s="168">
        <f>+AA5+AA9+AA15+AA19+AA24</f>
        <v>32275572490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5936977445</v>
      </c>
      <c r="D28" s="153">
        <f>SUM(D29:D31)</f>
        <v>0</v>
      </c>
      <c r="E28" s="154">
        <f t="shared" si="5"/>
        <v>5261995057</v>
      </c>
      <c r="F28" s="100">
        <f t="shared" si="5"/>
        <v>5286702378</v>
      </c>
      <c r="G28" s="100">
        <f t="shared" si="5"/>
        <v>380887397</v>
      </c>
      <c r="H28" s="100">
        <f t="shared" si="5"/>
        <v>423725725</v>
      </c>
      <c r="I28" s="100">
        <f t="shared" si="5"/>
        <v>379005092</v>
      </c>
      <c r="J28" s="100">
        <f t="shared" si="5"/>
        <v>1183618214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1183618214</v>
      </c>
      <c r="X28" s="100">
        <f t="shared" si="5"/>
        <v>1316239692</v>
      </c>
      <c r="Y28" s="100">
        <f t="shared" si="5"/>
        <v>-132621478</v>
      </c>
      <c r="Z28" s="137">
        <f>+IF(X28&lt;&gt;0,+(Y28/X28)*100,0)</f>
        <v>-10.075784737845453</v>
      </c>
      <c r="AA28" s="153">
        <f>SUM(AA29:AA31)</f>
        <v>5286702378</v>
      </c>
    </row>
    <row r="29" spans="1:27" ht="13.5">
      <c r="A29" s="138" t="s">
        <v>75</v>
      </c>
      <c r="B29" s="136"/>
      <c r="C29" s="155">
        <v>307105106</v>
      </c>
      <c r="D29" s="155"/>
      <c r="E29" s="156">
        <v>352475544</v>
      </c>
      <c r="F29" s="60">
        <v>356595941</v>
      </c>
      <c r="G29" s="60">
        <v>33860356</v>
      </c>
      <c r="H29" s="60">
        <v>26414673</v>
      </c>
      <c r="I29" s="60">
        <v>25217152</v>
      </c>
      <c r="J29" s="60">
        <v>85492181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85492181</v>
      </c>
      <c r="X29" s="60">
        <v>95271623</v>
      </c>
      <c r="Y29" s="60">
        <v>-9779442</v>
      </c>
      <c r="Z29" s="140">
        <v>-10.26</v>
      </c>
      <c r="AA29" s="155">
        <v>356595941</v>
      </c>
    </row>
    <row r="30" spans="1:27" ht="13.5">
      <c r="A30" s="138" t="s">
        <v>76</v>
      </c>
      <c r="B30" s="136"/>
      <c r="C30" s="157">
        <v>3508741633</v>
      </c>
      <c r="D30" s="157"/>
      <c r="E30" s="158">
        <v>2497064854</v>
      </c>
      <c r="F30" s="159">
        <v>2498016470</v>
      </c>
      <c r="G30" s="159">
        <v>168944091</v>
      </c>
      <c r="H30" s="159">
        <v>191796499</v>
      </c>
      <c r="I30" s="159">
        <v>186129223</v>
      </c>
      <c r="J30" s="159">
        <v>546869813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546869813</v>
      </c>
      <c r="X30" s="159">
        <v>608192593</v>
      </c>
      <c r="Y30" s="159">
        <v>-61322780</v>
      </c>
      <c r="Z30" s="141">
        <v>-10.08</v>
      </c>
      <c r="AA30" s="157">
        <v>2498016470</v>
      </c>
    </row>
    <row r="31" spans="1:27" ht="13.5">
      <c r="A31" s="138" t="s">
        <v>77</v>
      </c>
      <c r="B31" s="136"/>
      <c r="C31" s="155">
        <v>2121130706</v>
      </c>
      <c r="D31" s="155"/>
      <c r="E31" s="156">
        <v>2412454659</v>
      </c>
      <c r="F31" s="60">
        <v>2432089967</v>
      </c>
      <c r="G31" s="60">
        <v>178082950</v>
      </c>
      <c r="H31" s="60">
        <v>205514553</v>
      </c>
      <c r="I31" s="60">
        <v>167658717</v>
      </c>
      <c r="J31" s="60">
        <v>551256220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551256220</v>
      </c>
      <c r="X31" s="60">
        <v>612775476</v>
      </c>
      <c r="Y31" s="60">
        <v>-61519256</v>
      </c>
      <c r="Z31" s="140">
        <v>-10.04</v>
      </c>
      <c r="AA31" s="155">
        <v>2432089967</v>
      </c>
    </row>
    <row r="32" spans="1:27" ht="13.5">
      <c r="A32" s="135" t="s">
        <v>78</v>
      </c>
      <c r="B32" s="136"/>
      <c r="C32" s="153">
        <f aca="true" t="shared" si="6" ref="C32:Y32">SUM(C33:C37)</f>
        <v>5346721085</v>
      </c>
      <c r="D32" s="153">
        <f>SUM(D33:D37)</f>
        <v>0</v>
      </c>
      <c r="E32" s="154">
        <f t="shared" si="6"/>
        <v>6131303019</v>
      </c>
      <c r="F32" s="100">
        <f t="shared" si="6"/>
        <v>6877675784</v>
      </c>
      <c r="G32" s="100">
        <f t="shared" si="6"/>
        <v>293813297</v>
      </c>
      <c r="H32" s="100">
        <f t="shared" si="6"/>
        <v>413051340</v>
      </c>
      <c r="I32" s="100">
        <f t="shared" si="6"/>
        <v>411801678</v>
      </c>
      <c r="J32" s="100">
        <f t="shared" si="6"/>
        <v>1118666315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1118666315</v>
      </c>
      <c r="X32" s="100">
        <f t="shared" si="6"/>
        <v>1222509540</v>
      </c>
      <c r="Y32" s="100">
        <f t="shared" si="6"/>
        <v>-103843225</v>
      </c>
      <c r="Z32" s="137">
        <f>+IF(X32&lt;&gt;0,+(Y32/X32)*100,0)</f>
        <v>-8.494267046783127</v>
      </c>
      <c r="AA32" s="153">
        <f>SUM(AA33:AA37)</f>
        <v>6877675784</v>
      </c>
    </row>
    <row r="33" spans="1:27" ht="13.5">
      <c r="A33" s="138" t="s">
        <v>79</v>
      </c>
      <c r="B33" s="136"/>
      <c r="C33" s="155">
        <v>512790695</v>
      </c>
      <c r="D33" s="155"/>
      <c r="E33" s="156">
        <v>586795208</v>
      </c>
      <c r="F33" s="60">
        <v>587783201</v>
      </c>
      <c r="G33" s="60">
        <v>33085752</v>
      </c>
      <c r="H33" s="60">
        <v>45074954</v>
      </c>
      <c r="I33" s="60">
        <v>45865845</v>
      </c>
      <c r="J33" s="60">
        <v>124026551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124026551</v>
      </c>
      <c r="X33" s="60">
        <v>141261872</v>
      </c>
      <c r="Y33" s="60">
        <v>-17235321</v>
      </c>
      <c r="Z33" s="140">
        <v>-12.2</v>
      </c>
      <c r="AA33" s="155">
        <v>587783201</v>
      </c>
    </row>
    <row r="34" spans="1:27" ht="13.5">
      <c r="A34" s="138" t="s">
        <v>80</v>
      </c>
      <c r="B34" s="136"/>
      <c r="C34" s="155">
        <v>1263724248</v>
      </c>
      <c r="D34" s="155"/>
      <c r="E34" s="156">
        <v>1304583092</v>
      </c>
      <c r="F34" s="60">
        <v>1309085453</v>
      </c>
      <c r="G34" s="60">
        <v>68333799</v>
      </c>
      <c r="H34" s="60">
        <v>92940754</v>
      </c>
      <c r="I34" s="60">
        <v>99756556</v>
      </c>
      <c r="J34" s="60">
        <v>261031109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261031109</v>
      </c>
      <c r="X34" s="60">
        <v>276115866</v>
      </c>
      <c r="Y34" s="60">
        <v>-15084757</v>
      </c>
      <c r="Z34" s="140">
        <v>-5.46</v>
      </c>
      <c r="AA34" s="155">
        <v>1309085453</v>
      </c>
    </row>
    <row r="35" spans="1:27" ht="13.5">
      <c r="A35" s="138" t="s">
        <v>81</v>
      </c>
      <c r="B35" s="136"/>
      <c r="C35" s="155">
        <v>1960175865</v>
      </c>
      <c r="D35" s="155"/>
      <c r="E35" s="156">
        <v>1718262200</v>
      </c>
      <c r="F35" s="60">
        <v>2460415546</v>
      </c>
      <c r="G35" s="60">
        <v>104658948</v>
      </c>
      <c r="H35" s="60">
        <v>135826649</v>
      </c>
      <c r="I35" s="60">
        <v>138746426</v>
      </c>
      <c r="J35" s="60">
        <v>379232023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379232023</v>
      </c>
      <c r="X35" s="60">
        <v>418477894</v>
      </c>
      <c r="Y35" s="60">
        <v>-39245871</v>
      </c>
      <c r="Z35" s="140">
        <v>-9.38</v>
      </c>
      <c r="AA35" s="155">
        <v>2460415546</v>
      </c>
    </row>
    <row r="36" spans="1:27" ht="13.5">
      <c r="A36" s="138" t="s">
        <v>82</v>
      </c>
      <c r="B36" s="136"/>
      <c r="C36" s="155">
        <v>968161604</v>
      </c>
      <c r="D36" s="155"/>
      <c r="E36" s="156">
        <v>1795549726</v>
      </c>
      <c r="F36" s="60">
        <v>1794333256</v>
      </c>
      <c r="G36" s="60">
        <v>48903123</v>
      </c>
      <c r="H36" s="60">
        <v>82246647</v>
      </c>
      <c r="I36" s="60">
        <v>63505774</v>
      </c>
      <c r="J36" s="60">
        <v>194655544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194655544</v>
      </c>
      <c r="X36" s="60">
        <v>196004631</v>
      </c>
      <c r="Y36" s="60">
        <v>-1349087</v>
      </c>
      <c r="Z36" s="140">
        <v>-0.69</v>
      </c>
      <c r="AA36" s="155">
        <v>1794333256</v>
      </c>
    </row>
    <row r="37" spans="1:27" ht="13.5">
      <c r="A37" s="138" t="s">
        <v>83</v>
      </c>
      <c r="B37" s="136"/>
      <c r="C37" s="157">
        <v>641868673</v>
      </c>
      <c r="D37" s="157"/>
      <c r="E37" s="158">
        <v>726112793</v>
      </c>
      <c r="F37" s="159">
        <v>726058328</v>
      </c>
      <c r="G37" s="159">
        <v>38831675</v>
      </c>
      <c r="H37" s="159">
        <v>56962336</v>
      </c>
      <c r="I37" s="159">
        <v>63927077</v>
      </c>
      <c r="J37" s="159">
        <v>159721088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159721088</v>
      </c>
      <c r="X37" s="159">
        <v>190649277</v>
      </c>
      <c r="Y37" s="159">
        <v>-30928189</v>
      </c>
      <c r="Z37" s="141">
        <v>-16.22</v>
      </c>
      <c r="AA37" s="157">
        <v>726058328</v>
      </c>
    </row>
    <row r="38" spans="1:27" ht="13.5">
      <c r="A38" s="135" t="s">
        <v>84</v>
      </c>
      <c r="B38" s="142"/>
      <c r="C38" s="153">
        <f aca="true" t="shared" si="7" ref="C38:Y38">SUM(C39:C41)</f>
        <v>2662375689</v>
      </c>
      <c r="D38" s="153">
        <f>SUM(D39:D41)</f>
        <v>0</v>
      </c>
      <c r="E38" s="154">
        <f t="shared" si="7"/>
        <v>3047371026</v>
      </c>
      <c r="F38" s="100">
        <f t="shared" si="7"/>
        <v>3040027023</v>
      </c>
      <c r="G38" s="100">
        <f t="shared" si="7"/>
        <v>186351145</v>
      </c>
      <c r="H38" s="100">
        <f t="shared" si="7"/>
        <v>222206920</v>
      </c>
      <c r="I38" s="100">
        <f t="shared" si="7"/>
        <v>266132174</v>
      </c>
      <c r="J38" s="100">
        <f t="shared" si="7"/>
        <v>674690239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674690239</v>
      </c>
      <c r="X38" s="100">
        <f t="shared" si="7"/>
        <v>671545435</v>
      </c>
      <c r="Y38" s="100">
        <f t="shared" si="7"/>
        <v>3144804</v>
      </c>
      <c r="Z38" s="137">
        <f>+IF(X38&lt;&gt;0,+(Y38/X38)*100,0)</f>
        <v>0.46829355633993697</v>
      </c>
      <c r="AA38" s="153">
        <f>SUM(AA39:AA41)</f>
        <v>3040027023</v>
      </c>
    </row>
    <row r="39" spans="1:27" ht="13.5">
      <c r="A39" s="138" t="s">
        <v>85</v>
      </c>
      <c r="B39" s="136"/>
      <c r="C39" s="155">
        <v>524830208</v>
      </c>
      <c r="D39" s="155"/>
      <c r="E39" s="156">
        <v>597362893</v>
      </c>
      <c r="F39" s="60">
        <v>601939989</v>
      </c>
      <c r="G39" s="60">
        <v>56324878</v>
      </c>
      <c r="H39" s="60">
        <v>42957697</v>
      </c>
      <c r="I39" s="60">
        <v>54114946</v>
      </c>
      <c r="J39" s="60">
        <v>153397521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153397521</v>
      </c>
      <c r="X39" s="60">
        <v>151182451</v>
      </c>
      <c r="Y39" s="60">
        <v>2215070</v>
      </c>
      <c r="Z39" s="140">
        <v>1.47</v>
      </c>
      <c r="AA39" s="155">
        <v>601939989</v>
      </c>
    </row>
    <row r="40" spans="1:27" ht="13.5">
      <c r="A40" s="138" t="s">
        <v>86</v>
      </c>
      <c r="B40" s="136"/>
      <c r="C40" s="155">
        <v>1901701736</v>
      </c>
      <c r="D40" s="155"/>
      <c r="E40" s="156">
        <v>2185070375</v>
      </c>
      <c r="F40" s="60">
        <v>2170879868</v>
      </c>
      <c r="G40" s="60">
        <v>111678094</v>
      </c>
      <c r="H40" s="60">
        <v>159500157</v>
      </c>
      <c r="I40" s="60">
        <v>190490281</v>
      </c>
      <c r="J40" s="60">
        <v>461668532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461668532</v>
      </c>
      <c r="X40" s="60">
        <v>459045586</v>
      </c>
      <c r="Y40" s="60">
        <v>2622946</v>
      </c>
      <c r="Z40" s="140">
        <v>0.57</v>
      </c>
      <c r="AA40" s="155">
        <v>2170879868</v>
      </c>
    </row>
    <row r="41" spans="1:27" ht="13.5">
      <c r="A41" s="138" t="s">
        <v>87</v>
      </c>
      <c r="B41" s="136"/>
      <c r="C41" s="155">
        <v>235843745</v>
      </c>
      <c r="D41" s="155"/>
      <c r="E41" s="156">
        <v>264937758</v>
      </c>
      <c r="F41" s="60">
        <v>267207166</v>
      </c>
      <c r="G41" s="60">
        <v>18348173</v>
      </c>
      <c r="H41" s="60">
        <v>19749066</v>
      </c>
      <c r="I41" s="60">
        <v>21526947</v>
      </c>
      <c r="J41" s="60">
        <v>59624186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59624186</v>
      </c>
      <c r="X41" s="60">
        <v>61317398</v>
      </c>
      <c r="Y41" s="60">
        <v>-1693212</v>
      </c>
      <c r="Z41" s="140">
        <v>-2.76</v>
      </c>
      <c r="AA41" s="155">
        <v>267207166</v>
      </c>
    </row>
    <row r="42" spans="1:27" ht="13.5">
      <c r="A42" s="135" t="s">
        <v>88</v>
      </c>
      <c r="B42" s="142"/>
      <c r="C42" s="153">
        <f aca="true" t="shared" si="8" ref="C42:Y42">SUM(C43:C46)</f>
        <v>12270260227</v>
      </c>
      <c r="D42" s="153">
        <f>SUM(D43:D46)</f>
        <v>0</v>
      </c>
      <c r="E42" s="154">
        <f t="shared" si="8"/>
        <v>13902063678</v>
      </c>
      <c r="F42" s="100">
        <f t="shared" si="8"/>
        <v>13924735959</v>
      </c>
      <c r="G42" s="100">
        <f t="shared" si="8"/>
        <v>422126516</v>
      </c>
      <c r="H42" s="100">
        <f t="shared" si="8"/>
        <v>1426373843</v>
      </c>
      <c r="I42" s="100">
        <f t="shared" si="8"/>
        <v>1408231018</v>
      </c>
      <c r="J42" s="100">
        <f t="shared" si="8"/>
        <v>3256731377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3256731377</v>
      </c>
      <c r="X42" s="100">
        <f t="shared" si="8"/>
        <v>3461865351</v>
      </c>
      <c r="Y42" s="100">
        <f t="shared" si="8"/>
        <v>-205133974</v>
      </c>
      <c r="Z42" s="137">
        <f>+IF(X42&lt;&gt;0,+(Y42/X42)*100,0)</f>
        <v>-5.925533006092934</v>
      </c>
      <c r="AA42" s="153">
        <f>SUM(AA43:AA46)</f>
        <v>13924735959</v>
      </c>
    </row>
    <row r="43" spans="1:27" ht="13.5">
      <c r="A43" s="138" t="s">
        <v>89</v>
      </c>
      <c r="B43" s="136"/>
      <c r="C43" s="155">
        <v>7682668908</v>
      </c>
      <c r="D43" s="155"/>
      <c r="E43" s="156">
        <v>8628237241</v>
      </c>
      <c r="F43" s="60">
        <v>8653184767</v>
      </c>
      <c r="G43" s="60">
        <v>137046894</v>
      </c>
      <c r="H43" s="60">
        <v>1020553237</v>
      </c>
      <c r="I43" s="60">
        <v>961972976</v>
      </c>
      <c r="J43" s="60">
        <v>2119573107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2119573107</v>
      </c>
      <c r="X43" s="60">
        <v>2184581222</v>
      </c>
      <c r="Y43" s="60">
        <v>-65008115</v>
      </c>
      <c r="Z43" s="140">
        <v>-2.98</v>
      </c>
      <c r="AA43" s="155">
        <v>8653184767</v>
      </c>
    </row>
    <row r="44" spans="1:27" ht="13.5">
      <c r="A44" s="138" t="s">
        <v>90</v>
      </c>
      <c r="B44" s="136"/>
      <c r="C44" s="155">
        <v>1955303371</v>
      </c>
      <c r="D44" s="155"/>
      <c r="E44" s="156">
        <v>2227649244</v>
      </c>
      <c r="F44" s="60">
        <v>2203041757</v>
      </c>
      <c r="G44" s="60">
        <v>140272835</v>
      </c>
      <c r="H44" s="60">
        <v>162388371</v>
      </c>
      <c r="I44" s="60">
        <v>199566380</v>
      </c>
      <c r="J44" s="60">
        <v>502227586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502227586</v>
      </c>
      <c r="X44" s="60">
        <v>569200492</v>
      </c>
      <c r="Y44" s="60">
        <v>-66972906</v>
      </c>
      <c r="Z44" s="140">
        <v>-11.77</v>
      </c>
      <c r="AA44" s="155">
        <v>2203041757</v>
      </c>
    </row>
    <row r="45" spans="1:27" ht="13.5">
      <c r="A45" s="138" t="s">
        <v>91</v>
      </c>
      <c r="B45" s="136"/>
      <c r="C45" s="157">
        <v>1182537144</v>
      </c>
      <c r="D45" s="157"/>
      <c r="E45" s="158">
        <v>1360523438</v>
      </c>
      <c r="F45" s="159">
        <v>1382929647</v>
      </c>
      <c r="G45" s="159">
        <v>66040957</v>
      </c>
      <c r="H45" s="159">
        <v>101974597</v>
      </c>
      <c r="I45" s="159">
        <v>107142707</v>
      </c>
      <c r="J45" s="159">
        <v>275158261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275158261</v>
      </c>
      <c r="X45" s="159">
        <v>304280892</v>
      </c>
      <c r="Y45" s="159">
        <v>-29122631</v>
      </c>
      <c r="Z45" s="141">
        <v>-9.57</v>
      </c>
      <c r="AA45" s="157">
        <v>1382929647</v>
      </c>
    </row>
    <row r="46" spans="1:27" ht="13.5">
      <c r="A46" s="138" t="s">
        <v>92</v>
      </c>
      <c r="B46" s="136"/>
      <c r="C46" s="155">
        <v>1449750804</v>
      </c>
      <c r="D46" s="155"/>
      <c r="E46" s="156">
        <v>1685653755</v>
      </c>
      <c r="F46" s="60">
        <v>1685579788</v>
      </c>
      <c r="G46" s="60">
        <v>78765830</v>
      </c>
      <c r="H46" s="60">
        <v>141457638</v>
      </c>
      <c r="I46" s="60">
        <v>139548955</v>
      </c>
      <c r="J46" s="60">
        <v>359772423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359772423</v>
      </c>
      <c r="X46" s="60">
        <v>403802745</v>
      </c>
      <c r="Y46" s="60">
        <v>-44030322</v>
      </c>
      <c r="Z46" s="140">
        <v>-10.9</v>
      </c>
      <c r="AA46" s="155">
        <v>1685579788</v>
      </c>
    </row>
    <row r="47" spans="1:27" ht="13.5">
      <c r="A47" s="135" t="s">
        <v>93</v>
      </c>
      <c r="B47" s="142" t="s">
        <v>94</v>
      </c>
      <c r="C47" s="153">
        <v>85394746</v>
      </c>
      <c r="D47" s="153"/>
      <c r="E47" s="154">
        <v>95478363</v>
      </c>
      <c r="F47" s="100">
        <v>93745712</v>
      </c>
      <c r="G47" s="100">
        <v>11643356</v>
      </c>
      <c r="H47" s="100">
        <v>4881114</v>
      </c>
      <c r="I47" s="100">
        <v>12597513</v>
      </c>
      <c r="J47" s="100">
        <v>29121983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29121983</v>
      </c>
      <c r="X47" s="100">
        <v>18471278</v>
      </c>
      <c r="Y47" s="100">
        <v>10650705</v>
      </c>
      <c r="Z47" s="137">
        <v>57.66</v>
      </c>
      <c r="AA47" s="153">
        <v>93745712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26301729192</v>
      </c>
      <c r="D48" s="168">
        <f>+D28+D32+D38+D42+D47</f>
        <v>0</v>
      </c>
      <c r="E48" s="169">
        <f t="shared" si="9"/>
        <v>28438211143</v>
      </c>
      <c r="F48" s="73">
        <f t="shared" si="9"/>
        <v>29222886856</v>
      </c>
      <c r="G48" s="73">
        <f t="shared" si="9"/>
        <v>1294821711</v>
      </c>
      <c r="H48" s="73">
        <f t="shared" si="9"/>
        <v>2490238942</v>
      </c>
      <c r="I48" s="73">
        <f t="shared" si="9"/>
        <v>2477767475</v>
      </c>
      <c r="J48" s="73">
        <f t="shared" si="9"/>
        <v>6262828128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6262828128</v>
      </c>
      <c r="X48" s="73">
        <f t="shared" si="9"/>
        <v>6690631296</v>
      </c>
      <c r="Y48" s="73">
        <f t="shared" si="9"/>
        <v>-427803168</v>
      </c>
      <c r="Z48" s="170">
        <f>+IF(X48&lt;&gt;0,+(Y48/X48)*100,0)</f>
        <v>-6.394062818194189</v>
      </c>
      <c r="AA48" s="168">
        <f>+AA28+AA32+AA38+AA42+AA47</f>
        <v>29222886856</v>
      </c>
    </row>
    <row r="49" spans="1:27" ht="13.5">
      <c r="A49" s="148" t="s">
        <v>49</v>
      </c>
      <c r="B49" s="149"/>
      <c r="C49" s="171">
        <f aca="true" t="shared" si="10" ref="C49:Y49">+C25-C48</f>
        <v>1822759208</v>
      </c>
      <c r="D49" s="171">
        <f>+D25-D48</f>
        <v>0</v>
      </c>
      <c r="E49" s="172">
        <f t="shared" si="10"/>
        <v>2815626704</v>
      </c>
      <c r="F49" s="173">
        <f t="shared" si="10"/>
        <v>3052685634</v>
      </c>
      <c r="G49" s="173">
        <f t="shared" si="10"/>
        <v>1120129549</v>
      </c>
      <c r="H49" s="173">
        <f t="shared" si="10"/>
        <v>391163310</v>
      </c>
      <c r="I49" s="173">
        <f t="shared" si="10"/>
        <v>-344485791</v>
      </c>
      <c r="J49" s="173">
        <f t="shared" si="10"/>
        <v>1166807068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1166807068</v>
      </c>
      <c r="X49" s="173">
        <f>IF(F25=F48,0,X25-X48)</f>
        <v>1052599237</v>
      </c>
      <c r="Y49" s="173">
        <f t="shared" si="10"/>
        <v>114207831</v>
      </c>
      <c r="Z49" s="174">
        <f>+IF(X49&lt;&gt;0,+(Y49/X49)*100,0)</f>
        <v>10.8500773119979</v>
      </c>
      <c r="AA49" s="171">
        <f>+AA25-AA48</f>
        <v>3052685634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5546773841</v>
      </c>
      <c r="D5" s="155">
        <v>0</v>
      </c>
      <c r="E5" s="156">
        <v>5942512865</v>
      </c>
      <c r="F5" s="60">
        <v>5942512865</v>
      </c>
      <c r="G5" s="60">
        <v>442595089</v>
      </c>
      <c r="H5" s="60">
        <v>576630041</v>
      </c>
      <c r="I5" s="60">
        <v>484267633</v>
      </c>
      <c r="J5" s="60">
        <v>1503492763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1503492763</v>
      </c>
      <c r="X5" s="60">
        <v>1485628215</v>
      </c>
      <c r="Y5" s="60">
        <v>17864548</v>
      </c>
      <c r="Z5" s="140">
        <v>1.2</v>
      </c>
      <c r="AA5" s="155">
        <v>5942512865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9344254592</v>
      </c>
      <c r="D7" s="155">
        <v>0</v>
      </c>
      <c r="E7" s="156">
        <v>10076891019</v>
      </c>
      <c r="F7" s="60">
        <v>10076891019</v>
      </c>
      <c r="G7" s="60">
        <v>874619397</v>
      </c>
      <c r="H7" s="60">
        <v>905030645</v>
      </c>
      <c r="I7" s="60">
        <v>890569265</v>
      </c>
      <c r="J7" s="60">
        <v>2670219307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2670219307</v>
      </c>
      <c r="X7" s="60">
        <v>2588126201</v>
      </c>
      <c r="Y7" s="60">
        <v>82093106</v>
      </c>
      <c r="Z7" s="140">
        <v>3.17</v>
      </c>
      <c r="AA7" s="155">
        <v>10076891019</v>
      </c>
    </row>
    <row r="8" spans="1:27" ht="13.5">
      <c r="A8" s="183" t="s">
        <v>104</v>
      </c>
      <c r="B8" s="182"/>
      <c r="C8" s="155">
        <v>2200279784</v>
      </c>
      <c r="D8" s="155">
        <v>0</v>
      </c>
      <c r="E8" s="156">
        <v>2560129866</v>
      </c>
      <c r="F8" s="60">
        <v>2511111523</v>
      </c>
      <c r="G8" s="60">
        <v>148578416</v>
      </c>
      <c r="H8" s="60">
        <v>157486259</v>
      </c>
      <c r="I8" s="60">
        <v>166981321</v>
      </c>
      <c r="J8" s="60">
        <v>473045996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473045996</v>
      </c>
      <c r="X8" s="60">
        <v>635019987</v>
      </c>
      <c r="Y8" s="60">
        <v>-161973991</v>
      </c>
      <c r="Z8" s="140">
        <v>-25.51</v>
      </c>
      <c r="AA8" s="155">
        <v>2511111523</v>
      </c>
    </row>
    <row r="9" spans="1:27" ht="13.5">
      <c r="A9" s="183" t="s">
        <v>105</v>
      </c>
      <c r="B9" s="182"/>
      <c r="C9" s="155">
        <v>1217518855</v>
      </c>
      <c r="D9" s="155">
        <v>0</v>
      </c>
      <c r="E9" s="156">
        <v>1374588663</v>
      </c>
      <c r="F9" s="60">
        <v>1359607005</v>
      </c>
      <c r="G9" s="60">
        <v>80848245</v>
      </c>
      <c r="H9" s="60">
        <v>95723733</v>
      </c>
      <c r="I9" s="60">
        <v>93211352</v>
      </c>
      <c r="J9" s="60">
        <v>269783330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269783330</v>
      </c>
      <c r="X9" s="60">
        <v>334550427</v>
      </c>
      <c r="Y9" s="60">
        <v>-64767097</v>
      </c>
      <c r="Z9" s="140">
        <v>-19.36</v>
      </c>
      <c r="AA9" s="155">
        <v>1359607005</v>
      </c>
    </row>
    <row r="10" spans="1:27" ht="13.5">
      <c r="A10" s="183" t="s">
        <v>106</v>
      </c>
      <c r="B10" s="182"/>
      <c r="C10" s="155">
        <v>919961650</v>
      </c>
      <c r="D10" s="155">
        <v>0</v>
      </c>
      <c r="E10" s="156">
        <v>989811439</v>
      </c>
      <c r="F10" s="54">
        <v>989811439</v>
      </c>
      <c r="G10" s="54">
        <v>79584115</v>
      </c>
      <c r="H10" s="54">
        <v>80007018</v>
      </c>
      <c r="I10" s="54">
        <v>81976581</v>
      </c>
      <c r="J10" s="54">
        <v>241567714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241567714</v>
      </c>
      <c r="X10" s="54">
        <v>247477908</v>
      </c>
      <c r="Y10" s="54">
        <v>-5910194</v>
      </c>
      <c r="Z10" s="184">
        <v>-2.39</v>
      </c>
      <c r="AA10" s="130">
        <v>989811439</v>
      </c>
    </row>
    <row r="11" spans="1:27" ht="13.5">
      <c r="A11" s="183" t="s">
        <v>107</v>
      </c>
      <c r="B11" s="185"/>
      <c r="C11" s="155">
        <v>221664467</v>
      </c>
      <c r="D11" s="155">
        <v>0</v>
      </c>
      <c r="E11" s="156">
        <v>260842521</v>
      </c>
      <c r="F11" s="60">
        <v>260821362</v>
      </c>
      <c r="G11" s="60">
        <v>38069011</v>
      </c>
      <c r="H11" s="60">
        <v>8791547</v>
      </c>
      <c r="I11" s="60">
        <v>23841112</v>
      </c>
      <c r="J11" s="60">
        <v>70701670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70701670</v>
      </c>
      <c r="X11" s="60">
        <v>79900549</v>
      </c>
      <c r="Y11" s="60">
        <v>-9198879</v>
      </c>
      <c r="Z11" s="140">
        <v>-11.51</v>
      </c>
      <c r="AA11" s="155">
        <v>260821362</v>
      </c>
    </row>
    <row r="12" spans="1:27" ht="13.5">
      <c r="A12" s="183" t="s">
        <v>108</v>
      </c>
      <c r="B12" s="185"/>
      <c r="C12" s="155">
        <v>317889838</v>
      </c>
      <c r="D12" s="155">
        <v>0</v>
      </c>
      <c r="E12" s="156">
        <v>358711291</v>
      </c>
      <c r="F12" s="60">
        <v>358742263</v>
      </c>
      <c r="G12" s="60">
        <v>38279611</v>
      </c>
      <c r="H12" s="60">
        <v>23222275</v>
      </c>
      <c r="I12" s="60">
        <v>28250762</v>
      </c>
      <c r="J12" s="60">
        <v>89752648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89752648</v>
      </c>
      <c r="X12" s="60">
        <v>89677725</v>
      </c>
      <c r="Y12" s="60">
        <v>74923</v>
      </c>
      <c r="Z12" s="140">
        <v>0.08</v>
      </c>
      <c r="AA12" s="155">
        <v>358742263</v>
      </c>
    </row>
    <row r="13" spans="1:27" ht="13.5">
      <c r="A13" s="181" t="s">
        <v>109</v>
      </c>
      <c r="B13" s="185"/>
      <c r="C13" s="155">
        <v>461390608</v>
      </c>
      <c r="D13" s="155">
        <v>0</v>
      </c>
      <c r="E13" s="156">
        <v>275762180</v>
      </c>
      <c r="F13" s="60">
        <v>275762180</v>
      </c>
      <c r="G13" s="60">
        <v>18086284</v>
      </c>
      <c r="H13" s="60">
        <v>61587050</v>
      </c>
      <c r="I13" s="60">
        <v>39572700</v>
      </c>
      <c r="J13" s="60">
        <v>119246034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119246034</v>
      </c>
      <c r="X13" s="60">
        <v>68940546</v>
      </c>
      <c r="Y13" s="60">
        <v>50305488</v>
      </c>
      <c r="Z13" s="140">
        <v>72.97</v>
      </c>
      <c r="AA13" s="155">
        <v>275762180</v>
      </c>
    </row>
    <row r="14" spans="1:27" ht="13.5">
      <c r="A14" s="181" t="s">
        <v>110</v>
      </c>
      <c r="B14" s="185"/>
      <c r="C14" s="155">
        <v>192312341</v>
      </c>
      <c r="D14" s="155">
        <v>0</v>
      </c>
      <c r="E14" s="156">
        <v>208261912</v>
      </c>
      <c r="F14" s="60">
        <v>212261912</v>
      </c>
      <c r="G14" s="60">
        <v>15104828</v>
      </c>
      <c r="H14" s="60">
        <v>14822011</v>
      </c>
      <c r="I14" s="60">
        <v>18016642</v>
      </c>
      <c r="J14" s="60">
        <v>47943481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47943481</v>
      </c>
      <c r="X14" s="60">
        <v>52065477</v>
      </c>
      <c r="Y14" s="60">
        <v>-4121996</v>
      </c>
      <c r="Z14" s="140">
        <v>-7.92</v>
      </c>
      <c r="AA14" s="155">
        <v>212261912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729138879</v>
      </c>
      <c r="D16" s="155">
        <v>0</v>
      </c>
      <c r="E16" s="156">
        <v>175647643</v>
      </c>
      <c r="F16" s="60">
        <v>916228678</v>
      </c>
      <c r="G16" s="60">
        <v>17161628</v>
      </c>
      <c r="H16" s="60">
        <v>16278800</v>
      </c>
      <c r="I16" s="60">
        <v>16685546</v>
      </c>
      <c r="J16" s="60">
        <v>50125974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50125974</v>
      </c>
      <c r="X16" s="60">
        <v>43911912</v>
      </c>
      <c r="Y16" s="60">
        <v>6214062</v>
      </c>
      <c r="Z16" s="140">
        <v>14.15</v>
      </c>
      <c r="AA16" s="155">
        <v>916228678</v>
      </c>
    </row>
    <row r="17" spans="1:27" ht="13.5">
      <c r="A17" s="181" t="s">
        <v>113</v>
      </c>
      <c r="B17" s="185"/>
      <c r="C17" s="155">
        <v>44386032</v>
      </c>
      <c r="D17" s="155">
        <v>0</v>
      </c>
      <c r="E17" s="156">
        <v>40387921</v>
      </c>
      <c r="F17" s="60">
        <v>40378109</v>
      </c>
      <c r="G17" s="60">
        <v>3011768</v>
      </c>
      <c r="H17" s="60">
        <v>4697724</v>
      </c>
      <c r="I17" s="60">
        <v>3236323</v>
      </c>
      <c r="J17" s="60">
        <v>10945815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10945815</v>
      </c>
      <c r="X17" s="60">
        <v>10096980</v>
      </c>
      <c r="Y17" s="60">
        <v>848835</v>
      </c>
      <c r="Z17" s="140">
        <v>8.41</v>
      </c>
      <c r="AA17" s="155">
        <v>40378109</v>
      </c>
    </row>
    <row r="18" spans="1:27" ht="13.5">
      <c r="A18" s="183" t="s">
        <v>114</v>
      </c>
      <c r="B18" s="182"/>
      <c r="C18" s="155">
        <v>150256171</v>
      </c>
      <c r="D18" s="155">
        <v>0</v>
      </c>
      <c r="E18" s="156">
        <v>150439046</v>
      </c>
      <c r="F18" s="60">
        <v>153993083</v>
      </c>
      <c r="G18" s="60">
        <v>11015469</v>
      </c>
      <c r="H18" s="60">
        <v>12482255</v>
      </c>
      <c r="I18" s="60">
        <v>13724359</v>
      </c>
      <c r="J18" s="60">
        <v>37222083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37222083</v>
      </c>
      <c r="X18" s="60">
        <v>37609761</v>
      </c>
      <c r="Y18" s="60">
        <v>-387678</v>
      </c>
      <c r="Z18" s="140">
        <v>-1.03</v>
      </c>
      <c r="AA18" s="155">
        <v>153993083</v>
      </c>
    </row>
    <row r="19" spans="1:27" ht="13.5">
      <c r="A19" s="181" t="s">
        <v>34</v>
      </c>
      <c r="B19" s="185"/>
      <c r="C19" s="155">
        <v>2399032695</v>
      </c>
      <c r="D19" s="155">
        <v>0</v>
      </c>
      <c r="E19" s="156">
        <v>3498168516</v>
      </c>
      <c r="F19" s="60">
        <v>3539580058</v>
      </c>
      <c r="G19" s="60">
        <v>610926375</v>
      </c>
      <c r="H19" s="60">
        <v>101852692</v>
      </c>
      <c r="I19" s="60">
        <v>56382007</v>
      </c>
      <c r="J19" s="60">
        <v>769161074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769161074</v>
      </c>
      <c r="X19" s="60">
        <v>864971220</v>
      </c>
      <c r="Y19" s="60">
        <v>-95810146</v>
      </c>
      <c r="Z19" s="140">
        <v>-11.08</v>
      </c>
      <c r="AA19" s="155">
        <v>3539580058</v>
      </c>
    </row>
    <row r="20" spans="1:27" ht="13.5">
      <c r="A20" s="181" t="s">
        <v>35</v>
      </c>
      <c r="B20" s="185"/>
      <c r="C20" s="155">
        <v>2295351447</v>
      </c>
      <c r="D20" s="155">
        <v>0</v>
      </c>
      <c r="E20" s="156">
        <v>2403555509</v>
      </c>
      <c r="F20" s="54">
        <v>2414386422</v>
      </c>
      <c r="G20" s="54">
        <v>23604081</v>
      </c>
      <c r="H20" s="54">
        <v>711579903</v>
      </c>
      <c r="I20" s="54">
        <v>28571654</v>
      </c>
      <c r="J20" s="54">
        <v>763755638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763755638</v>
      </c>
      <c r="X20" s="54">
        <v>584187384</v>
      </c>
      <c r="Y20" s="54">
        <v>179568254</v>
      </c>
      <c r="Z20" s="184">
        <v>30.74</v>
      </c>
      <c r="AA20" s="130">
        <v>2414386422</v>
      </c>
    </row>
    <row r="21" spans="1:27" ht="13.5">
      <c r="A21" s="181" t="s">
        <v>115</v>
      </c>
      <c r="B21" s="185"/>
      <c r="C21" s="155">
        <v>64905778</v>
      </c>
      <c r="D21" s="155">
        <v>0</v>
      </c>
      <c r="E21" s="156">
        <v>120500000</v>
      </c>
      <c r="F21" s="60">
        <v>120500000</v>
      </c>
      <c r="G21" s="60">
        <v>703478</v>
      </c>
      <c r="H21" s="60">
        <v>1066595</v>
      </c>
      <c r="I21" s="82">
        <v>142512</v>
      </c>
      <c r="J21" s="60">
        <v>1912585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1912585</v>
      </c>
      <c r="X21" s="60">
        <v>30125001</v>
      </c>
      <c r="Y21" s="60">
        <v>-28212416</v>
      </c>
      <c r="Z21" s="140">
        <v>-93.65</v>
      </c>
      <c r="AA21" s="155">
        <v>120500000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26105116978</v>
      </c>
      <c r="D22" s="188">
        <f>SUM(D5:D21)</f>
        <v>0</v>
      </c>
      <c r="E22" s="189">
        <f t="shared" si="0"/>
        <v>28436210391</v>
      </c>
      <c r="F22" s="190">
        <f t="shared" si="0"/>
        <v>29172587918</v>
      </c>
      <c r="G22" s="190">
        <f t="shared" si="0"/>
        <v>2402187795</v>
      </c>
      <c r="H22" s="190">
        <f t="shared" si="0"/>
        <v>2771258548</v>
      </c>
      <c r="I22" s="190">
        <f t="shared" si="0"/>
        <v>1945429769</v>
      </c>
      <c r="J22" s="190">
        <f t="shared" si="0"/>
        <v>7118876112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7118876112</v>
      </c>
      <c r="X22" s="190">
        <f t="shared" si="0"/>
        <v>7152289293</v>
      </c>
      <c r="Y22" s="190">
        <f t="shared" si="0"/>
        <v>-33413181</v>
      </c>
      <c r="Z22" s="191">
        <f>+IF(X22&lt;&gt;0,+(Y22/X22)*100,0)</f>
        <v>-0.46716763865664296</v>
      </c>
      <c r="AA22" s="188">
        <f>SUM(AA5:AA21)</f>
        <v>29172587918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8486863933</v>
      </c>
      <c r="D25" s="155">
        <v>0</v>
      </c>
      <c r="E25" s="156">
        <v>8723324821</v>
      </c>
      <c r="F25" s="60">
        <v>8719228755</v>
      </c>
      <c r="G25" s="60">
        <v>596283154</v>
      </c>
      <c r="H25" s="60">
        <v>722226198</v>
      </c>
      <c r="I25" s="60">
        <v>710114067</v>
      </c>
      <c r="J25" s="60">
        <v>2028623419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2028623419</v>
      </c>
      <c r="X25" s="60">
        <v>2166579097</v>
      </c>
      <c r="Y25" s="60">
        <v>-137955678</v>
      </c>
      <c r="Z25" s="140">
        <v>-6.37</v>
      </c>
      <c r="AA25" s="155">
        <v>8719228755</v>
      </c>
    </row>
    <row r="26" spans="1:27" ht="13.5">
      <c r="A26" s="183" t="s">
        <v>38</v>
      </c>
      <c r="B26" s="182"/>
      <c r="C26" s="155">
        <v>119708835</v>
      </c>
      <c r="D26" s="155">
        <v>0</v>
      </c>
      <c r="E26" s="156">
        <v>133618707</v>
      </c>
      <c r="F26" s="60">
        <v>133618707</v>
      </c>
      <c r="G26" s="60">
        <v>9995613</v>
      </c>
      <c r="H26" s="60">
        <v>10044204</v>
      </c>
      <c r="I26" s="60">
        <v>10126502</v>
      </c>
      <c r="J26" s="60">
        <v>30166319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30166319</v>
      </c>
      <c r="X26" s="60">
        <v>33404676</v>
      </c>
      <c r="Y26" s="60">
        <v>-3238357</v>
      </c>
      <c r="Z26" s="140">
        <v>-9.69</v>
      </c>
      <c r="AA26" s="155">
        <v>133618707</v>
      </c>
    </row>
    <row r="27" spans="1:27" ht="13.5">
      <c r="A27" s="183" t="s">
        <v>118</v>
      </c>
      <c r="B27" s="182"/>
      <c r="C27" s="155">
        <v>1295525791</v>
      </c>
      <c r="D27" s="155">
        <v>0</v>
      </c>
      <c r="E27" s="156">
        <v>950533460</v>
      </c>
      <c r="F27" s="60">
        <v>1691333715</v>
      </c>
      <c r="G27" s="60">
        <v>81003731</v>
      </c>
      <c r="H27" s="60">
        <v>79731984</v>
      </c>
      <c r="I27" s="60">
        <v>76952456</v>
      </c>
      <c r="J27" s="60">
        <v>237688171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237688171</v>
      </c>
      <c r="X27" s="60">
        <v>237633366</v>
      </c>
      <c r="Y27" s="60">
        <v>54805</v>
      </c>
      <c r="Z27" s="140">
        <v>0.02</v>
      </c>
      <c r="AA27" s="155">
        <v>1691333715</v>
      </c>
    </row>
    <row r="28" spans="1:27" ht="13.5">
      <c r="A28" s="183" t="s">
        <v>39</v>
      </c>
      <c r="B28" s="182"/>
      <c r="C28" s="155">
        <v>1784969592</v>
      </c>
      <c r="D28" s="155">
        <v>0</v>
      </c>
      <c r="E28" s="156">
        <v>2154334690</v>
      </c>
      <c r="F28" s="60">
        <v>2154334690</v>
      </c>
      <c r="G28" s="60">
        <v>156471734</v>
      </c>
      <c r="H28" s="60">
        <v>162651098</v>
      </c>
      <c r="I28" s="60">
        <v>156512847</v>
      </c>
      <c r="J28" s="60">
        <v>475635679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475635679</v>
      </c>
      <c r="X28" s="60">
        <v>532783674</v>
      </c>
      <c r="Y28" s="60">
        <v>-57147995</v>
      </c>
      <c r="Z28" s="140">
        <v>-10.73</v>
      </c>
      <c r="AA28" s="155">
        <v>2154334690</v>
      </c>
    </row>
    <row r="29" spans="1:27" ht="13.5">
      <c r="A29" s="183" t="s">
        <v>40</v>
      </c>
      <c r="B29" s="182"/>
      <c r="C29" s="155">
        <v>807283370</v>
      </c>
      <c r="D29" s="155">
        <v>0</v>
      </c>
      <c r="E29" s="156">
        <v>919232014</v>
      </c>
      <c r="F29" s="60">
        <v>912232014</v>
      </c>
      <c r="G29" s="60">
        <v>62155080</v>
      </c>
      <c r="H29" s="60">
        <v>62165927</v>
      </c>
      <c r="I29" s="60">
        <v>62279977</v>
      </c>
      <c r="J29" s="60">
        <v>186600984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186600984</v>
      </c>
      <c r="X29" s="60">
        <v>221515488</v>
      </c>
      <c r="Y29" s="60">
        <v>-34914504</v>
      </c>
      <c r="Z29" s="140">
        <v>-15.76</v>
      </c>
      <c r="AA29" s="155">
        <v>912232014</v>
      </c>
    </row>
    <row r="30" spans="1:27" ht="13.5">
      <c r="A30" s="183" t="s">
        <v>119</v>
      </c>
      <c r="B30" s="182"/>
      <c r="C30" s="155">
        <v>6591231632</v>
      </c>
      <c r="D30" s="155">
        <v>0</v>
      </c>
      <c r="E30" s="156">
        <v>7050011459</v>
      </c>
      <c r="F30" s="60">
        <v>7047061459</v>
      </c>
      <c r="G30" s="60">
        <v>43693554</v>
      </c>
      <c r="H30" s="60">
        <v>888587611</v>
      </c>
      <c r="I30" s="60">
        <v>839698182</v>
      </c>
      <c r="J30" s="60">
        <v>1771979347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1771979347</v>
      </c>
      <c r="X30" s="60">
        <v>1820755965</v>
      </c>
      <c r="Y30" s="60">
        <v>-48776618</v>
      </c>
      <c r="Z30" s="140">
        <v>-2.68</v>
      </c>
      <c r="AA30" s="155">
        <v>7047061459</v>
      </c>
    </row>
    <row r="31" spans="1:27" ht="13.5">
      <c r="A31" s="183" t="s">
        <v>120</v>
      </c>
      <c r="B31" s="182"/>
      <c r="C31" s="155">
        <v>299153404</v>
      </c>
      <c r="D31" s="155">
        <v>0</v>
      </c>
      <c r="E31" s="156">
        <v>387117240</v>
      </c>
      <c r="F31" s="60">
        <v>381250419</v>
      </c>
      <c r="G31" s="60">
        <v>23960011</v>
      </c>
      <c r="H31" s="60">
        <v>31426179</v>
      </c>
      <c r="I31" s="60">
        <v>27971347</v>
      </c>
      <c r="J31" s="60">
        <v>83357537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83357537</v>
      </c>
      <c r="X31" s="60">
        <v>85447404</v>
      </c>
      <c r="Y31" s="60">
        <v>-2089867</v>
      </c>
      <c r="Z31" s="140">
        <v>-2.45</v>
      </c>
      <c r="AA31" s="155">
        <v>381250419</v>
      </c>
    </row>
    <row r="32" spans="1:27" ht="13.5">
      <c r="A32" s="183" t="s">
        <v>121</v>
      </c>
      <c r="B32" s="182"/>
      <c r="C32" s="155">
        <v>3259074915</v>
      </c>
      <c r="D32" s="155">
        <v>0</v>
      </c>
      <c r="E32" s="156">
        <v>4205198334</v>
      </c>
      <c r="F32" s="60">
        <v>4226635294</v>
      </c>
      <c r="G32" s="60">
        <v>58863414</v>
      </c>
      <c r="H32" s="60">
        <v>214931668</v>
      </c>
      <c r="I32" s="60">
        <v>270812582</v>
      </c>
      <c r="J32" s="60">
        <v>544607664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544607664</v>
      </c>
      <c r="X32" s="60">
        <v>628184701</v>
      </c>
      <c r="Y32" s="60">
        <v>-83577037</v>
      </c>
      <c r="Z32" s="140">
        <v>-13.3</v>
      </c>
      <c r="AA32" s="155">
        <v>4226635294</v>
      </c>
    </row>
    <row r="33" spans="1:27" ht="13.5">
      <c r="A33" s="183" t="s">
        <v>42</v>
      </c>
      <c r="B33" s="182"/>
      <c r="C33" s="155">
        <v>115020510</v>
      </c>
      <c r="D33" s="155">
        <v>0</v>
      </c>
      <c r="E33" s="156">
        <v>125354154</v>
      </c>
      <c r="F33" s="60">
        <v>125854154</v>
      </c>
      <c r="G33" s="60">
        <v>31017032</v>
      </c>
      <c r="H33" s="60">
        <v>-1690588</v>
      </c>
      <c r="I33" s="60">
        <v>24482259</v>
      </c>
      <c r="J33" s="60">
        <v>53808703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53808703</v>
      </c>
      <c r="X33" s="60">
        <v>28834249</v>
      </c>
      <c r="Y33" s="60">
        <v>24974454</v>
      </c>
      <c r="Z33" s="140">
        <v>86.61</v>
      </c>
      <c r="AA33" s="155">
        <v>125854154</v>
      </c>
    </row>
    <row r="34" spans="1:27" ht="13.5">
      <c r="A34" s="183" t="s">
        <v>43</v>
      </c>
      <c r="B34" s="182"/>
      <c r="C34" s="155">
        <v>3540953649</v>
      </c>
      <c r="D34" s="155">
        <v>0</v>
      </c>
      <c r="E34" s="156">
        <v>3789486264</v>
      </c>
      <c r="F34" s="60">
        <v>3831337649</v>
      </c>
      <c r="G34" s="60">
        <v>231378388</v>
      </c>
      <c r="H34" s="60">
        <v>320164661</v>
      </c>
      <c r="I34" s="60">
        <v>298817256</v>
      </c>
      <c r="J34" s="60">
        <v>850360305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850360305</v>
      </c>
      <c r="X34" s="60">
        <v>935492677</v>
      </c>
      <c r="Y34" s="60">
        <v>-85132372</v>
      </c>
      <c r="Z34" s="140">
        <v>-9.1</v>
      </c>
      <c r="AA34" s="155">
        <v>3831337649</v>
      </c>
    </row>
    <row r="35" spans="1:27" ht="13.5">
      <c r="A35" s="181" t="s">
        <v>122</v>
      </c>
      <c r="B35" s="185"/>
      <c r="C35" s="155">
        <v>1943561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26301729192</v>
      </c>
      <c r="D36" s="188">
        <f>SUM(D25:D35)</f>
        <v>0</v>
      </c>
      <c r="E36" s="189">
        <f t="shared" si="1"/>
        <v>28438211143</v>
      </c>
      <c r="F36" s="190">
        <f t="shared" si="1"/>
        <v>29222886856</v>
      </c>
      <c r="G36" s="190">
        <f t="shared" si="1"/>
        <v>1294821711</v>
      </c>
      <c r="H36" s="190">
        <f t="shared" si="1"/>
        <v>2490238942</v>
      </c>
      <c r="I36" s="190">
        <f t="shared" si="1"/>
        <v>2477767475</v>
      </c>
      <c r="J36" s="190">
        <f t="shared" si="1"/>
        <v>6262828128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6262828128</v>
      </c>
      <c r="X36" s="190">
        <f t="shared" si="1"/>
        <v>6690631297</v>
      </c>
      <c r="Y36" s="190">
        <f t="shared" si="1"/>
        <v>-427803169</v>
      </c>
      <c r="Z36" s="191">
        <f>+IF(X36&lt;&gt;0,+(Y36/X36)*100,0)</f>
        <v>-6.3940628321847885</v>
      </c>
      <c r="AA36" s="188">
        <f>SUM(AA25:AA35)</f>
        <v>29222886856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-196612214</v>
      </c>
      <c r="D38" s="199">
        <f>+D22-D36</f>
        <v>0</v>
      </c>
      <c r="E38" s="200">
        <f t="shared" si="2"/>
        <v>-2000752</v>
      </c>
      <c r="F38" s="106">
        <f t="shared" si="2"/>
        <v>-50298938</v>
      </c>
      <c r="G38" s="106">
        <f t="shared" si="2"/>
        <v>1107366084</v>
      </c>
      <c r="H38" s="106">
        <f t="shared" si="2"/>
        <v>281019606</v>
      </c>
      <c r="I38" s="106">
        <f t="shared" si="2"/>
        <v>-532337706</v>
      </c>
      <c r="J38" s="106">
        <f t="shared" si="2"/>
        <v>856047984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856047984</v>
      </c>
      <c r="X38" s="106">
        <f>IF(F22=F36,0,X22-X36)</f>
        <v>461657996</v>
      </c>
      <c r="Y38" s="106">
        <f t="shared" si="2"/>
        <v>394389988</v>
      </c>
      <c r="Z38" s="201">
        <f>+IF(X38&lt;&gt;0,+(Y38/X38)*100,0)</f>
        <v>85.42903868603199</v>
      </c>
      <c r="AA38" s="199">
        <f>+AA22-AA36</f>
        <v>-50298938</v>
      </c>
    </row>
    <row r="39" spans="1:27" ht="13.5">
      <c r="A39" s="181" t="s">
        <v>46</v>
      </c>
      <c r="B39" s="185"/>
      <c r="C39" s="155">
        <v>2052757943</v>
      </c>
      <c r="D39" s="155">
        <v>0</v>
      </c>
      <c r="E39" s="156">
        <v>2817627456</v>
      </c>
      <c r="F39" s="60">
        <v>3102984572</v>
      </c>
      <c r="G39" s="60">
        <v>12763465</v>
      </c>
      <c r="H39" s="60">
        <v>110143704</v>
      </c>
      <c r="I39" s="60">
        <v>187851915</v>
      </c>
      <c r="J39" s="60">
        <v>310759084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310759084</v>
      </c>
      <c r="X39" s="60">
        <v>581302335</v>
      </c>
      <c r="Y39" s="60">
        <v>-270543251</v>
      </c>
      <c r="Z39" s="140">
        <v>-46.54</v>
      </c>
      <c r="AA39" s="155">
        <v>3102984572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9638908</v>
      </c>
      <c r="Y40" s="54">
        <v>-9638908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-33386521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1822759208</v>
      </c>
      <c r="D42" s="206">
        <f>SUM(D38:D41)</f>
        <v>0</v>
      </c>
      <c r="E42" s="207">
        <f t="shared" si="3"/>
        <v>2815626704</v>
      </c>
      <c r="F42" s="88">
        <f t="shared" si="3"/>
        <v>3052685634</v>
      </c>
      <c r="G42" s="88">
        <f t="shared" si="3"/>
        <v>1120129549</v>
      </c>
      <c r="H42" s="88">
        <f t="shared" si="3"/>
        <v>391163310</v>
      </c>
      <c r="I42" s="88">
        <f t="shared" si="3"/>
        <v>-344485791</v>
      </c>
      <c r="J42" s="88">
        <f t="shared" si="3"/>
        <v>1166807068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1166807068</v>
      </c>
      <c r="X42" s="88">
        <f t="shared" si="3"/>
        <v>1052599239</v>
      </c>
      <c r="Y42" s="88">
        <f t="shared" si="3"/>
        <v>114207829</v>
      </c>
      <c r="Z42" s="208">
        <f>+IF(X42&lt;&gt;0,+(Y42/X42)*100,0)</f>
        <v>10.850077101376282</v>
      </c>
      <c r="AA42" s="206">
        <f>SUM(AA38:AA41)</f>
        <v>3052685634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1822759208</v>
      </c>
      <c r="D44" s="210">
        <f>+D42-D43</f>
        <v>0</v>
      </c>
      <c r="E44" s="211">
        <f t="shared" si="4"/>
        <v>2815626704</v>
      </c>
      <c r="F44" s="77">
        <f t="shared" si="4"/>
        <v>3052685634</v>
      </c>
      <c r="G44" s="77">
        <f t="shared" si="4"/>
        <v>1120129549</v>
      </c>
      <c r="H44" s="77">
        <f t="shared" si="4"/>
        <v>391163310</v>
      </c>
      <c r="I44" s="77">
        <f t="shared" si="4"/>
        <v>-344485791</v>
      </c>
      <c r="J44" s="77">
        <f t="shared" si="4"/>
        <v>1166807068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1166807068</v>
      </c>
      <c r="X44" s="77">
        <f t="shared" si="4"/>
        <v>1052599239</v>
      </c>
      <c r="Y44" s="77">
        <f t="shared" si="4"/>
        <v>114207829</v>
      </c>
      <c r="Z44" s="212">
        <f>+IF(X44&lt;&gt;0,+(Y44/X44)*100,0)</f>
        <v>10.850077101376282</v>
      </c>
      <c r="AA44" s="210">
        <f>+AA42-AA43</f>
        <v>3052685634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1822759208</v>
      </c>
      <c r="D46" s="206">
        <f>SUM(D44:D45)</f>
        <v>0</v>
      </c>
      <c r="E46" s="207">
        <f t="shared" si="5"/>
        <v>2815626704</v>
      </c>
      <c r="F46" s="88">
        <f t="shared" si="5"/>
        <v>3052685634</v>
      </c>
      <c r="G46" s="88">
        <f t="shared" si="5"/>
        <v>1120129549</v>
      </c>
      <c r="H46" s="88">
        <f t="shared" si="5"/>
        <v>391163310</v>
      </c>
      <c r="I46" s="88">
        <f t="shared" si="5"/>
        <v>-344485791</v>
      </c>
      <c r="J46" s="88">
        <f t="shared" si="5"/>
        <v>1166807068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1166807068</v>
      </c>
      <c r="X46" s="88">
        <f t="shared" si="5"/>
        <v>1052599239</v>
      </c>
      <c r="Y46" s="88">
        <f t="shared" si="5"/>
        <v>114207829</v>
      </c>
      <c r="Z46" s="208">
        <f>+IF(X46&lt;&gt;0,+(Y46/X46)*100,0)</f>
        <v>10.850077101376282</v>
      </c>
      <c r="AA46" s="206">
        <f>SUM(AA44:AA45)</f>
        <v>3052685634</v>
      </c>
    </row>
    <row r="47" spans="1:27" ht="13.5">
      <c r="A47" s="214" t="s">
        <v>48</v>
      </c>
      <c r="B47" s="185"/>
      <c r="C47" s="157">
        <v>1</v>
      </c>
      <c r="D47" s="157">
        <v>0</v>
      </c>
      <c r="E47" s="158">
        <v>0</v>
      </c>
      <c r="F47" s="159">
        <v>0</v>
      </c>
      <c r="G47" s="60">
        <v>-1</v>
      </c>
      <c r="H47" s="60">
        <v>-1</v>
      </c>
      <c r="I47" s="82">
        <v>-1</v>
      </c>
      <c r="J47" s="60">
        <v>-3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-3</v>
      </c>
      <c r="X47" s="60">
        <v>0</v>
      </c>
      <c r="Y47" s="60">
        <v>-3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1822759209</v>
      </c>
      <c r="D48" s="217">
        <f>SUM(D46:D47)</f>
        <v>0</v>
      </c>
      <c r="E48" s="218">
        <f t="shared" si="6"/>
        <v>2815626704</v>
      </c>
      <c r="F48" s="219">
        <f t="shared" si="6"/>
        <v>3052685634</v>
      </c>
      <c r="G48" s="219">
        <f t="shared" si="6"/>
        <v>1120129548</v>
      </c>
      <c r="H48" s="220">
        <f t="shared" si="6"/>
        <v>391163309</v>
      </c>
      <c r="I48" s="220">
        <f t="shared" si="6"/>
        <v>-344485792</v>
      </c>
      <c r="J48" s="220">
        <f t="shared" si="6"/>
        <v>1166807065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1166807065</v>
      </c>
      <c r="X48" s="220">
        <f t="shared" si="6"/>
        <v>1052599239</v>
      </c>
      <c r="Y48" s="220">
        <f t="shared" si="6"/>
        <v>114207826</v>
      </c>
      <c r="Z48" s="221">
        <f>+IF(X48&lt;&gt;0,+(Y48/X48)*100,0)</f>
        <v>10.850076816367524</v>
      </c>
      <c r="AA48" s="222">
        <f>SUM(AA46:AA47)</f>
        <v>3052685634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318423502</v>
      </c>
      <c r="D5" s="153">
        <f>SUM(D6:D8)</f>
        <v>0</v>
      </c>
      <c r="E5" s="154">
        <f t="shared" si="0"/>
        <v>490231574</v>
      </c>
      <c r="F5" s="100">
        <f t="shared" si="0"/>
        <v>499146936</v>
      </c>
      <c r="G5" s="100">
        <f t="shared" si="0"/>
        <v>2349391</v>
      </c>
      <c r="H5" s="100">
        <f t="shared" si="0"/>
        <v>13687740</v>
      </c>
      <c r="I5" s="100">
        <f t="shared" si="0"/>
        <v>24102038</v>
      </c>
      <c r="J5" s="100">
        <f t="shared" si="0"/>
        <v>40139169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40139169</v>
      </c>
      <c r="X5" s="100">
        <f t="shared" si="0"/>
        <v>57947183</v>
      </c>
      <c r="Y5" s="100">
        <f t="shared" si="0"/>
        <v>-17808014</v>
      </c>
      <c r="Z5" s="137">
        <f>+IF(X5&lt;&gt;0,+(Y5/X5)*100,0)</f>
        <v>-30.731457644800436</v>
      </c>
      <c r="AA5" s="153">
        <f>SUM(AA6:AA8)</f>
        <v>499146936</v>
      </c>
    </row>
    <row r="6" spans="1:27" ht="13.5">
      <c r="A6" s="138" t="s">
        <v>75</v>
      </c>
      <c r="B6" s="136"/>
      <c r="C6" s="155">
        <v>2412361</v>
      </c>
      <c r="D6" s="155"/>
      <c r="E6" s="156">
        <v>11607744</v>
      </c>
      <c r="F6" s="60">
        <v>11391440</v>
      </c>
      <c r="G6" s="60">
        <v>40144</v>
      </c>
      <c r="H6" s="60">
        <v>118941</v>
      </c>
      <c r="I6" s="60">
        <v>211199</v>
      </c>
      <c r="J6" s="60">
        <v>370284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370284</v>
      </c>
      <c r="X6" s="60">
        <v>433000</v>
      </c>
      <c r="Y6" s="60">
        <v>-62716</v>
      </c>
      <c r="Z6" s="140">
        <v>-14.48</v>
      </c>
      <c r="AA6" s="62">
        <v>11391440</v>
      </c>
    </row>
    <row r="7" spans="1:27" ht="13.5">
      <c r="A7" s="138" t="s">
        <v>76</v>
      </c>
      <c r="B7" s="136"/>
      <c r="C7" s="157">
        <v>6758774</v>
      </c>
      <c r="D7" s="157"/>
      <c r="E7" s="158">
        <v>5182739</v>
      </c>
      <c r="F7" s="159">
        <v>5462059</v>
      </c>
      <c r="G7" s="159">
        <v>49612</v>
      </c>
      <c r="H7" s="159">
        <v>788494</v>
      </c>
      <c r="I7" s="159">
        <v>398960</v>
      </c>
      <c r="J7" s="159">
        <v>1237066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1237066</v>
      </c>
      <c r="X7" s="159">
        <v>1470444</v>
      </c>
      <c r="Y7" s="159">
        <v>-233378</v>
      </c>
      <c r="Z7" s="141">
        <v>-15.87</v>
      </c>
      <c r="AA7" s="225">
        <v>5462059</v>
      </c>
    </row>
    <row r="8" spans="1:27" ht="13.5">
      <c r="A8" s="138" t="s">
        <v>77</v>
      </c>
      <c r="B8" s="136"/>
      <c r="C8" s="155">
        <v>309252367</v>
      </c>
      <c r="D8" s="155"/>
      <c r="E8" s="156">
        <v>473441091</v>
      </c>
      <c r="F8" s="60">
        <v>482293437</v>
      </c>
      <c r="G8" s="60">
        <v>2259635</v>
      </c>
      <c r="H8" s="60">
        <v>12780305</v>
      </c>
      <c r="I8" s="60">
        <v>23491879</v>
      </c>
      <c r="J8" s="60">
        <v>38531819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38531819</v>
      </c>
      <c r="X8" s="60">
        <v>56043739</v>
      </c>
      <c r="Y8" s="60">
        <v>-17511920</v>
      </c>
      <c r="Z8" s="140">
        <v>-31.25</v>
      </c>
      <c r="AA8" s="62">
        <v>482293437</v>
      </c>
    </row>
    <row r="9" spans="1:27" ht="13.5">
      <c r="A9" s="135" t="s">
        <v>78</v>
      </c>
      <c r="B9" s="136"/>
      <c r="C9" s="153">
        <f aca="true" t="shared" si="1" ref="C9:Y9">SUM(C10:C14)</f>
        <v>882257896</v>
      </c>
      <c r="D9" s="153">
        <f>SUM(D10:D14)</f>
        <v>0</v>
      </c>
      <c r="E9" s="154">
        <f t="shared" si="1"/>
        <v>1249549459</v>
      </c>
      <c r="F9" s="100">
        <f t="shared" si="1"/>
        <v>1368168176</v>
      </c>
      <c r="G9" s="100">
        <f t="shared" si="1"/>
        <v>12381987</v>
      </c>
      <c r="H9" s="100">
        <f t="shared" si="1"/>
        <v>30051086</v>
      </c>
      <c r="I9" s="100">
        <f t="shared" si="1"/>
        <v>93482404</v>
      </c>
      <c r="J9" s="100">
        <f t="shared" si="1"/>
        <v>135915477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135915477</v>
      </c>
      <c r="X9" s="100">
        <f t="shared" si="1"/>
        <v>280584902</v>
      </c>
      <c r="Y9" s="100">
        <f t="shared" si="1"/>
        <v>-144669425</v>
      </c>
      <c r="Z9" s="137">
        <f>+IF(X9&lt;&gt;0,+(Y9/X9)*100,0)</f>
        <v>-51.559946372310506</v>
      </c>
      <c r="AA9" s="102">
        <f>SUM(AA10:AA14)</f>
        <v>1368168176</v>
      </c>
    </row>
    <row r="10" spans="1:27" ht="13.5">
      <c r="A10" s="138" t="s">
        <v>79</v>
      </c>
      <c r="B10" s="136"/>
      <c r="C10" s="155">
        <v>47157894</v>
      </c>
      <c r="D10" s="155"/>
      <c r="E10" s="156">
        <v>124950615</v>
      </c>
      <c r="F10" s="60">
        <v>124884067</v>
      </c>
      <c r="G10" s="60">
        <v>1711311</v>
      </c>
      <c r="H10" s="60">
        <v>1463361</v>
      </c>
      <c r="I10" s="60">
        <v>8204785</v>
      </c>
      <c r="J10" s="60">
        <v>11379457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11379457</v>
      </c>
      <c r="X10" s="60">
        <v>15026188</v>
      </c>
      <c r="Y10" s="60">
        <v>-3646731</v>
      </c>
      <c r="Z10" s="140">
        <v>-24.27</v>
      </c>
      <c r="AA10" s="62">
        <v>124884067</v>
      </c>
    </row>
    <row r="11" spans="1:27" ht="13.5">
      <c r="A11" s="138" t="s">
        <v>80</v>
      </c>
      <c r="B11" s="136"/>
      <c r="C11" s="155">
        <v>141391233</v>
      </c>
      <c r="D11" s="155"/>
      <c r="E11" s="156">
        <v>131831572</v>
      </c>
      <c r="F11" s="60">
        <v>185954196</v>
      </c>
      <c r="G11" s="60">
        <v>1209257</v>
      </c>
      <c r="H11" s="60">
        <v>4672282</v>
      </c>
      <c r="I11" s="60">
        <v>16021256</v>
      </c>
      <c r="J11" s="60">
        <v>21902795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21902795</v>
      </c>
      <c r="X11" s="60">
        <v>23813207</v>
      </c>
      <c r="Y11" s="60">
        <v>-1910412</v>
      </c>
      <c r="Z11" s="140">
        <v>-8.02</v>
      </c>
      <c r="AA11" s="62">
        <v>185954196</v>
      </c>
    </row>
    <row r="12" spans="1:27" ht="13.5">
      <c r="A12" s="138" t="s">
        <v>81</v>
      </c>
      <c r="B12" s="136"/>
      <c r="C12" s="155">
        <v>104689085</v>
      </c>
      <c r="D12" s="155"/>
      <c r="E12" s="156">
        <v>110014849</v>
      </c>
      <c r="F12" s="60">
        <v>133247031</v>
      </c>
      <c r="G12" s="60">
        <v>753911</v>
      </c>
      <c r="H12" s="60">
        <v>6691776</v>
      </c>
      <c r="I12" s="60">
        <v>8224945</v>
      </c>
      <c r="J12" s="60">
        <v>15670632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15670632</v>
      </c>
      <c r="X12" s="60">
        <v>37180251</v>
      </c>
      <c r="Y12" s="60">
        <v>-21509619</v>
      </c>
      <c r="Z12" s="140">
        <v>-57.85</v>
      </c>
      <c r="AA12" s="62">
        <v>133247031</v>
      </c>
    </row>
    <row r="13" spans="1:27" ht="13.5">
      <c r="A13" s="138" t="s">
        <v>82</v>
      </c>
      <c r="B13" s="136"/>
      <c r="C13" s="155">
        <v>564330082</v>
      </c>
      <c r="D13" s="155"/>
      <c r="E13" s="156">
        <v>860785957</v>
      </c>
      <c r="F13" s="60">
        <v>897819436</v>
      </c>
      <c r="G13" s="60">
        <v>8684423</v>
      </c>
      <c r="H13" s="60">
        <v>16580672</v>
      </c>
      <c r="I13" s="60">
        <v>60520979</v>
      </c>
      <c r="J13" s="60">
        <v>85786074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85786074</v>
      </c>
      <c r="X13" s="60">
        <v>201665256</v>
      </c>
      <c r="Y13" s="60">
        <v>-115879182</v>
      </c>
      <c r="Z13" s="140">
        <v>-57.46</v>
      </c>
      <c r="AA13" s="62">
        <v>897819436</v>
      </c>
    </row>
    <row r="14" spans="1:27" ht="13.5">
      <c r="A14" s="138" t="s">
        <v>83</v>
      </c>
      <c r="B14" s="136"/>
      <c r="C14" s="157">
        <v>24689602</v>
      </c>
      <c r="D14" s="157"/>
      <c r="E14" s="158">
        <v>21966466</v>
      </c>
      <c r="F14" s="159">
        <v>26263446</v>
      </c>
      <c r="G14" s="159">
        <v>23085</v>
      </c>
      <c r="H14" s="159">
        <v>642995</v>
      </c>
      <c r="I14" s="159">
        <v>510439</v>
      </c>
      <c r="J14" s="159">
        <v>1176519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1176519</v>
      </c>
      <c r="X14" s="159">
        <v>2900000</v>
      </c>
      <c r="Y14" s="159">
        <v>-1723481</v>
      </c>
      <c r="Z14" s="141">
        <v>-59.43</v>
      </c>
      <c r="AA14" s="225">
        <v>26263446</v>
      </c>
    </row>
    <row r="15" spans="1:27" ht="13.5">
      <c r="A15" s="135" t="s">
        <v>84</v>
      </c>
      <c r="B15" s="142"/>
      <c r="C15" s="153">
        <f aca="true" t="shared" si="2" ref="C15:Y15">SUM(C16:C18)</f>
        <v>1180191067</v>
      </c>
      <c r="D15" s="153">
        <f>SUM(D16:D18)</f>
        <v>0</v>
      </c>
      <c r="E15" s="154">
        <f t="shared" si="2"/>
        <v>1728806332</v>
      </c>
      <c r="F15" s="100">
        <f t="shared" si="2"/>
        <v>1814213593</v>
      </c>
      <c r="G15" s="100">
        <f t="shared" si="2"/>
        <v>672377</v>
      </c>
      <c r="H15" s="100">
        <f t="shared" si="2"/>
        <v>75797312</v>
      </c>
      <c r="I15" s="100">
        <f t="shared" si="2"/>
        <v>84751779</v>
      </c>
      <c r="J15" s="100">
        <f t="shared" si="2"/>
        <v>161221468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161221468</v>
      </c>
      <c r="X15" s="100">
        <f t="shared" si="2"/>
        <v>306599984</v>
      </c>
      <c r="Y15" s="100">
        <f t="shared" si="2"/>
        <v>-145378516</v>
      </c>
      <c r="Z15" s="137">
        <f>+IF(X15&lt;&gt;0,+(Y15/X15)*100,0)</f>
        <v>-47.416348201766375</v>
      </c>
      <c r="AA15" s="102">
        <f>SUM(AA16:AA18)</f>
        <v>1814213593</v>
      </c>
    </row>
    <row r="16" spans="1:27" ht="13.5">
      <c r="A16" s="138" t="s">
        <v>85</v>
      </c>
      <c r="B16" s="136"/>
      <c r="C16" s="155">
        <v>48829517</v>
      </c>
      <c r="D16" s="155"/>
      <c r="E16" s="156">
        <v>106599899</v>
      </c>
      <c r="F16" s="60">
        <v>52644266</v>
      </c>
      <c r="G16" s="60">
        <v>303248</v>
      </c>
      <c r="H16" s="60">
        <v>1838306</v>
      </c>
      <c r="I16" s="60">
        <v>1719854</v>
      </c>
      <c r="J16" s="60">
        <v>3861408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3861408</v>
      </c>
      <c r="X16" s="60">
        <v>61682000</v>
      </c>
      <c r="Y16" s="60">
        <v>-57820592</v>
      </c>
      <c r="Z16" s="140">
        <v>-93.74</v>
      </c>
      <c r="AA16" s="62">
        <v>52644266</v>
      </c>
    </row>
    <row r="17" spans="1:27" ht="13.5">
      <c r="A17" s="138" t="s">
        <v>86</v>
      </c>
      <c r="B17" s="136"/>
      <c r="C17" s="155">
        <v>1104373935</v>
      </c>
      <c r="D17" s="155"/>
      <c r="E17" s="156">
        <v>1603241433</v>
      </c>
      <c r="F17" s="60">
        <v>1738822624</v>
      </c>
      <c r="G17" s="60">
        <v>361787</v>
      </c>
      <c r="H17" s="60">
        <v>73780635</v>
      </c>
      <c r="I17" s="60">
        <v>82444319</v>
      </c>
      <c r="J17" s="60">
        <v>156586741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156586741</v>
      </c>
      <c r="X17" s="60">
        <v>244917984</v>
      </c>
      <c r="Y17" s="60">
        <v>-88331243</v>
      </c>
      <c r="Z17" s="140">
        <v>-36.07</v>
      </c>
      <c r="AA17" s="62">
        <v>1738822624</v>
      </c>
    </row>
    <row r="18" spans="1:27" ht="13.5">
      <c r="A18" s="138" t="s">
        <v>87</v>
      </c>
      <c r="B18" s="136"/>
      <c r="C18" s="155">
        <v>26987615</v>
      </c>
      <c r="D18" s="155"/>
      <c r="E18" s="156">
        <v>18965000</v>
      </c>
      <c r="F18" s="60">
        <v>22746703</v>
      </c>
      <c r="G18" s="60">
        <v>7342</v>
      </c>
      <c r="H18" s="60">
        <v>178371</v>
      </c>
      <c r="I18" s="60">
        <v>587606</v>
      </c>
      <c r="J18" s="60">
        <v>773319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773319</v>
      </c>
      <c r="X18" s="60"/>
      <c r="Y18" s="60">
        <v>773319</v>
      </c>
      <c r="Z18" s="140"/>
      <c r="AA18" s="62">
        <v>22746703</v>
      </c>
    </row>
    <row r="19" spans="1:27" ht="13.5">
      <c r="A19" s="135" t="s">
        <v>88</v>
      </c>
      <c r="B19" s="142"/>
      <c r="C19" s="153">
        <f aca="true" t="shared" si="3" ref="C19:Y19">SUM(C20:C23)</f>
        <v>2119968384</v>
      </c>
      <c r="D19" s="153">
        <f>SUM(D20:D23)</f>
        <v>0</v>
      </c>
      <c r="E19" s="154">
        <f t="shared" si="3"/>
        <v>2741527958</v>
      </c>
      <c r="F19" s="100">
        <f t="shared" si="3"/>
        <v>2930377095</v>
      </c>
      <c r="G19" s="100">
        <f t="shared" si="3"/>
        <v>23560091</v>
      </c>
      <c r="H19" s="100">
        <f t="shared" si="3"/>
        <v>83285732</v>
      </c>
      <c r="I19" s="100">
        <f t="shared" si="3"/>
        <v>124837159</v>
      </c>
      <c r="J19" s="100">
        <f t="shared" si="3"/>
        <v>231682982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231682982</v>
      </c>
      <c r="X19" s="100">
        <f t="shared" si="3"/>
        <v>231235249</v>
      </c>
      <c r="Y19" s="100">
        <f t="shared" si="3"/>
        <v>447733</v>
      </c>
      <c r="Z19" s="137">
        <f>+IF(X19&lt;&gt;0,+(Y19/X19)*100,0)</f>
        <v>0.19362662134612532</v>
      </c>
      <c r="AA19" s="102">
        <f>SUM(AA20:AA23)</f>
        <v>2930377095</v>
      </c>
    </row>
    <row r="20" spans="1:27" ht="13.5">
      <c r="A20" s="138" t="s">
        <v>89</v>
      </c>
      <c r="B20" s="136"/>
      <c r="C20" s="155">
        <v>1151286134</v>
      </c>
      <c r="D20" s="155"/>
      <c r="E20" s="156">
        <v>1255721819</v>
      </c>
      <c r="F20" s="60">
        <v>1332725881</v>
      </c>
      <c r="G20" s="60">
        <v>15439124</v>
      </c>
      <c r="H20" s="60">
        <v>33599791</v>
      </c>
      <c r="I20" s="60">
        <v>56188868</v>
      </c>
      <c r="J20" s="60">
        <v>105227783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105227783</v>
      </c>
      <c r="X20" s="60">
        <v>92448398</v>
      </c>
      <c r="Y20" s="60">
        <v>12779385</v>
      </c>
      <c r="Z20" s="140">
        <v>13.82</v>
      </c>
      <c r="AA20" s="62">
        <v>1332725881</v>
      </c>
    </row>
    <row r="21" spans="1:27" ht="13.5">
      <c r="A21" s="138" t="s">
        <v>90</v>
      </c>
      <c r="B21" s="136"/>
      <c r="C21" s="155">
        <v>458746324</v>
      </c>
      <c r="D21" s="155"/>
      <c r="E21" s="156">
        <v>513312112</v>
      </c>
      <c r="F21" s="60">
        <v>525330122</v>
      </c>
      <c r="G21" s="60">
        <v>3365443</v>
      </c>
      <c r="H21" s="60">
        <v>27341645</v>
      </c>
      <c r="I21" s="60">
        <v>27874309</v>
      </c>
      <c r="J21" s="60">
        <v>58581397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58581397</v>
      </c>
      <c r="X21" s="60">
        <v>46010426</v>
      </c>
      <c r="Y21" s="60">
        <v>12570971</v>
      </c>
      <c r="Z21" s="140">
        <v>27.32</v>
      </c>
      <c r="AA21" s="62">
        <v>525330122</v>
      </c>
    </row>
    <row r="22" spans="1:27" ht="13.5">
      <c r="A22" s="138" t="s">
        <v>91</v>
      </c>
      <c r="B22" s="136"/>
      <c r="C22" s="157">
        <v>373316602</v>
      </c>
      <c r="D22" s="157"/>
      <c r="E22" s="158">
        <v>556619406</v>
      </c>
      <c r="F22" s="159">
        <v>635446471</v>
      </c>
      <c r="G22" s="159">
        <v>2401312</v>
      </c>
      <c r="H22" s="159">
        <v>10673705</v>
      </c>
      <c r="I22" s="159">
        <v>27491229</v>
      </c>
      <c r="J22" s="159">
        <v>40566246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40566246</v>
      </c>
      <c r="X22" s="159">
        <v>48726425</v>
      </c>
      <c r="Y22" s="159">
        <v>-8160179</v>
      </c>
      <c r="Z22" s="141">
        <v>-16.75</v>
      </c>
      <c r="AA22" s="225">
        <v>635446471</v>
      </c>
    </row>
    <row r="23" spans="1:27" ht="13.5">
      <c r="A23" s="138" t="s">
        <v>92</v>
      </c>
      <c r="B23" s="136"/>
      <c r="C23" s="155">
        <v>136619324</v>
      </c>
      <c r="D23" s="155"/>
      <c r="E23" s="156">
        <v>415874621</v>
      </c>
      <c r="F23" s="60">
        <v>436874621</v>
      </c>
      <c r="G23" s="60">
        <v>2354212</v>
      </c>
      <c r="H23" s="60">
        <v>11670591</v>
      </c>
      <c r="I23" s="60">
        <v>13282753</v>
      </c>
      <c r="J23" s="60">
        <v>27307556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27307556</v>
      </c>
      <c r="X23" s="60">
        <v>44050000</v>
      </c>
      <c r="Y23" s="60">
        <v>-16742444</v>
      </c>
      <c r="Z23" s="140">
        <v>-38.01</v>
      </c>
      <c r="AA23" s="62">
        <v>436874621</v>
      </c>
    </row>
    <row r="24" spans="1:27" ht="13.5">
      <c r="A24" s="135" t="s">
        <v>93</v>
      </c>
      <c r="B24" s="142"/>
      <c r="C24" s="153">
        <v>1452146</v>
      </c>
      <c r="D24" s="153"/>
      <c r="E24" s="154">
        <v>1200000</v>
      </c>
      <c r="F24" s="100">
        <v>1200000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1200000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4502292995</v>
      </c>
      <c r="D25" s="217">
        <f>+D5+D9+D15+D19+D24</f>
        <v>0</v>
      </c>
      <c r="E25" s="230">
        <f t="shared" si="4"/>
        <v>6211315323</v>
      </c>
      <c r="F25" s="219">
        <f t="shared" si="4"/>
        <v>6613105800</v>
      </c>
      <c r="G25" s="219">
        <f t="shared" si="4"/>
        <v>38963846</v>
      </c>
      <c r="H25" s="219">
        <f t="shared" si="4"/>
        <v>202821870</v>
      </c>
      <c r="I25" s="219">
        <f t="shared" si="4"/>
        <v>327173380</v>
      </c>
      <c r="J25" s="219">
        <f t="shared" si="4"/>
        <v>568959096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568959096</v>
      </c>
      <c r="X25" s="219">
        <f t="shared" si="4"/>
        <v>876367318</v>
      </c>
      <c r="Y25" s="219">
        <f t="shared" si="4"/>
        <v>-307408222</v>
      </c>
      <c r="Z25" s="231">
        <f>+IF(X25&lt;&gt;0,+(Y25/X25)*100,0)</f>
        <v>-35.07755431838228</v>
      </c>
      <c r="AA25" s="232">
        <f>+AA5+AA9+AA15+AA19+AA24</f>
        <v>6613105800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1768879587</v>
      </c>
      <c r="D28" s="155"/>
      <c r="E28" s="156">
        <v>2515669374</v>
      </c>
      <c r="F28" s="60">
        <v>2768260341</v>
      </c>
      <c r="G28" s="60">
        <v>7357155</v>
      </c>
      <c r="H28" s="60">
        <v>99754084</v>
      </c>
      <c r="I28" s="60">
        <v>157736572</v>
      </c>
      <c r="J28" s="60">
        <v>264847811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264847811</v>
      </c>
      <c r="X28" s="60"/>
      <c r="Y28" s="60">
        <v>264847811</v>
      </c>
      <c r="Z28" s="140"/>
      <c r="AA28" s="155">
        <v>2768260341</v>
      </c>
    </row>
    <row r="29" spans="1:27" ht="13.5">
      <c r="A29" s="234" t="s">
        <v>134</v>
      </c>
      <c r="B29" s="136"/>
      <c r="C29" s="155">
        <v>283513163</v>
      </c>
      <c r="D29" s="155"/>
      <c r="E29" s="156">
        <v>292064778</v>
      </c>
      <c r="F29" s="60">
        <v>324830927</v>
      </c>
      <c r="G29" s="60">
        <v>5406310</v>
      </c>
      <c r="H29" s="60">
        <v>10389621</v>
      </c>
      <c r="I29" s="60">
        <v>30115342</v>
      </c>
      <c r="J29" s="60">
        <v>45911273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45911273</v>
      </c>
      <c r="X29" s="60"/>
      <c r="Y29" s="60">
        <v>45911273</v>
      </c>
      <c r="Z29" s="140"/>
      <c r="AA29" s="62">
        <v>324830927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926486</v>
      </c>
      <c r="D31" s="155"/>
      <c r="E31" s="156">
        <v>2100000</v>
      </c>
      <c r="F31" s="60">
        <v>2273515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2273515</v>
      </c>
    </row>
    <row r="32" spans="1:27" ht="13.5">
      <c r="A32" s="236" t="s">
        <v>46</v>
      </c>
      <c r="B32" s="136"/>
      <c r="C32" s="210">
        <f aca="true" t="shared" si="5" ref="C32:Y32">SUM(C28:C31)</f>
        <v>2053319236</v>
      </c>
      <c r="D32" s="210">
        <f>SUM(D28:D31)</f>
        <v>0</v>
      </c>
      <c r="E32" s="211">
        <f t="shared" si="5"/>
        <v>2809834152</v>
      </c>
      <c r="F32" s="77">
        <f t="shared" si="5"/>
        <v>3095364783</v>
      </c>
      <c r="G32" s="77">
        <f t="shared" si="5"/>
        <v>12763465</v>
      </c>
      <c r="H32" s="77">
        <f t="shared" si="5"/>
        <v>110143705</v>
      </c>
      <c r="I32" s="77">
        <f t="shared" si="5"/>
        <v>187851914</v>
      </c>
      <c r="J32" s="77">
        <f t="shared" si="5"/>
        <v>310759084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310759084</v>
      </c>
      <c r="X32" s="77">
        <f t="shared" si="5"/>
        <v>0</v>
      </c>
      <c r="Y32" s="77">
        <f t="shared" si="5"/>
        <v>310759084</v>
      </c>
      <c r="Z32" s="212">
        <f>+IF(X32&lt;&gt;0,+(Y32/X32)*100,0)</f>
        <v>0</v>
      </c>
      <c r="AA32" s="79">
        <f>SUM(AA28:AA31)</f>
        <v>3095364783</v>
      </c>
    </row>
    <row r="33" spans="1:27" ht="13.5">
      <c r="A33" s="237" t="s">
        <v>51</v>
      </c>
      <c r="B33" s="136" t="s">
        <v>137</v>
      </c>
      <c r="C33" s="155">
        <v>44021640</v>
      </c>
      <c r="D33" s="155"/>
      <c r="E33" s="156">
        <v>73019204</v>
      </c>
      <c r="F33" s="60">
        <v>73369283</v>
      </c>
      <c r="G33" s="60">
        <v>2626721</v>
      </c>
      <c r="H33" s="60">
        <v>3034603</v>
      </c>
      <c r="I33" s="60">
        <v>4436464</v>
      </c>
      <c r="J33" s="60">
        <v>10097788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10097788</v>
      </c>
      <c r="X33" s="60"/>
      <c r="Y33" s="60">
        <v>10097788</v>
      </c>
      <c r="Z33" s="140"/>
      <c r="AA33" s="62">
        <v>73369283</v>
      </c>
    </row>
    <row r="34" spans="1:27" ht="13.5">
      <c r="A34" s="237" t="s">
        <v>52</v>
      </c>
      <c r="B34" s="136" t="s">
        <v>138</v>
      </c>
      <c r="C34" s="155">
        <v>1856888617</v>
      </c>
      <c r="D34" s="155"/>
      <c r="E34" s="156">
        <v>2350300864</v>
      </c>
      <c r="F34" s="60">
        <v>2446723242</v>
      </c>
      <c r="G34" s="60">
        <v>18287695</v>
      </c>
      <c r="H34" s="60">
        <v>76194783</v>
      </c>
      <c r="I34" s="60">
        <v>115683928</v>
      </c>
      <c r="J34" s="60">
        <v>210166406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210166406</v>
      </c>
      <c r="X34" s="60"/>
      <c r="Y34" s="60">
        <v>210166406</v>
      </c>
      <c r="Z34" s="140"/>
      <c r="AA34" s="62">
        <v>2446723242</v>
      </c>
    </row>
    <row r="35" spans="1:27" ht="13.5">
      <c r="A35" s="237" t="s">
        <v>53</v>
      </c>
      <c r="B35" s="136"/>
      <c r="C35" s="155">
        <v>548063499</v>
      </c>
      <c r="D35" s="155"/>
      <c r="E35" s="156">
        <v>978161103</v>
      </c>
      <c r="F35" s="60">
        <v>997648492</v>
      </c>
      <c r="G35" s="60">
        <v>5285963</v>
      </c>
      <c r="H35" s="60">
        <v>13448780</v>
      </c>
      <c r="I35" s="60">
        <v>19201073</v>
      </c>
      <c r="J35" s="60">
        <v>37935816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37935816</v>
      </c>
      <c r="X35" s="60"/>
      <c r="Y35" s="60">
        <v>37935816</v>
      </c>
      <c r="Z35" s="140"/>
      <c r="AA35" s="62">
        <v>997648492</v>
      </c>
    </row>
    <row r="36" spans="1:27" ht="13.5">
      <c r="A36" s="238" t="s">
        <v>139</v>
      </c>
      <c r="B36" s="149"/>
      <c r="C36" s="222">
        <f aca="true" t="shared" si="6" ref="C36:Y36">SUM(C32:C35)</f>
        <v>4502292992</v>
      </c>
      <c r="D36" s="222">
        <f>SUM(D32:D35)</f>
        <v>0</v>
      </c>
      <c r="E36" s="218">
        <f t="shared" si="6"/>
        <v>6211315323</v>
      </c>
      <c r="F36" s="220">
        <f t="shared" si="6"/>
        <v>6613105800</v>
      </c>
      <c r="G36" s="220">
        <f t="shared" si="6"/>
        <v>38963844</v>
      </c>
      <c r="H36" s="220">
        <f t="shared" si="6"/>
        <v>202821871</v>
      </c>
      <c r="I36" s="220">
        <f t="shared" si="6"/>
        <v>327173379</v>
      </c>
      <c r="J36" s="220">
        <f t="shared" si="6"/>
        <v>568959094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568959094</v>
      </c>
      <c r="X36" s="220">
        <f t="shared" si="6"/>
        <v>0</v>
      </c>
      <c r="Y36" s="220">
        <f t="shared" si="6"/>
        <v>568959094</v>
      </c>
      <c r="Z36" s="221">
        <f>+IF(X36&lt;&gt;0,+(Y36/X36)*100,0)</f>
        <v>0</v>
      </c>
      <c r="AA36" s="239">
        <f>SUM(AA32:AA35)</f>
        <v>6613105800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2266560046</v>
      </c>
      <c r="D6" s="155"/>
      <c r="E6" s="59"/>
      <c r="F6" s="60"/>
      <c r="G6" s="60">
        <v>2164203405</v>
      </c>
      <c r="H6" s="60">
        <v>2278218239</v>
      </c>
      <c r="I6" s="60">
        <v>2151761984</v>
      </c>
      <c r="J6" s="60">
        <v>2151761984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2151761984</v>
      </c>
      <c r="X6" s="60"/>
      <c r="Y6" s="60">
        <v>2151761984</v>
      </c>
      <c r="Z6" s="140"/>
      <c r="AA6" s="62"/>
    </row>
    <row r="7" spans="1:27" ht="13.5">
      <c r="A7" s="249" t="s">
        <v>144</v>
      </c>
      <c r="B7" s="182"/>
      <c r="C7" s="155">
        <v>2621906506</v>
      </c>
      <c r="D7" s="155"/>
      <c r="E7" s="59">
        <v>5362934000</v>
      </c>
      <c r="F7" s="60">
        <v>5583295000</v>
      </c>
      <c r="G7" s="60">
        <v>5877255338</v>
      </c>
      <c r="H7" s="60">
        <v>6064304622</v>
      </c>
      <c r="I7" s="60">
        <v>5578445712</v>
      </c>
      <c r="J7" s="60">
        <v>5578445712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5578445712</v>
      </c>
      <c r="X7" s="60">
        <v>1395823750</v>
      </c>
      <c r="Y7" s="60">
        <v>4182621962</v>
      </c>
      <c r="Z7" s="140">
        <v>299.65</v>
      </c>
      <c r="AA7" s="62">
        <v>5583295000</v>
      </c>
    </row>
    <row r="8" spans="1:27" ht="13.5">
      <c r="A8" s="249" t="s">
        <v>145</v>
      </c>
      <c r="B8" s="182"/>
      <c r="C8" s="155">
        <v>4309648538</v>
      </c>
      <c r="D8" s="155"/>
      <c r="E8" s="59">
        <v>4499299538</v>
      </c>
      <c r="F8" s="60">
        <v>4503299538</v>
      </c>
      <c r="G8" s="60">
        <v>3260955149</v>
      </c>
      <c r="H8" s="60">
        <v>3242626289</v>
      </c>
      <c r="I8" s="60">
        <v>3174479548</v>
      </c>
      <c r="J8" s="60">
        <v>3174479548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3174479548</v>
      </c>
      <c r="X8" s="60">
        <v>1125824885</v>
      </c>
      <c r="Y8" s="60">
        <v>2048654663</v>
      </c>
      <c r="Z8" s="140">
        <v>181.97</v>
      </c>
      <c r="AA8" s="62">
        <v>4503299538</v>
      </c>
    </row>
    <row r="9" spans="1:27" ht="13.5">
      <c r="A9" s="249" t="s">
        <v>146</v>
      </c>
      <c r="B9" s="182"/>
      <c r="C9" s="155">
        <v>417304756</v>
      </c>
      <c r="D9" s="155"/>
      <c r="E9" s="59">
        <v>351500160</v>
      </c>
      <c r="F9" s="60">
        <v>351500160</v>
      </c>
      <c r="G9" s="60">
        <v>481724865</v>
      </c>
      <c r="H9" s="60">
        <v>526498425</v>
      </c>
      <c r="I9" s="60">
        <v>450805774</v>
      </c>
      <c r="J9" s="60">
        <v>450805774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450805774</v>
      </c>
      <c r="X9" s="60">
        <v>87875040</v>
      </c>
      <c r="Y9" s="60">
        <v>362930734</v>
      </c>
      <c r="Z9" s="140">
        <v>413.01</v>
      </c>
      <c r="AA9" s="62">
        <v>351500160</v>
      </c>
    </row>
    <row r="10" spans="1:27" ht="13.5">
      <c r="A10" s="249" t="s">
        <v>147</v>
      </c>
      <c r="B10" s="182"/>
      <c r="C10" s="155">
        <v>19650339</v>
      </c>
      <c r="D10" s="155"/>
      <c r="E10" s="59">
        <v>20494634</v>
      </c>
      <c r="F10" s="60">
        <v>18542764</v>
      </c>
      <c r="G10" s="159">
        <v>19650339</v>
      </c>
      <c r="H10" s="159">
        <v>19650339</v>
      </c>
      <c r="I10" s="159">
        <v>19650339</v>
      </c>
      <c r="J10" s="60">
        <v>19650339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19650339</v>
      </c>
      <c r="X10" s="60">
        <v>4635691</v>
      </c>
      <c r="Y10" s="159">
        <v>15014648</v>
      </c>
      <c r="Z10" s="141">
        <v>323.89</v>
      </c>
      <c r="AA10" s="225">
        <v>18542764</v>
      </c>
    </row>
    <row r="11" spans="1:27" ht="13.5">
      <c r="A11" s="249" t="s">
        <v>148</v>
      </c>
      <c r="B11" s="182"/>
      <c r="C11" s="155">
        <v>269282768</v>
      </c>
      <c r="D11" s="155"/>
      <c r="E11" s="59">
        <v>296315250</v>
      </c>
      <c r="F11" s="60">
        <v>282846375</v>
      </c>
      <c r="G11" s="60">
        <v>270734906</v>
      </c>
      <c r="H11" s="60">
        <v>270166433</v>
      </c>
      <c r="I11" s="60">
        <v>272131215</v>
      </c>
      <c r="J11" s="60">
        <v>272131215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272131215</v>
      </c>
      <c r="X11" s="60">
        <v>70711594</v>
      </c>
      <c r="Y11" s="60">
        <v>201419621</v>
      </c>
      <c r="Z11" s="140">
        <v>284.85</v>
      </c>
      <c r="AA11" s="62">
        <v>282846375</v>
      </c>
    </row>
    <row r="12" spans="1:27" ht="13.5">
      <c r="A12" s="250" t="s">
        <v>56</v>
      </c>
      <c r="B12" s="251"/>
      <c r="C12" s="168">
        <f aca="true" t="shared" si="0" ref="C12:Y12">SUM(C6:C11)</f>
        <v>9904352953</v>
      </c>
      <c r="D12" s="168">
        <f>SUM(D6:D11)</f>
        <v>0</v>
      </c>
      <c r="E12" s="72">
        <f t="shared" si="0"/>
        <v>10530543582</v>
      </c>
      <c r="F12" s="73">
        <f t="shared" si="0"/>
        <v>10739483837</v>
      </c>
      <c r="G12" s="73">
        <f t="shared" si="0"/>
        <v>12074524002</v>
      </c>
      <c r="H12" s="73">
        <f t="shared" si="0"/>
        <v>12401464347</v>
      </c>
      <c r="I12" s="73">
        <f t="shared" si="0"/>
        <v>11647274572</v>
      </c>
      <c r="J12" s="73">
        <f t="shared" si="0"/>
        <v>11647274572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11647274572</v>
      </c>
      <c r="X12" s="73">
        <f t="shared" si="0"/>
        <v>2684870960</v>
      </c>
      <c r="Y12" s="73">
        <f t="shared" si="0"/>
        <v>8962403612</v>
      </c>
      <c r="Z12" s="170">
        <f>+IF(X12&lt;&gt;0,+(Y12/X12)*100,0)</f>
        <v>333.8113356479523</v>
      </c>
      <c r="AA12" s="74">
        <f>SUM(AA6:AA11)</f>
        <v>10739483837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104311454</v>
      </c>
      <c r="D15" s="155"/>
      <c r="E15" s="59">
        <v>91752662</v>
      </c>
      <c r="F15" s="60">
        <v>91752662</v>
      </c>
      <c r="G15" s="60">
        <v>102400070</v>
      </c>
      <c r="H15" s="60">
        <v>100111592</v>
      </c>
      <c r="I15" s="60">
        <v>98012986</v>
      </c>
      <c r="J15" s="60">
        <v>98012986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98012986</v>
      </c>
      <c r="X15" s="60">
        <v>22938166</v>
      </c>
      <c r="Y15" s="60">
        <v>75074820</v>
      </c>
      <c r="Z15" s="140">
        <v>327.29</v>
      </c>
      <c r="AA15" s="62">
        <v>91752662</v>
      </c>
    </row>
    <row r="16" spans="1:27" ht="13.5">
      <c r="A16" s="249" t="s">
        <v>151</v>
      </c>
      <c r="B16" s="182"/>
      <c r="C16" s="155">
        <v>3245040758</v>
      </c>
      <c r="D16" s="155"/>
      <c r="E16" s="59">
        <v>1682069000</v>
      </c>
      <c r="F16" s="60">
        <v>1859632000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464908000</v>
      </c>
      <c r="Y16" s="159">
        <v>-464908000</v>
      </c>
      <c r="Z16" s="141">
        <v>-100</v>
      </c>
      <c r="AA16" s="225">
        <v>1859632000</v>
      </c>
    </row>
    <row r="17" spans="1:27" ht="13.5">
      <c r="A17" s="249" t="s">
        <v>152</v>
      </c>
      <c r="B17" s="182"/>
      <c r="C17" s="155">
        <v>190849463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30538857553</v>
      </c>
      <c r="D19" s="155"/>
      <c r="E19" s="59">
        <v>35865332833</v>
      </c>
      <c r="F19" s="60">
        <v>36515800961</v>
      </c>
      <c r="G19" s="60">
        <v>31350817265</v>
      </c>
      <c r="H19" s="60">
        <v>31390988034</v>
      </c>
      <c r="I19" s="60">
        <v>31561648559</v>
      </c>
      <c r="J19" s="60">
        <v>31561648559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31561648559</v>
      </c>
      <c r="X19" s="60">
        <v>9128950240</v>
      </c>
      <c r="Y19" s="60">
        <v>22432698319</v>
      </c>
      <c r="Z19" s="140">
        <v>245.73</v>
      </c>
      <c r="AA19" s="62">
        <v>36515800961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729506760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9111379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34817677367</v>
      </c>
      <c r="D24" s="168">
        <f>SUM(D15:D23)</f>
        <v>0</v>
      </c>
      <c r="E24" s="76">
        <f t="shared" si="1"/>
        <v>37639154495</v>
      </c>
      <c r="F24" s="77">
        <f t="shared" si="1"/>
        <v>38467185623</v>
      </c>
      <c r="G24" s="77">
        <f t="shared" si="1"/>
        <v>31453217335</v>
      </c>
      <c r="H24" s="77">
        <f t="shared" si="1"/>
        <v>31491099626</v>
      </c>
      <c r="I24" s="77">
        <f t="shared" si="1"/>
        <v>31659661545</v>
      </c>
      <c r="J24" s="77">
        <f t="shared" si="1"/>
        <v>31659661545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31659661545</v>
      </c>
      <c r="X24" s="77">
        <f t="shared" si="1"/>
        <v>9616796406</v>
      </c>
      <c r="Y24" s="77">
        <f t="shared" si="1"/>
        <v>22042865139</v>
      </c>
      <c r="Z24" s="212">
        <f>+IF(X24&lt;&gt;0,+(Y24/X24)*100,0)</f>
        <v>229.21214309213482</v>
      </c>
      <c r="AA24" s="79">
        <f>SUM(AA15:AA23)</f>
        <v>38467185623</v>
      </c>
    </row>
    <row r="25" spans="1:27" ht="13.5">
      <c r="A25" s="250" t="s">
        <v>159</v>
      </c>
      <c r="B25" s="251"/>
      <c r="C25" s="168">
        <f aca="true" t="shared" si="2" ref="C25:Y25">+C12+C24</f>
        <v>44722030320</v>
      </c>
      <c r="D25" s="168">
        <f>+D12+D24</f>
        <v>0</v>
      </c>
      <c r="E25" s="72">
        <f t="shared" si="2"/>
        <v>48169698077</v>
      </c>
      <c r="F25" s="73">
        <f t="shared" si="2"/>
        <v>49206669460</v>
      </c>
      <c r="G25" s="73">
        <f t="shared" si="2"/>
        <v>43527741337</v>
      </c>
      <c r="H25" s="73">
        <f t="shared" si="2"/>
        <v>43892563973</v>
      </c>
      <c r="I25" s="73">
        <f t="shared" si="2"/>
        <v>43306936117</v>
      </c>
      <c r="J25" s="73">
        <f t="shared" si="2"/>
        <v>43306936117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43306936117</v>
      </c>
      <c r="X25" s="73">
        <f t="shared" si="2"/>
        <v>12301667366</v>
      </c>
      <c r="Y25" s="73">
        <f t="shared" si="2"/>
        <v>31005268751</v>
      </c>
      <c r="Z25" s="170">
        <f>+IF(X25&lt;&gt;0,+(Y25/X25)*100,0)</f>
        <v>252.041189446351</v>
      </c>
      <c r="AA25" s="74">
        <f>+AA12+AA24</f>
        <v>49206669460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368325252</v>
      </c>
      <c r="D30" s="155"/>
      <c r="E30" s="59">
        <v>378885000</v>
      </c>
      <c r="F30" s="60">
        <v>378885000</v>
      </c>
      <c r="G30" s="60">
        <v>368325252</v>
      </c>
      <c r="H30" s="60">
        <v>368325252</v>
      </c>
      <c r="I30" s="60">
        <v>368325252</v>
      </c>
      <c r="J30" s="60">
        <v>368325252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368325252</v>
      </c>
      <c r="X30" s="60">
        <v>94721250</v>
      </c>
      <c r="Y30" s="60">
        <v>273604002</v>
      </c>
      <c r="Z30" s="140">
        <v>288.85</v>
      </c>
      <c r="AA30" s="62">
        <v>378885000</v>
      </c>
    </row>
    <row r="31" spans="1:27" ht="13.5">
      <c r="A31" s="249" t="s">
        <v>163</v>
      </c>
      <c r="B31" s="182"/>
      <c r="C31" s="155">
        <v>370216911</v>
      </c>
      <c r="D31" s="155"/>
      <c r="E31" s="59">
        <v>372942569</v>
      </c>
      <c r="F31" s="60">
        <v>372942568</v>
      </c>
      <c r="G31" s="60">
        <v>377707542</v>
      </c>
      <c r="H31" s="60">
        <v>263263461</v>
      </c>
      <c r="I31" s="60">
        <v>255829311</v>
      </c>
      <c r="J31" s="60">
        <v>255829311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255829311</v>
      </c>
      <c r="X31" s="60">
        <v>93235642</v>
      </c>
      <c r="Y31" s="60">
        <v>162593669</v>
      </c>
      <c r="Z31" s="140">
        <v>174.39</v>
      </c>
      <c r="AA31" s="62">
        <v>372942568</v>
      </c>
    </row>
    <row r="32" spans="1:27" ht="13.5">
      <c r="A32" s="249" t="s">
        <v>164</v>
      </c>
      <c r="B32" s="182"/>
      <c r="C32" s="155">
        <v>6338164523</v>
      </c>
      <c r="D32" s="155"/>
      <c r="E32" s="59">
        <v>5125322936</v>
      </c>
      <c r="F32" s="60">
        <v>5658750668</v>
      </c>
      <c r="G32" s="60">
        <v>4034859305</v>
      </c>
      <c r="H32" s="60">
        <v>3927504532</v>
      </c>
      <c r="I32" s="60">
        <v>4607254277</v>
      </c>
      <c r="J32" s="60">
        <v>4607254277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4607254277</v>
      </c>
      <c r="X32" s="60">
        <v>1414687667</v>
      </c>
      <c r="Y32" s="60">
        <v>3192566610</v>
      </c>
      <c r="Z32" s="140">
        <v>225.67</v>
      </c>
      <c r="AA32" s="62">
        <v>5658750668</v>
      </c>
    </row>
    <row r="33" spans="1:27" ht="13.5">
      <c r="A33" s="249" t="s">
        <v>165</v>
      </c>
      <c r="B33" s="182"/>
      <c r="C33" s="155">
        <v>1078550401</v>
      </c>
      <c r="D33" s="155"/>
      <c r="E33" s="59">
        <v>1444664594</v>
      </c>
      <c r="F33" s="60">
        <v>2080552350</v>
      </c>
      <c r="G33" s="60">
        <v>1079587801</v>
      </c>
      <c r="H33" s="60">
        <v>1063868428</v>
      </c>
      <c r="I33" s="60">
        <v>1053561959</v>
      </c>
      <c r="J33" s="60">
        <v>1053561959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1053561959</v>
      </c>
      <c r="X33" s="60">
        <v>520138088</v>
      </c>
      <c r="Y33" s="60">
        <v>533423871</v>
      </c>
      <c r="Z33" s="140">
        <v>102.55</v>
      </c>
      <c r="AA33" s="62">
        <v>2080552350</v>
      </c>
    </row>
    <row r="34" spans="1:27" ht="13.5">
      <c r="A34" s="250" t="s">
        <v>58</v>
      </c>
      <c r="B34" s="251"/>
      <c r="C34" s="168">
        <f aca="true" t="shared" si="3" ref="C34:Y34">SUM(C29:C33)</f>
        <v>8155257087</v>
      </c>
      <c r="D34" s="168">
        <f>SUM(D29:D33)</f>
        <v>0</v>
      </c>
      <c r="E34" s="72">
        <f t="shared" si="3"/>
        <v>7321815099</v>
      </c>
      <c r="F34" s="73">
        <f t="shared" si="3"/>
        <v>8491130586</v>
      </c>
      <c r="G34" s="73">
        <f t="shared" si="3"/>
        <v>5860479900</v>
      </c>
      <c r="H34" s="73">
        <f t="shared" si="3"/>
        <v>5622961673</v>
      </c>
      <c r="I34" s="73">
        <f t="shared" si="3"/>
        <v>6284970799</v>
      </c>
      <c r="J34" s="73">
        <f t="shared" si="3"/>
        <v>6284970799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6284970799</v>
      </c>
      <c r="X34" s="73">
        <f t="shared" si="3"/>
        <v>2122782647</v>
      </c>
      <c r="Y34" s="73">
        <f t="shared" si="3"/>
        <v>4162188152</v>
      </c>
      <c r="Z34" s="170">
        <f>+IF(X34&lt;&gt;0,+(Y34/X34)*100,0)</f>
        <v>196.072271359584</v>
      </c>
      <c r="AA34" s="74">
        <f>SUM(AA29:AA33)</f>
        <v>8491130586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6666138570</v>
      </c>
      <c r="D37" s="155"/>
      <c r="E37" s="59">
        <v>7902043000</v>
      </c>
      <c r="F37" s="60">
        <v>7902043000</v>
      </c>
      <c r="G37" s="60">
        <v>6728294074</v>
      </c>
      <c r="H37" s="60">
        <v>6790449578</v>
      </c>
      <c r="I37" s="60">
        <v>6576499958</v>
      </c>
      <c r="J37" s="60">
        <v>6576499958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6576499958</v>
      </c>
      <c r="X37" s="60">
        <v>1975510750</v>
      </c>
      <c r="Y37" s="60">
        <v>4600989208</v>
      </c>
      <c r="Z37" s="140">
        <v>232.9</v>
      </c>
      <c r="AA37" s="62">
        <v>7902043000</v>
      </c>
    </row>
    <row r="38" spans="1:27" ht="13.5">
      <c r="A38" s="249" t="s">
        <v>165</v>
      </c>
      <c r="B38" s="182"/>
      <c r="C38" s="155">
        <v>5758962366</v>
      </c>
      <c r="D38" s="155"/>
      <c r="E38" s="59">
        <v>5099008090</v>
      </c>
      <c r="F38" s="60">
        <v>5099008090</v>
      </c>
      <c r="G38" s="60">
        <v>4737328366</v>
      </c>
      <c r="H38" s="60">
        <v>5858530366</v>
      </c>
      <c r="I38" s="60">
        <v>5967799411</v>
      </c>
      <c r="J38" s="60">
        <v>5967799411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5967799411</v>
      </c>
      <c r="X38" s="60">
        <v>1274752023</v>
      </c>
      <c r="Y38" s="60">
        <v>4693047388</v>
      </c>
      <c r="Z38" s="140">
        <v>368.15</v>
      </c>
      <c r="AA38" s="62">
        <v>5099008090</v>
      </c>
    </row>
    <row r="39" spans="1:27" ht="13.5">
      <c r="A39" s="250" t="s">
        <v>59</v>
      </c>
      <c r="B39" s="253"/>
      <c r="C39" s="168">
        <f aca="true" t="shared" si="4" ref="C39:Y39">SUM(C37:C38)</f>
        <v>12425100936</v>
      </c>
      <c r="D39" s="168">
        <f>SUM(D37:D38)</f>
        <v>0</v>
      </c>
      <c r="E39" s="76">
        <f t="shared" si="4"/>
        <v>13001051090</v>
      </c>
      <c r="F39" s="77">
        <f t="shared" si="4"/>
        <v>13001051090</v>
      </c>
      <c r="G39" s="77">
        <f t="shared" si="4"/>
        <v>11465622440</v>
      </c>
      <c r="H39" s="77">
        <f t="shared" si="4"/>
        <v>12648979944</v>
      </c>
      <c r="I39" s="77">
        <f t="shared" si="4"/>
        <v>12544299369</v>
      </c>
      <c r="J39" s="77">
        <f t="shared" si="4"/>
        <v>12544299369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12544299369</v>
      </c>
      <c r="X39" s="77">
        <f t="shared" si="4"/>
        <v>3250262773</v>
      </c>
      <c r="Y39" s="77">
        <f t="shared" si="4"/>
        <v>9294036596</v>
      </c>
      <c r="Z39" s="212">
        <f>+IF(X39&lt;&gt;0,+(Y39/X39)*100,0)</f>
        <v>285.94723704205563</v>
      </c>
      <c r="AA39" s="79">
        <f>SUM(AA37:AA38)</f>
        <v>13001051090</v>
      </c>
    </row>
    <row r="40" spans="1:27" ht="13.5">
      <c r="A40" s="250" t="s">
        <v>167</v>
      </c>
      <c r="B40" s="251"/>
      <c r="C40" s="168">
        <f aca="true" t="shared" si="5" ref="C40:Y40">+C34+C39</f>
        <v>20580358023</v>
      </c>
      <c r="D40" s="168">
        <f>+D34+D39</f>
        <v>0</v>
      </c>
      <c r="E40" s="72">
        <f t="shared" si="5"/>
        <v>20322866189</v>
      </c>
      <c r="F40" s="73">
        <f t="shared" si="5"/>
        <v>21492181676</v>
      </c>
      <c r="G40" s="73">
        <f t="shared" si="5"/>
        <v>17326102340</v>
      </c>
      <c r="H40" s="73">
        <f t="shared" si="5"/>
        <v>18271941617</v>
      </c>
      <c r="I40" s="73">
        <f t="shared" si="5"/>
        <v>18829270168</v>
      </c>
      <c r="J40" s="73">
        <f t="shared" si="5"/>
        <v>18829270168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18829270168</v>
      </c>
      <c r="X40" s="73">
        <f t="shared" si="5"/>
        <v>5373045420</v>
      </c>
      <c r="Y40" s="73">
        <f t="shared" si="5"/>
        <v>13456224748</v>
      </c>
      <c r="Z40" s="170">
        <f>+IF(X40&lt;&gt;0,+(Y40/X40)*100,0)</f>
        <v>250.43943790075014</v>
      </c>
      <c r="AA40" s="74">
        <f>+AA34+AA39</f>
        <v>21492181676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24141672297</v>
      </c>
      <c r="D42" s="257">
        <f>+D25-D40</f>
        <v>0</v>
      </c>
      <c r="E42" s="258">
        <f t="shared" si="6"/>
        <v>27846831888</v>
      </c>
      <c r="F42" s="259">
        <f t="shared" si="6"/>
        <v>27714487784</v>
      </c>
      <c r="G42" s="259">
        <f t="shared" si="6"/>
        <v>26201638997</v>
      </c>
      <c r="H42" s="259">
        <f t="shared" si="6"/>
        <v>25620622356</v>
      </c>
      <c r="I42" s="259">
        <f t="shared" si="6"/>
        <v>24477665949</v>
      </c>
      <c r="J42" s="259">
        <f t="shared" si="6"/>
        <v>24477665949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24477665949</v>
      </c>
      <c r="X42" s="259">
        <f t="shared" si="6"/>
        <v>6928621946</v>
      </c>
      <c r="Y42" s="259">
        <f t="shared" si="6"/>
        <v>17549044003</v>
      </c>
      <c r="Z42" s="260">
        <f>+IF(X42&lt;&gt;0,+(Y42/X42)*100,0)</f>
        <v>253.2833244442112</v>
      </c>
      <c r="AA42" s="261">
        <f>+AA25-AA40</f>
        <v>27714487784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21921756011</v>
      </c>
      <c r="D45" s="155"/>
      <c r="E45" s="59">
        <v>25806310111</v>
      </c>
      <c r="F45" s="60">
        <v>26067413251</v>
      </c>
      <c r="G45" s="60">
        <v>24261278041</v>
      </c>
      <c r="H45" s="60">
        <v>23402780629</v>
      </c>
      <c r="I45" s="60">
        <v>22263549704</v>
      </c>
      <c r="J45" s="60">
        <v>22263549704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22263549704</v>
      </c>
      <c r="X45" s="60">
        <v>6516853313</v>
      </c>
      <c r="Y45" s="60">
        <v>15746696391</v>
      </c>
      <c r="Z45" s="139">
        <v>241.63</v>
      </c>
      <c r="AA45" s="62">
        <v>26067413251</v>
      </c>
    </row>
    <row r="46" spans="1:27" ht="13.5">
      <c r="A46" s="249" t="s">
        <v>171</v>
      </c>
      <c r="B46" s="182"/>
      <c r="C46" s="155">
        <v>2219916286</v>
      </c>
      <c r="D46" s="155"/>
      <c r="E46" s="59">
        <v>2040521777</v>
      </c>
      <c r="F46" s="60">
        <v>1647074533</v>
      </c>
      <c r="G46" s="60">
        <v>1940360956</v>
      </c>
      <c r="H46" s="60">
        <v>2217841727</v>
      </c>
      <c r="I46" s="60">
        <v>2214116245</v>
      </c>
      <c r="J46" s="60">
        <v>2214116245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2214116245</v>
      </c>
      <c r="X46" s="60">
        <v>411768633</v>
      </c>
      <c r="Y46" s="60">
        <v>1802347612</v>
      </c>
      <c r="Z46" s="139">
        <v>437.71</v>
      </c>
      <c r="AA46" s="62">
        <v>1647074533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24141672297</v>
      </c>
      <c r="D48" s="217">
        <f>SUM(D45:D47)</f>
        <v>0</v>
      </c>
      <c r="E48" s="264">
        <f t="shared" si="7"/>
        <v>27846831888</v>
      </c>
      <c r="F48" s="219">
        <f t="shared" si="7"/>
        <v>27714487784</v>
      </c>
      <c r="G48" s="219">
        <f t="shared" si="7"/>
        <v>26201638997</v>
      </c>
      <c r="H48" s="219">
        <f t="shared" si="7"/>
        <v>25620622356</v>
      </c>
      <c r="I48" s="219">
        <f t="shared" si="7"/>
        <v>24477665949</v>
      </c>
      <c r="J48" s="219">
        <f t="shared" si="7"/>
        <v>24477665949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24477665949</v>
      </c>
      <c r="X48" s="219">
        <f t="shared" si="7"/>
        <v>6928621946</v>
      </c>
      <c r="Y48" s="219">
        <f t="shared" si="7"/>
        <v>17549044003</v>
      </c>
      <c r="Z48" s="265">
        <f>+IF(X48&lt;&gt;0,+(Y48/X48)*100,0)</f>
        <v>253.2833244442112</v>
      </c>
      <c r="AA48" s="232">
        <f>SUM(AA45:AA47)</f>
        <v>27714487784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22021393434</v>
      </c>
      <c r="D6" s="155"/>
      <c r="E6" s="59">
        <v>23306934596</v>
      </c>
      <c r="F6" s="60">
        <v>23356400560</v>
      </c>
      <c r="G6" s="60">
        <v>1905062842</v>
      </c>
      <c r="H6" s="60">
        <v>2653740992</v>
      </c>
      <c r="I6" s="60">
        <v>2065811297</v>
      </c>
      <c r="J6" s="60">
        <v>6624615131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6624615131</v>
      </c>
      <c r="X6" s="60">
        <v>5937443883</v>
      </c>
      <c r="Y6" s="60">
        <v>687171248</v>
      </c>
      <c r="Z6" s="140">
        <v>11.57</v>
      </c>
      <c r="AA6" s="62">
        <v>23356400560</v>
      </c>
    </row>
    <row r="7" spans="1:27" ht="13.5">
      <c r="A7" s="249" t="s">
        <v>178</v>
      </c>
      <c r="B7" s="182"/>
      <c r="C7" s="155">
        <v>2356046331</v>
      </c>
      <c r="D7" s="155"/>
      <c r="E7" s="59">
        <v>3498168516</v>
      </c>
      <c r="F7" s="60">
        <v>3502469621</v>
      </c>
      <c r="G7" s="60">
        <v>771030111</v>
      </c>
      <c r="H7" s="60">
        <v>70068000</v>
      </c>
      <c r="I7" s="60"/>
      <c r="J7" s="60">
        <v>841098111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841098111</v>
      </c>
      <c r="X7" s="60">
        <v>883988000</v>
      </c>
      <c r="Y7" s="60">
        <v>-42889889</v>
      </c>
      <c r="Z7" s="140">
        <v>-4.85</v>
      </c>
      <c r="AA7" s="62">
        <v>3502469621</v>
      </c>
    </row>
    <row r="8" spans="1:27" ht="13.5">
      <c r="A8" s="249" t="s">
        <v>179</v>
      </c>
      <c r="B8" s="182"/>
      <c r="C8" s="155">
        <v>2052757943</v>
      </c>
      <c r="D8" s="155"/>
      <c r="E8" s="59">
        <v>2882853356</v>
      </c>
      <c r="F8" s="60">
        <v>3104572437</v>
      </c>
      <c r="G8" s="60">
        <v>800761659</v>
      </c>
      <c r="H8" s="60">
        <v>3670923</v>
      </c>
      <c r="I8" s="60">
        <v>120294460</v>
      </c>
      <c r="J8" s="60">
        <v>924727042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924727042</v>
      </c>
      <c r="X8" s="60">
        <v>680149846</v>
      </c>
      <c r="Y8" s="60">
        <v>244577196</v>
      </c>
      <c r="Z8" s="140">
        <v>35.96</v>
      </c>
      <c r="AA8" s="62">
        <v>3104572437</v>
      </c>
    </row>
    <row r="9" spans="1:27" ht="13.5">
      <c r="A9" s="249" t="s">
        <v>180</v>
      </c>
      <c r="B9" s="182"/>
      <c r="C9" s="155">
        <v>814431450</v>
      </c>
      <c r="D9" s="155"/>
      <c r="E9" s="59">
        <v>275762180</v>
      </c>
      <c r="F9" s="60">
        <v>924429869</v>
      </c>
      <c r="G9" s="60">
        <v>32451870</v>
      </c>
      <c r="H9" s="60">
        <v>52181430</v>
      </c>
      <c r="I9" s="60">
        <v>44997440</v>
      </c>
      <c r="J9" s="60">
        <v>129630740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129630740</v>
      </c>
      <c r="X9" s="60">
        <v>224936994</v>
      </c>
      <c r="Y9" s="60">
        <v>-95306254</v>
      </c>
      <c r="Z9" s="140">
        <v>-42.37</v>
      </c>
      <c r="AA9" s="62">
        <v>924429869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-21937505159</v>
      </c>
      <c r="D12" s="155"/>
      <c r="E12" s="59">
        <v>-23514981587</v>
      </c>
      <c r="F12" s="60">
        <v>-24502576300</v>
      </c>
      <c r="G12" s="60">
        <v>-3107601568</v>
      </c>
      <c r="H12" s="60">
        <v>-2373645603</v>
      </c>
      <c r="I12" s="60">
        <v>-2371042366</v>
      </c>
      <c r="J12" s="60">
        <v>-7852289537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-7852289537</v>
      </c>
      <c r="X12" s="60">
        <v>-7575656606</v>
      </c>
      <c r="Y12" s="60">
        <v>-276632931</v>
      </c>
      <c r="Z12" s="140">
        <v>3.65</v>
      </c>
      <c r="AA12" s="62">
        <v>-24502576300</v>
      </c>
    </row>
    <row r="13" spans="1:27" ht="13.5">
      <c r="A13" s="249" t="s">
        <v>40</v>
      </c>
      <c r="B13" s="182"/>
      <c r="C13" s="155">
        <v>-791549370</v>
      </c>
      <c r="D13" s="155"/>
      <c r="E13" s="59">
        <v>-829746008</v>
      </c>
      <c r="F13" s="60">
        <v>-829746008</v>
      </c>
      <c r="G13" s="60"/>
      <c r="H13" s="60"/>
      <c r="I13" s="60">
        <v>-188049984</v>
      </c>
      <c r="J13" s="60">
        <v>-188049984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-188049984</v>
      </c>
      <c r="X13" s="60">
        <v>-186624457</v>
      </c>
      <c r="Y13" s="60">
        <v>-1425527</v>
      </c>
      <c r="Z13" s="140">
        <v>0.76</v>
      </c>
      <c r="AA13" s="62">
        <v>-829746008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4515574629</v>
      </c>
      <c r="D15" s="168">
        <f>SUM(D6:D14)</f>
        <v>0</v>
      </c>
      <c r="E15" s="72">
        <f t="shared" si="0"/>
        <v>5618991053</v>
      </c>
      <c r="F15" s="73">
        <f t="shared" si="0"/>
        <v>5555550179</v>
      </c>
      <c r="G15" s="73">
        <f t="shared" si="0"/>
        <v>401704914</v>
      </c>
      <c r="H15" s="73">
        <f t="shared" si="0"/>
        <v>406015742</v>
      </c>
      <c r="I15" s="73">
        <f t="shared" si="0"/>
        <v>-327989153</v>
      </c>
      <c r="J15" s="73">
        <f t="shared" si="0"/>
        <v>479731503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479731503</v>
      </c>
      <c r="X15" s="73">
        <f t="shared" si="0"/>
        <v>-35762340</v>
      </c>
      <c r="Y15" s="73">
        <f t="shared" si="0"/>
        <v>515493843</v>
      </c>
      <c r="Z15" s="170">
        <f>+IF(X15&lt;&gt;0,+(Y15/X15)*100,0)</f>
        <v>-1441.4432696518181</v>
      </c>
      <c r="AA15" s="74">
        <f>SUM(AA6:AA14)</f>
        <v>5555550179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71458000</v>
      </c>
      <c r="D19" s="155"/>
      <c r="E19" s="59">
        <v>40166667</v>
      </c>
      <c r="F19" s="60">
        <v>120500000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120500000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-1750766</v>
      </c>
      <c r="D21" s="157"/>
      <c r="E21" s="59">
        <v>-4829087</v>
      </c>
      <c r="F21" s="60">
        <v>-51091792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-51091792</v>
      </c>
    </row>
    <row r="22" spans="1:27" ht="13.5">
      <c r="A22" s="249" t="s">
        <v>189</v>
      </c>
      <c r="B22" s="182"/>
      <c r="C22" s="155">
        <v>-1689665854</v>
      </c>
      <c r="D22" s="155"/>
      <c r="E22" s="59">
        <v>-379998500</v>
      </c>
      <c r="F22" s="60">
        <v>-1029557690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-50000000</v>
      </c>
      <c r="Y22" s="60">
        <v>50000000</v>
      </c>
      <c r="Z22" s="140">
        <v>-100</v>
      </c>
      <c r="AA22" s="62">
        <v>-1029557690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-4502292996</v>
      </c>
      <c r="D24" s="155"/>
      <c r="E24" s="59">
        <v>-6133477056</v>
      </c>
      <c r="F24" s="60">
        <v>-6476086013</v>
      </c>
      <c r="G24" s="60">
        <v>-462056961</v>
      </c>
      <c r="H24" s="60">
        <v>-202821869</v>
      </c>
      <c r="I24" s="60">
        <v>-119202553</v>
      </c>
      <c r="J24" s="60">
        <v>-784081383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-784081383</v>
      </c>
      <c r="X24" s="60">
        <v>-1626781386</v>
      </c>
      <c r="Y24" s="60">
        <v>842700003</v>
      </c>
      <c r="Z24" s="140">
        <v>-51.8</v>
      </c>
      <c r="AA24" s="62">
        <v>-6476086013</v>
      </c>
    </row>
    <row r="25" spans="1:27" ht="13.5">
      <c r="A25" s="250" t="s">
        <v>191</v>
      </c>
      <c r="B25" s="251"/>
      <c r="C25" s="168">
        <f aca="true" t="shared" si="1" ref="C25:Y25">SUM(C19:C24)</f>
        <v>-6122251616</v>
      </c>
      <c r="D25" s="168">
        <f>SUM(D19:D24)</f>
        <v>0</v>
      </c>
      <c r="E25" s="72">
        <f t="shared" si="1"/>
        <v>-6478137976</v>
      </c>
      <c r="F25" s="73">
        <f t="shared" si="1"/>
        <v>-7436235495</v>
      </c>
      <c r="G25" s="73">
        <f t="shared" si="1"/>
        <v>-462056961</v>
      </c>
      <c r="H25" s="73">
        <f t="shared" si="1"/>
        <v>-202821869</v>
      </c>
      <c r="I25" s="73">
        <f t="shared" si="1"/>
        <v>-119202553</v>
      </c>
      <c r="J25" s="73">
        <f t="shared" si="1"/>
        <v>-784081383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-784081383</v>
      </c>
      <c r="X25" s="73">
        <f t="shared" si="1"/>
        <v>-1676781386</v>
      </c>
      <c r="Y25" s="73">
        <f t="shared" si="1"/>
        <v>892700003</v>
      </c>
      <c r="Z25" s="170">
        <f>+IF(X25&lt;&gt;0,+(Y25/X25)*100,0)</f>
        <v>-53.238902247689914</v>
      </c>
      <c r="AA25" s="74">
        <f>SUM(AA19:AA24)</f>
        <v>-7436235495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1500000000</v>
      </c>
      <c r="F30" s="60">
        <v>1500000000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1500000000</v>
      </c>
    </row>
    <row r="31" spans="1:27" ht="13.5">
      <c r="A31" s="249" t="s">
        <v>195</v>
      </c>
      <c r="B31" s="182"/>
      <c r="C31" s="155">
        <v>62000000</v>
      </c>
      <c r="D31" s="155"/>
      <c r="E31" s="59">
        <v>33903870</v>
      </c>
      <c r="F31" s="60">
        <v>64725568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64725568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-345066273</v>
      </c>
      <c r="D33" s="155"/>
      <c r="E33" s="59">
        <v>-309853079</v>
      </c>
      <c r="F33" s="60">
        <v>-309853079</v>
      </c>
      <c r="G33" s="60"/>
      <c r="H33" s="60"/>
      <c r="I33" s="60">
        <v>-88055140</v>
      </c>
      <c r="J33" s="60">
        <v>-88055140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-88055140</v>
      </c>
      <c r="X33" s="60">
        <v>-89480667</v>
      </c>
      <c r="Y33" s="60">
        <v>1425527</v>
      </c>
      <c r="Z33" s="140">
        <v>-1.59</v>
      </c>
      <c r="AA33" s="62">
        <v>-309853079</v>
      </c>
    </row>
    <row r="34" spans="1:27" ht="13.5">
      <c r="A34" s="250" t="s">
        <v>197</v>
      </c>
      <c r="B34" s="251"/>
      <c r="C34" s="168">
        <f aca="true" t="shared" si="2" ref="C34:Y34">SUM(C29:C33)</f>
        <v>-283066273</v>
      </c>
      <c r="D34" s="168">
        <f>SUM(D29:D33)</f>
        <v>0</v>
      </c>
      <c r="E34" s="72">
        <f t="shared" si="2"/>
        <v>1224050791</v>
      </c>
      <c r="F34" s="73">
        <f t="shared" si="2"/>
        <v>1254872489</v>
      </c>
      <c r="G34" s="73">
        <f t="shared" si="2"/>
        <v>0</v>
      </c>
      <c r="H34" s="73">
        <f t="shared" si="2"/>
        <v>0</v>
      </c>
      <c r="I34" s="73">
        <f t="shared" si="2"/>
        <v>-88055140</v>
      </c>
      <c r="J34" s="73">
        <f t="shared" si="2"/>
        <v>-88055140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-88055140</v>
      </c>
      <c r="X34" s="73">
        <f t="shared" si="2"/>
        <v>-89480667</v>
      </c>
      <c r="Y34" s="73">
        <f t="shared" si="2"/>
        <v>1425527</v>
      </c>
      <c r="Z34" s="170">
        <f>+IF(X34&lt;&gt;0,+(Y34/X34)*100,0)</f>
        <v>-1.5931117276986773</v>
      </c>
      <c r="AA34" s="74">
        <f>SUM(AA29:AA33)</f>
        <v>1254872489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-1889743260</v>
      </c>
      <c r="D36" s="153">
        <f>+D15+D25+D34</f>
        <v>0</v>
      </c>
      <c r="E36" s="99">
        <f t="shared" si="3"/>
        <v>364903868</v>
      </c>
      <c r="F36" s="100">
        <f t="shared" si="3"/>
        <v>-625812827</v>
      </c>
      <c r="G36" s="100">
        <f t="shared" si="3"/>
        <v>-60352047</v>
      </c>
      <c r="H36" s="100">
        <f t="shared" si="3"/>
        <v>203193873</v>
      </c>
      <c r="I36" s="100">
        <f t="shared" si="3"/>
        <v>-535246846</v>
      </c>
      <c r="J36" s="100">
        <f t="shared" si="3"/>
        <v>-392405020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-392405020</v>
      </c>
      <c r="X36" s="100">
        <f t="shared" si="3"/>
        <v>-1802024393</v>
      </c>
      <c r="Y36" s="100">
        <f t="shared" si="3"/>
        <v>1409619373</v>
      </c>
      <c r="Z36" s="137">
        <f>+IF(X36&lt;&gt;0,+(Y36/X36)*100,0)</f>
        <v>-78.22421152986024</v>
      </c>
      <c r="AA36" s="102">
        <f>+AA15+AA25+AA34</f>
        <v>-625812827</v>
      </c>
    </row>
    <row r="37" spans="1:27" ht="13.5">
      <c r="A37" s="249" t="s">
        <v>199</v>
      </c>
      <c r="B37" s="182"/>
      <c r="C37" s="153">
        <v>8099365964</v>
      </c>
      <c r="D37" s="153"/>
      <c r="E37" s="99">
        <v>6603670498</v>
      </c>
      <c r="F37" s="100">
        <v>6242364920</v>
      </c>
      <c r="G37" s="100">
        <v>6209622706</v>
      </c>
      <c r="H37" s="100">
        <v>6149270659</v>
      </c>
      <c r="I37" s="100">
        <v>6352464532</v>
      </c>
      <c r="J37" s="100">
        <v>6209622706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6209622706</v>
      </c>
      <c r="X37" s="100">
        <v>6242364920</v>
      </c>
      <c r="Y37" s="100">
        <v>-32742214</v>
      </c>
      <c r="Z37" s="137">
        <v>-0.52</v>
      </c>
      <c r="AA37" s="102">
        <v>6242364920</v>
      </c>
    </row>
    <row r="38" spans="1:27" ht="13.5">
      <c r="A38" s="269" t="s">
        <v>200</v>
      </c>
      <c r="B38" s="256"/>
      <c r="C38" s="257">
        <v>6209622705</v>
      </c>
      <c r="D38" s="257"/>
      <c r="E38" s="258">
        <v>6968574366</v>
      </c>
      <c r="F38" s="259">
        <v>5616552092</v>
      </c>
      <c r="G38" s="259">
        <v>6149270659</v>
      </c>
      <c r="H38" s="259">
        <v>6352464532</v>
      </c>
      <c r="I38" s="259">
        <v>5817217686</v>
      </c>
      <c r="J38" s="259">
        <v>5817217686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5817217686</v>
      </c>
      <c r="X38" s="259">
        <v>4440340526</v>
      </c>
      <c r="Y38" s="259">
        <v>1376877160</v>
      </c>
      <c r="Z38" s="260">
        <v>31.01</v>
      </c>
      <c r="AA38" s="261">
        <v>5616552092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2478344708</v>
      </c>
      <c r="D5" s="200">
        <f t="shared" si="0"/>
        <v>0</v>
      </c>
      <c r="E5" s="106">
        <f t="shared" si="0"/>
        <v>3640710688</v>
      </c>
      <c r="F5" s="106">
        <f t="shared" si="0"/>
        <v>3820319758</v>
      </c>
      <c r="G5" s="106">
        <f t="shared" si="0"/>
        <v>16676659</v>
      </c>
      <c r="H5" s="106">
        <f t="shared" si="0"/>
        <v>109954873</v>
      </c>
      <c r="I5" s="106">
        <f t="shared" si="0"/>
        <v>183057039</v>
      </c>
      <c r="J5" s="106">
        <f t="shared" si="0"/>
        <v>309688571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309688571</v>
      </c>
      <c r="X5" s="106">
        <f t="shared" si="0"/>
        <v>955079940</v>
      </c>
      <c r="Y5" s="106">
        <f t="shared" si="0"/>
        <v>-645391369</v>
      </c>
      <c r="Z5" s="201">
        <f>+IF(X5&lt;&gt;0,+(Y5/X5)*100,0)</f>
        <v>-67.57459160957772</v>
      </c>
      <c r="AA5" s="199">
        <f>SUM(AA11:AA18)</f>
        <v>3820319758</v>
      </c>
    </row>
    <row r="6" spans="1:27" ht="13.5">
      <c r="A6" s="291" t="s">
        <v>204</v>
      </c>
      <c r="B6" s="142"/>
      <c r="C6" s="62">
        <v>666729339</v>
      </c>
      <c r="D6" s="156"/>
      <c r="E6" s="60">
        <v>1002468525</v>
      </c>
      <c r="F6" s="60">
        <v>1063440852</v>
      </c>
      <c r="G6" s="60">
        <v>553425</v>
      </c>
      <c r="H6" s="60">
        <v>51085480</v>
      </c>
      <c r="I6" s="60">
        <v>62985178</v>
      </c>
      <c r="J6" s="60">
        <v>114624083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114624083</v>
      </c>
      <c r="X6" s="60">
        <v>265860213</v>
      </c>
      <c r="Y6" s="60">
        <v>-151236130</v>
      </c>
      <c r="Z6" s="140">
        <v>-56.89</v>
      </c>
      <c r="AA6" s="155">
        <v>1063440852</v>
      </c>
    </row>
    <row r="7" spans="1:27" ht="13.5">
      <c r="A7" s="291" t="s">
        <v>205</v>
      </c>
      <c r="B7" s="142"/>
      <c r="C7" s="62">
        <v>607595279</v>
      </c>
      <c r="D7" s="156"/>
      <c r="E7" s="60">
        <v>609203749</v>
      </c>
      <c r="F7" s="60">
        <v>691510538</v>
      </c>
      <c r="G7" s="60">
        <v>9070101</v>
      </c>
      <c r="H7" s="60">
        <v>26679462</v>
      </c>
      <c r="I7" s="60">
        <v>34728181</v>
      </c>
      <c r="J7" s="60">
        <v>70477744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70477744</v>
      </c>
      <c r="X7" s="60">
        <v>172877635</v>
      </c>
      <c r="Y7" s="60">
        <v>-102399891</v>
      </c>
      <c r="Z7" s="140">
        <v>-59.23</v>
      </c>
      <c r="AA7" s="155">
        <v>691510538</v>
      </c>
    </row>
    <row r="8" spans="1:27" ht="13.5">
      <c r="A8" s="291" t="s">
        <v>206</v>
      </c>
      <c r="B8" s="142"/>
      <c r="C8" s="62">
        <v>156526351</v>
      </c>
      <c r="D8" s="156"/>
      <c r="E8" s="60">
        <v>244899351</v>
      </c>
      <c r="F8" s="60">
        <v>260594252</v>
      </c>
      <c r="G8" s="60">
        <v>655720</v>
      </c>
      <c r="H8" s="60">
        <v>3576367</v>
      </c>
      <c r="I8" s="60">
        <v>12886165</v>
      </c>
      <c r="J8" s="60">
        <v>17118252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17118252</v>
      </c>
      <c r="X8" s="60">
        <v>65148563</v>
      </c>
      <c r="Y8" s="60">
        <v>-48030311</v>
      </c>
      <c r="Z8" s="140">
        <v>-73.72</v>
      </c>
      <c r="AA8" s="155">
        <v>260594252</v>
      </c>
    </row>
    <row r="9" spans="1:27" ht="13.5">
      <c r="A9" s="291" t="s">
        <v>207</v>
      </c>
      <c r="B9" s="142"/>
      <c r="C9" s="62">
        <v>162451919</v>
      </c>
      <c r="D9" s="156"/>
      <c r="E9" s="60">
        <v>278172694</v>
      </c>
      <c r="F9" s="60">
        <v>330668745</v>
      </c>
      <c r="G9" s="60">
        <v>740716</v>
      </c>
      <c r="H9" s="60">
        <v>4264580</v>
      </c>
      <c r="I9" s="60">
        <v>17470339</v>
      </c>
      <c r="J9" s="60">
        <v>22475635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22475635</v>
      </c>
      <c r="X9" s="60">
        <v>82667186</v>
      </c>
      <c r="Y9" s="60">
        <v>-60191551</v>
      </c>
      <c r="Z9" s="140">
        <v>-72.81</v>
      </c>
      <c r="AA9" s="155">
        <v>330668745</v>
      </c>
    </row>
    <row r="10" spans="1:27" ht="13.5">
      <c r="A10" s="291" t="s">
        <v>208</v>
      </c>
      <c r="B10" s="142"/>
      <c r="C10" s="62">
        <v>119288237</v>
      </c>
      <c r="D10" s="156"/>
      <c r="E10" s="60">
        <v>403182832</v>
      </c>
      <c r="F10" s="60">
        <v>396907623</v>
      </c>
      <c r="G10" s="60">
        <v>2231231</v>
      </c>
      <c r="H10" s="60">
        <v>11475713</v>
      </c>
      <c r="I10" s="60">
        <v>13697369</v>
      </c>
      <c r="J10" s="60">
        <v>27404313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27404313</v>
      </c>
      <c r="X10" s="60">
        <v>99226906</v>
      </c>
      <c r="Y10" s="60">
        <v>-71822593</v>
      </c>
      <c r="Z10" s="140">
        <v>-72.38</v>
      </c>
      <c r="AA10" s="155">
        <v>396907623</v>
      </c>
    </row>
    <row r="11" spans="1:27" ht="13.5">
      <c r="A11" s="292" t="s">
        <v>209</v>
      </c>
      <c r="B11" s="142"/>
      <c r="C11" s="293">
        <f aca="true" t="shared" si="1" ref="C11:Y11">SUM(C6:C10)</f>
        <v>1712591125</v>
      </c>
      <c r="D11" s="294">
        <f t="shared" si="1"/>
        <v>0</v>
      </c>
      <c r="E11" s="295">
        <f t="shared" si="1"/>
        <v>2537927151</v>
      </c>
      <c r="F11" s="295">
        <f t="shared" si="1"/>
        <v>2743122010</v>
      </c>
      <c r="G11" s="295">
        <f t="shared" si="1"/>
        <v>13251193</v>
      </c>
      <c r="H11" s="295">
        <f t="shared" si="1"/>
        <v>97081602</v>
      </c>
      <c r="I11" s="295">
        <f t="shared" si="1"/>
        <v>141767232</v>
      </c>
      <c r="J11" s="295">
        <f t="shared" si="1"/>
        <v>252100027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252100027</v>
      </c>
      <c r="X11" s="295">
        <f t="shared" si="1"/>
        <v>685780503</v>
      </c>
      <c r="Y11" s="295">
        <f t="shared" si="1"/>
        <v>-433680476</v>
      </c>
      <c r="Z11" s="296">
        <f>+IF(X11&lt;&gt;0,+(Y11/X11)*100,0)</f>
        <v>-63.23896262766747</v>
      </c>
      <c r="AA11" s="297">
        <f>SUM(AA6:AA10)</f>
        <v>2743122010</v>
      </c>
    </row>
    <row r="12" spans="1:27" ht="13.5">
      <c r="A12" s="298" t="s">
        <v>210</v>
      </c>
      <c r="B12" s="136"/>
      <c r="C12" s="62">
        <v>178466108</v>
      </c>
      <c r="D12" s="156"/>
      <c r="E12" s="60">
        <v>402921663</v>
      </c>
      <c r="F12" s="60">
        <v>420645706</v>
      </c>
      <c r="G12" s="60">
        <v>49612</v>
      </c>
      <c r="H12" s="60">
        <v>1956299</v>
      </c>
      <c r="I12" s="60">
        <v>4968959</v>
      </c>
      <c r="J12" s="60">
        <v>6974870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6974870</v>
      </c>
      <c r="X12" s="60">
        <v>105161427</v>
      </c>
      <c r="Y12" s="60">
        <v>-98186557</v>
      </c>
      <c r="Z12" s="140">
        <v>-93.37</v>
      </c>
      <c r="AA12" s="155">
        <v>420645706</v>
      </c>
    </row>
    <row r="13" spans="1:27" ht="13.5">
      <c r="A13" s="298" t="s">
        <v>211</v>
      </c>
      <c r="B13" s="136"/>
      <c r="C13" s="273">
        <v>7622000</v>
      </c>
      <c r="D13" s="274"/>
      <c r="E13" s="275">
        <v>11729073</v>
      </c>
      <c r="F13" s="275">
        <v>12079073</v>
      </c>
      <c r="G13" s="275">
        <v>1612854</v>
      </c>
      <c r="H13" s="275">
        <v>389499</v>
      </c>
      <c r="I13" s="275">
        <v>774444</v>
      </c>
      <c r="J13" s="275">
        <v>2776797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2776797</v>
      </c>
      <c r="X13" s="275">
        <v>3019768</v>
      </c>
      <c r="Y13" s="275">
        <v>-242971</v>
      </c>
      <c r="Z13" s="140">
        <v>-8.05</v>
      </c>
      <c r="AA13" s="277">
        <v>12079073</v>
      </c>
    </row>
    <row r="14" spans="1:27" ht="13.5">
      <c r="A14" s="298" t="s">
        <v>212</v>
      </c>
      <c r="B14" s="136"/>
      <c r="C14" s="62">
        <v>58100686</v>
      </c>
      <c r="D14" s="156"/>
      <c r="E14" s="60">
        <v>14150000</v>
      </c>
      <c r="F14" s="60">
        <v>14150000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3537500</v>
      </c>
      <c r="Y14" s="60">
        <v>-3537500</v>
      </c>
      <c r="Z14" s="140">
        <v>-100</v>
      </c>
      <c r="AA14" s="155">
        <v>14150000</v>
      </c>
    </row>
    <row r="15" spans="1:27" ht="13.5">
      <c r="A15" s="298" t="s">
        <v>213</v>
      </c>
      <c r="B15" s="136" t="s">
        <v>138</v>
      </c>
      <c r="C15" s="62">
        <v>521564789</v>
      </c>
      <c r="D15" s="156"/>
      <c r="E15" s="60">
        <v>673982801</v>
      </c>
      <c r="F15" s="60">
        <v>630322969</v>
      </c>
      <c r="G15" s="60">
        <v>1763000</v>
      </c>
      <c r="H15" s="60">
        <v>10527473</v>
      </c>
      <c r="I15" s="60">
        <v>35546404</v>
      </c>
      <c r="J15" s="60">
        <v>47836877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47836877</v>
      </c>
      <c r="X15" s="60">
        <v>157580742</v>
      </c>
      <c r="Y15" s="60">
        <v>-109743865</v>
      </c>
      <c r="Z15" s="140">
        <v>-69.64</v>
      </c>
      <c r="AA15" s="155">
        <v>630322969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2023948287</v>
      </c>
      <c r="D20" s="154">
        <f t="shared" si="2"/>
        <v>0</v>
      </c>
      <c r="E20" s="100">
        <f t="shared" si="2"/>
        <v>2570604635</v>
      </c>
      <c r="F20" s="100">
        <f t="shared" si="2"/>
        <v>2792786042</v>
      </c>
      <c r="G20" s="100">
        <f t="shared" si="2"/>
        <v>22287187</v>
      </c>
      <c r="H20" s="100">
        <f t="shared" si="2"/>
        <v>92866997</v>
      </c>
      <c r="I20" s="100">
        <f t="shared" si="2"/>
        <v>144116341</v>
      </c>
      <c r="J20" s="100">
        <f t="shared" si="2"/>
        <v>259270525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259270525</v>
      </c>
      <c r="X20" s="100">
        <f t="shared" si="2"/>
        <v>698196512</v>
      </c>
      <c r="Y20" s="100">
        <f t="shared" si="2"/>
        <v>-438925987</v>
      </c>
      <c r="Z20" s="137">
        <f>+IF(X20&lt;&gt;0,+(Y20/X20)*100,0)</f>
        <v>-62.86568028572449</v>
      </c>
      <c r="AA20" s="153">
        <f>SUM(AA26:AA33)</f>
        <v>2792786042</v>
      </c>
    </row>
    <row r="21" spans="1:27" ht="13.5">
      <c r="A21" s="291" t="s">
        <v>204</v>
      </c>
      <c r="B21" s="142"/>
      <c r="C21" s="62">
        <v>217144162</v>
      </c>
      <c r="D21" s="156"/>
      <c r="E21" s="60">
        <v>353351023</v>
      </c>
      <c r="F21" s="60">
        <v>478248184</v>
      </c>
      <c r="G21" s="60">
        <v>241173</v>
      </c>
      <c r="H21" s="60">
        <v>24546267</v>
      </c>
      <c r="I21" s="60">
        <v>21778275</v>
      </c>
      <c r="J21" s="60">
        <v>46565715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46565715</v>
      </c>
      <c r="X21" s="60">
        <v>119562046</v>
      </c>
      <c r="Y21" s="60">
        <v>-72996331</v>
      </c>
      <c r="Z21" s="140">
        <v>-61.05</v>
      </c>
      <c r="AA21" s="155">
        <v>478248184</v>
      </c>
    </row>
    <row r="22" spans="1:27" ht="13.5">
      <c r="A22" s="291" t="s">
        <v>205</v>
      </c>
      <c r="B22" s="142"/>
      <c r="C22" s="62">
        <v>305626167</v>
      </c>
      <c r="D22" s="156"/>
      <c r="E22" s="60">
        <v>477451170</v>
      </c>
      <c r="F22" s="60">
        <v>509497092</v>
      </c>
      <c r="G22" s="60">
        <v>6737472</v>
      </c>
      <c r="H22" s="60">
        <v>10677431</v>
      </c>
      <c r="I22" s="60">
        <v>24353114</v>
      </c>
      <c r="J22" s="60">
        <v>41768017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41768017</v>
      </c>
      <c r="X22" s="60">
        <v>127374273</v>
      </c>
      <c r="Y22" s="60">
        <v>-85606256</v>
      </c>
      <c r="Z22" s="140">
        <v>-67.21</v>
      </c>
      <c r="AA22" s="155">
        <v>509497092</v>
      </c>
    </row>
    <row r="23" spans="1:27" ht="13.5">
      <c r="A23" s="291" t="s">
        <v>206</v>
      </c>
      <c r="B23" s="142"/>
      <c r="C23" s="62">
        <v>225244431</v>
      </c>
      <c r="D23" s="156"/>
      <c r="E23" s="60">
        <v>253971410</v>
      </c>
      <c r="F23" s="60">
        <v>267680462</v>
      </c>
      <c r="G23" s="60">
        <v>2691343</v>
      </c>
      <c r="H23" s="60">
        <v>21306919</v>
      </c>
      <c r="I23" s="60">
        <v>18889761</v>
      </c>
      <c r="J23" s="60">
        <v>42888023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42888023</v>
      </c>
      <c r="X23" s="60">
        <v>66920116</v>
      </c>
      <c r="Y23" s="60">
        <v>-24032093</v>
      </c>
      <c r="Z23" s="140">
        <v>-35.91</v>
      </c>
      <c r="AA23" s="155">
        <v>267680462</v>
      </c>
    </row>
    <row r="24" spans="1:27" ht="13.5">
      <c r="A24" s="291" t="s">
        <v>207</v>
      </c>
      <c r="B24" s="142"/>
      <c r="C24" s="62">
        <v>227906177</v>
      </c>
      <c r="D24" s="156"/>
      <c r="E24" s="60">
        <v>351120001</v>
      </c>
      <c r="F24" s="60">
        <v>355699482</v>
      </c>
      <c r="G24" s="60">
        <v>1779187</v>
      </c>
      <c r="H24" s="60">
        <v>7251478</v>
      </c>
      <c r="I24" s="60">
        <v>14470092</v>
      </c>
      <c r="J24" s="60">
        <v>23500757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23500757</v>
      </c>
      <c r="X24" s="60">
        <v>88924871</v>
      </c>
      <c r="Y24" s="60">
        <v>-65424114</v>
      </c>
      <c r="Z24" s="140">
        <v>-73.57</v>
      </c>
      <c r="AA24" s="155">
        <v>355699482</v>
      </c>
    </row>
    <row r="25" spans="1:27" ht="13.5">
      <c r="A25" s="291" t="s">
        <v>208</v>
      </c>
      <c r="B25" s="142"/>
      <c r="C25" s="62">
        <v>374331969</v>
      </c>
      <c r="D25" s="156"/>
      <c r="E25" s="60">
        <v>409577205</v>
      </c>
      <c r="F25" s="60">
        <v>459412413</v>
      </c>
      <c r="G25" s="60">
        <v>8010352</v>
      </c>
      <c r="H25" s="60">
        <v>12589337</v>
      </c>
      <c r="I25" s="60">
        <v>30349218</v>
      </c>
      <c r="J25" s="60">
        <v>50948907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50948907</v>
      </c>
      <c r="X25" s="60">
        <v>114853103</v>
      </c>
      <c r="Y25" s="60">
        <v>-63904196</v>
      </c>
      <c r="Z25" s="140">
        <v>-55.64</v>
      </c>
      <c r="AA25" s="155">
        <v>459412413</v>
      </c>
    </row>
    <row r="26" spans="1:27" ht="13.5">
      <c r="A26" s="292" t="s">
        <v>209</v>
      </c>
      <c r="B26" s="302"/>
      <c r="C26" s="293">
        <f aca="true" t="shared" si="3" ref="C26:Y26">SUM(C21:C25)</f>
        <v>1350252906</v>
      </c>
      <c r="D26" s="294">
        <f t="shared" si="3"/>
        <v>0</v>
      </c>
      <c r="E26" s="295">
        <f t="shared" si="3"/>
        <v>1845470809</v>
      </c>
      <c r="F26" s="295">
        <f t="shared" si="3"/>
        <v>2070537633</v>
      </c>
      <c r="G26" s="295">
        <f t="shared" si="3"/>
        <v>19459527</v>
      </c>
      <c r="H26" s="295">
        <f t="shared" si="3"/>
        <v>76371432</v>
      </c>
      <c r="I26" s="295">
        <f t="shared" si="3"/>
        <v>109840460</v>
      </c>
      <c r="J26" s="295">
        <f t="shared" si="3"/>
        <v>205671419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205671419</v>
      </c>
      <c r="X26" s="295">
        <f t="shared" si="3"/>
        <v>517634409</v>
      </c>
      <c r="Y26" s="295">
        <f t="shared" si="3"/>
        <v>-311962990</v>
      </c>
      <c r="Z26" s="296">
        <f>+IF(X26&lt;&gt;0,+(Y26/X26)*100,0)</f>
        <v>-60.26705036913418</v>
      </c>
      <c r="AA26" s="297">
        <f>SUM(AA21:AA25)</f>
        <v>2070537633</v>
      </c>
    </row>
    <row r="27" spans="1:27" ht="13.5">
      <c r="A27" s="298" t="s">
        <v>210</v>
      </c>
      <c r="B27" s="147"/>
      <c r="C27" s="62">
        <v>146285103</v>
      </c>
      <c r="D27" s="156"/>
      <c r="E27" s="60">
        <v>139368965</v>
      </c>
      <c r="F27" s="60">
        <v>190792379</v>
      </c>
      <c r="G27" s="60">
        <v>84154</v>
      </c>
      <c r="H27" s="60">
        <v>3997895</v>
      </c>
      <c r="I27" s="60">
        <v>16782065</v>
      </c>
      <c r="J27" s="60">
        <v>20864114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20864114</v>
      </c>
      <c r="X27" s="60">
        <v>47698095</v>
      </c>
      <c r="Y27" s="60">
        <v>-26833981</v>
      </c>
      <c r="Z27" s="140">
        <v>-56.26</v>
      </c>
      <c r="AA27" s="155">
        <v>190792379</v>
      </c>
    </row>
    <row r="28" spans="1:27" ht="13.5">
      <c r="A28" s="298" t="s">
        <v>211</v>
      </c>
      <c r="B28" s="147"/>
      <c r="C28" s="273">
        <v>500194</v>
      </c>
      <c r="D28" s="274"/>
      <c r="E28" s="275">
        <v>2222652</v>
      </c>
      <c r="F28" s="275">
        <v>2711832</v>
      </c>
      <c r="G28" s="275">
        <v>95750</v>
      </c>
      <c r="H28" s="275">
        <v>87240</v>
      </c>
      <c r="I28" s="275">
        <v>169640</v>
      </c>
      <c r="J28" s="275">
        <v>352630</v>
      </c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>
        <v>352630</v>
      </c>
      <c r="X28" s="275">
        <v>677958</v>
      </c>
      <c r="Y28" s="275">
        <v>-325328</v>
      </c>
      <c r="Z28" s="140">
        <v>-47.99</v>
      </c>
      <c r="AA28" s="277">
        <v>2711832</v>
      </c>
    </row>
    <row r="29" spans="1:27" ht="13.5">
      <c r="A29" s="298" t="s">
        <v>212</v>
      </c>
      <c r="B29" s="147"/>
      <c r="C29" s="62">
        <v>1715862</v>
      </c>
      <c r="D29" s="156"/>
      <c r="E29" s="60">
        <v>1886438</v>
      </c>
      <c r="F29" s="60">
        <v>1886438</v>
      </c>
      <c r="G29" s="60"/>
      <c r="H29" s="60">
        <v>107988</v>
      </c>
      <c r="I29" s="60">
        <v>-54559</v>
      </c>
      <c r="J29" s="60">
        <v>53429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53429</v>
      </c>
      <c r="X29" s="60">
        <v>471610</v>
      </c>
      <c r="Y29" s="60">
        <v>-418181</v>
      </c>
      <c r="Z29" s="140">
        <v>-88.67</v>
      </c>
      <c r="AA29" s="155">
        <v>1886438</v>
      </c>
    </row>
    <row r="30" spans="1:27" ht="13.5">
      <c r="A30" s="298" t="s">
        <v>213</v>
      </c>
      <c r="B30" s="136" t="s">
        <v>138</v>
      </c>
      <c r="C30" s="62">
        <v>525194222</v>
      </c>
      <c r="D30" s="156"/>
      <c r="E30" s="60">
        <v>581655771</v>
      </c>
      <c r="F30" s="60">
        <v>526857760</v>
      </c>
      <c r="G30" s="60">
        <v>2647756</v>
      </c>
      <c r="H30" s="60">
        <v>12302442</v>
      </c>
      <c r="I30" s="60">
        <v>17378735</v>
      </c>
      <c r="J30" s="60">
        <v>32328933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32328933</v>
      </c>
      <c r="X30" s="60">
        <v>131714440</v>
      </c>
      <c r="Y30" s="60">
        <v>-99385507</v>
      </c>
      <c r="Z30" s="140">
        <v>-75.46</v>
      </c>
      <c r="AA30" s="155">
        <v>526857760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883873501</v>
      </c>
      <c r="D36" s="156">
        <f t="shared" si="4"/>
        <v>0</v>
      </c>
      <c r="E36" s="60">
        <f t="shared" si="4"/>
        <v>1355819548</v>
      </c>
      <c r="F36" s="60">
        <f t="shared" si="4"/>
        <v>1541689036</v>
      </c>
      <c r="G36" s="60">
        <f t="shared" si="4"/>
        <v>794598</v>
      </c>
      <c r="H36" s="60">
        <f t="shared" si="4"/>
        <v>75631747</v>
      </c>
      <c r="I36" s="60">
        <f t="shared" si="4"/>
        <v>84763453</v>
      </c>
      <c r="J36" s="60">
        <f t="shared" si="4"/>
        <v>161189798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161189798</v>
      </c>
      <c r="X36" s="60">
        <f t="shared" si="4"/>
        <v>385422259</v>
      </c>
      <c r="Y36" s="60">
        <f t="shared" si="4"/>
        <v>-224232461</v>
      </c>
      <c r="Z36" s="140">
        <f aca="true" t="shared" si="5" ref="Z36:Z49">+IF(X36&lt;&gt;0,+(Y36/X36)*100,0)</f>
        <v>-58.17838896533477</v>
      </c>
      <c r="AA36" s="155">
        <f>AA6+AA21</f>
        <v>1541689036</v>
      </c>
    </row>
    <row r="37" spans="1:27" ht="13.5">
      <c r="A37" s="291" t="s">
        <v>205</v>
      </c>
      <c r="B37" s="142"/>
      <c r="C37" s="62">
        <f t="shared" si="4"/>
        <v>913221446</v>
      </c>
      <c r="D37" s="156">
        <f t="shared" si="4"/>
        <v>0</v>
      </c>
      <c r="E37" s="60">
        <f t="shared" si="4"/>
        <v>1086654919</v>
      </c>
      <c r="F37" s="60">
        <f t="shared" si="4"/>
        <v>1201007630</v>
      </c>
      <c r="G37" s="60">
        <f t="shared" si="4"/>
        <v>15807573</v>
      </c>
      <c r="H37" s="60">
        <f t="shared" si="4"/>
        <v>37356893</v>
      </c>
      <c r="I37" s="60">
        <f t="shared" si="4"/>
        <v>59081295</v>
      </c>
      <c r="J37" s="60">
        <f t="shared" si="4"/>
        <v>112245761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112245761</v>
      </c>
      <c r="X37" s="60">
        <f t="shared" si="4"/>
        <v>300251908</v>
      </c>
      <c r="Y37" s="60">
        <f t="shared" si="4"/>
        <v>-188006147</v>
      </c>
      <c r="Z37" s="140">
        <f t="shared" si="5"/>
        <v>-62.61613731360535</v>
      </c>
      <c r="AA37" s="155">
        <f>AA7+AA22</f>
        <v>1201007630</v>
      </c>
    </row>
    <row r="38" spans="1:27" ht="13.5">
      <c r="A38" s="291" t="s">
        <v>206</v>
      </c>
      <c r="B38" s="142"/>
      <c r="C38" s="62">
        <f t="shared" si="4"/>
        <v>381770782</v>
      </c>
      <c r="D38" s="156">
        <f t="shared" si="4"/>
        <v>0</v>
      </c>
      <c r="E38" s="60">
        <f t="shared" si="4"/>
        <v>498870761</v>
      </c>
      <c r="F38" s="60">
        <f t="shared" si="4"/>
        <v>528274714</v>
      </c>
      <c r="G38" s="60">
        <f t="shared" si="4"/>
        <v>3347063</v>
      </c>
      <c r="H38" s="60">
        <f t="shared" si="4"/>
        <v>24883286</v>
      </c>
      <c r="I38" s="60">
        <f t="shared" si="4"/>
        <v>31775926</v>
      </c>
      <c r="J38" s="60">
        <f t="shared" si="4"/>
        <v>60006275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60006275</v>
      </c>
      <c r="X38" s="60">
        <f t="shared" si="4"/>
        <v>132068679</v>
      </c>
      <c r="Y38" s="60">
        <f t="shared" si="4"/>
        <v>-72062404</v>
      </c>
      <c r="Z38" s="140">
        <f t="shared" si="5"/>
        <v>-54.56434072457104</v>
      </c>
      <c r="AA38" s="155">
        <f>AA8+AA23</f>
        <v>528274714</v>
      </c>
    </row>
    <row r="39" spans="1:27" ht="13.5">
      <c r="A39" s="291" t="s">
        <v>207</v>
      </c>
      <c r="B39" s="142"/>
      <c r="C39" s="62">
        <f t="shared" si="4"/>
        <v>390358096</v>
      </c>
      <c r="D39" s="156">
        <f t="shared" si="4"/>
        <v>0</v>
      </c>
      <c r="E39" s="60">
        <f t="shared" si="4"/>
        <v>629292695</v>
      </c>
      <c r="F39" s="60">
        <f t="shared" si="4"/>
        <v>686368227</v>
      </c>
      <c r="G39" s="60">
        <f t="shared" si="4"/>
        <v>2519903</v>
      </c>
      <c r="H39" s="60">
        <f t="shared" si="4"/>
        <v>11516058</v>
      </c>
      <c r="I39" s="60">
        <f t="shared" si="4"/>
        <v>31940431</v>
      </c>
      <c r="J39" s="60">
        <f t="shared" si="4"/>
        <v>45976392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45976392</v>
      </c>
      <c r="X39" s="60">
        <f t="shared" si="4"/>
        <v>171592057</v>
      </c>
      <c r="Y39" s="60">
        <f t="shared" si="4"/>
        <v>-125615665</v>
      </c>
      <c r="Z39" s="140">
        <f t="shared" si="5"/>
        <v>-73.20599053136824</v>
      </c>
      <c r="AA39" s="155">
        <f>AA9+AA24</f>
        <v>686368227</v>
      </c>
    </row>
    <row r="40" spans="1:27" ht="13.5">
      <c r="A40" s="291" t="s">
        <v>208</v>
      </c>
      <c r="B40" s="142"/>
      <c r="C40" s="62">
        <f t="shared" si="4"/>
        <v>493620206</v>
      </c>
      <c r="D40" s="156">
        <f t="shared" si="4"/>
        <v>0</v>
      </c>
      <c r="E40" s="60">
        <f t="shared" si="4"/>
        <v>812760037</v>
      </c>
      <c r="F40" s="60">
        <f t="shared" si="4"/>
        <v>856320036</v>
      </c>
      <c r="G40" s="60">
        <f t="shared" si="4"/>
        <v>10241583</v>
      </c>
      <c r="H40" s="60">
        <f t="shared" si="4"/>
        <v>24065050</v>
      </c>
      <c r="I40" s="60">
        <f t="shared" si="4"/>
        <v>44046587</v>
      </c>
      <c r="J40" s="60">
        <f t="shared" si="4"/>
        <v>78353220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78353220</v>
      </c>
      <c r="X40" s="60">
        <f t="shared" si="4"/>
        <v>214080009</v>
      </c>
      <c r="Y40" s="60">
        <f t="shared" si="4"/>
        <v>-135726789</v>
      </c>
      <c r="Z40" s="140">
        <f t="shared" si="5"/>
        <v>-63.40002956558172</v>
      </c>
      <c r="AA40" s="155">
        <f>AA10+AA25</f>
        <v>856320036</v>
      </c>
    </row>
    <row r="41" spans="1:27" ht="13.5">
      <c r="A41" s="292" t="s">
        <v>209</v>
      </c>
      <c r="B41" s="142"/>
      <c r="C41" s="293">
        <f aca="true" t="shared" si="6" ref="C41:Y41">SUM(C36:C40)</f>
        <v>3062844031</v>
      </c>
      <c r="D41" s="294">
        <f t="shared" si="6"/>
        <v>0</v>
      </c>
      <c r="E41" s="295">
        <f t="shared" si="6"/>
        <v>4383397960</v>
      </c>
      <c r="F41" s="295">
        <f t="shared" si="6"/>
        <v>4813659643</v>
      </c>
      <c r="G41" s="295">
        <f t="shared" si="6"/>
        <v>32710720</v>
      </c>
      <c r="H41" s="295">
        <f t="shared" si="6"/>
        <v>173453034</v>
      </c>
      <c r="I41" s="295">
        <f t="shared" si="6"/>
        <v>251607692</v>
      </c>
      <c r="J41" s="295">
        <f t="shared" si="6"/>
        <v>457771446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457771446</v>
      </c>
      <c r="X41" s="295">
        <f t="shared" si="6"/>
        <v>1203414912</v>
      </c>
      <c r="Y41" s="295">
        <f t="shared" si="6"/>
        <v>-745643466</v>
      </c>
      <c r="Z41" s="296">
        <f t="shared" si="5"/>
        <v>-61.960630416386266</v>
      </c>
      <c r="AA41" s="297">
        <f>SUM(AA36:AA40)</f>
        <v>4813659643</v>
      </c>
    </row>
    <row r="42" spans="1:27" ht="13.5">
      <c r="A42" s="298" t="s">
        <v>210</v>
      </c>
      <c r="B42" s="136"/>
      <c r="C42" s="95">
        <f aca="true" t="shared" si="7" ref="C42:Y48">C12+C27</f>
        <v>324751211</v>
      </c>
      <c r="D42" s="129">
        <f t="shared" si="7"/>
        <v>0</v>
      </c>
      <c r="E42" s="54">
        <f t="shared" si="7"/>
        <v>542290628</v>
      </c>
      <c r="F42" s="54">
        <f t="shared" si="7"/>
        <v>611438085</v>
      </c>
      <c r="G42" s="54">
        <f t="shared" si="7"/>
        <v>133766</v>
      </c>
      <c r="H42" s="54">
        <f t="shared" si="7"/>
        <v>5954194</v>
      </c>
      <c r="I42" s="54">
        <f t="shared" si="7"/>
        <v>21751024</v>
      </c>
      <c r="J42" s="54">
        <f t="shared" si="7"/>
        <v>27838984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27838984</v>
      </c>
      <c r="X42" s="54">
        <f t="shared" si="7"/>
        <v>152859522</v>
      </c>
      <c r="Y42" s="54">
        <f t="shared" si="7"/>
        <v>-125020538</v>
      </c>
      <c r="Z42" s="184">
        <f t="shared" si="5"/>
        <v>-81.78786402328276</v>
      </c>
      <c r="AA42" s="130">
        <f aca="true" t="shared" si="8" ref="AA42:AA48">AA12+AA27</f>
        <v>611438085</v>
      </c>
    </row>
    <row r="43" spans="1:27" ht="13.5">
      <c r="A43" s="298" t="s">
        <v>211</v>
      </c>
      <c r="B43" s="136"/>
      <c r="C43" s="303">
        <f t="shared" si="7"/>
        <v>8122194</v>
      </c>
      <c r="D43" s="304">
        <f t="shared" si="7"/>
        <v>0</v>
      </c>
      <c r="E43" s="305">
        <f t="shared" si="7"/>
        <v>13951725</v>
      </c>
      <c r="F43" s="305">
        <f t="shared" si="7"/>
        <v>14790905</v>
      </c>
      <c r="G43" s="305">
        <f t="shared" si="7"/>
        <v>1708604</v>
      </c>
      <c r="H43" s="305">
        <f t="shared" si="7"/>
        <v>476739</v>
      </c>
      <c r="I43" s="305">
        <f t="shared" si="7"/>
        <v>944084</v>
      </c>
      <c r="J43" s="305">
        <f t="shared" si="7"/>
        <v>3129427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3129427</v>
      </c>
      <c r="X43" s="305">
        <f t="shared" si="7"/>
        <v>3697726</v>
      </c>
      <c r="Y43" s="305">
        <f t="shared" si="7"/>
        <v>-568299</v>
      </c>
      <c r="Z43" s="306">
        <f t="shared" si="5"/>
        <v>-15.368878061814206</v>
      </c>
      <c r="AA43" s="307">
        <f t="shared" si="8"/>
        <v>14790905</v>
      </c>
    </row>
    <row r="44" spans="1:27" ht="13.5">
      <c r="A44" s="298" t="s">
        <v>212</v>
      </c>
      <c r="B44" s="136"/>
      <c r="C44" s="95">
        <f t="shared" si="7"/>
        <v>59816548</v>
      </c>
      <c r="D44" s="129">
        <f t="shared" si="7"/>
        <v>0</v>
      </c>
      <c r="E44" s="54">
        <f t="shared" si="7"/>
        <v>16036438</v>
      </c>
      <c r="F44" s="54">
        <f t="shared" si="7"/>
        <v>16036438</v>
      </c>
      <c r="G44" s="54">
        <f t="shared" si="7"/>
        <v>0</v>
      </c>
      <c r="H44" s="54">
        <f t="shared" si="7"/>
        <v>107988</v>
      </c>
      <c r="I44" s="54">
        <f t="shared" si="7"/>
        <v>-54559</v>
      </c>
      <c r="J44" s="54">
        <f t="shared" si="7"/>
        <v>53429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53429</v>
      </c>
      <c r="X44" s="54">
        <f t="shared" si="7"/>
        <v>4009110</v>
      </c>
      <c r="Y44" s="54">
        <f t="shared" si="7"/>
        <v>-3955681</v>
      </c>
      <c r="Z44" s="184">
        <f t="shared" si="5"/>
        <v>-98.66731020101719</v>
      </c>
      <c r="AA44" s="130">
        <f t="shared" si="8"/>
        <v>16036438</v>
      </c>
    </row>
    <row r="45" spans="1:27" ht="13.5">
      <c r="A45" s="298" t="s">
        <v>213</v>
      </c>
      <c r="B45" s="136" t="s">
        <v>138</v>
      </c>
      <c r="C45" s="95">
        <f t="shared" si="7"/>
        <v>1046759011</v>
      </c>
      <c r="D45" s="129">
        <f t="shared" si="7"/>
        <v>0</v>
      </c>
      <c r="E45" s="54">
        <f t="shared" si="7"/>
        <v>1255638572</v>
      </c>
      <c r="F45" s="54">
        <f t="shared" si="7"/>
        <v>1157180729</v>
      </c>
      <c r="G45" s="54">
        <f t="shared" si="7"/>
        <v>4410756</v>
      </c>
      <c r="H45" s="54">
        <f t="shared" si="7"/>
        <v>22829915</v>
      </c>
      <c r="I45" s="54">
        <f t="shared" si="7"/>
        <v>52925139</v>
      </c>
      <c r="J45" s="54">
        <f t="shared" si="7"/>
        <v>80165810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80165810</v>
      </c>
      <c r="X45" s="54">
        <f t="shared" si="7"/>
        <v>289295182</v>
      </c>
      <c r="Y45" s="54">
        <f t="shared" si="7"/>
        <v>-209129372</v>
      </c>
      <c r="Z45" s="184">
        <f t="shared" si="5"/>
        <v>-72.28926888937957</v>
      </c>
      <c r="AA45" s="130">
        <f t="shared" si="8"/>
        <v>1157180729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4502292995</v>
      </c>
      <c r="D49" s="218">
        <f t="shared" si="9"/>
        <v>0</v>
      </c>
      <c r="E49" s="220">
        <f t="shared" si="9"/>
        <v>6211315323</v>
      </c>
      <c r="F49" s="220">
        <f t="shared" si="9"/>
        <v>6613105800</v>
      </c>
      <c r="G49" s="220">
        <f t="shared" si="9"/>
        <v>38963846</v>
      </c>
      <c r="H49" s="220">
        <f t="shared" si="9"/>
        <v>202821870</v>
      </c>
      <c r="I49" s="220">
        <f t="shared" si="9"/>
        <v>327173380</v>
      </c>
      <c r="J49" s="220">
        <f t="shared" si="9"/>
        <v>568959096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568959096</v>
      </c>
      <c r="X49" s="220">
        <f t="shared" si="9"/>
        <v>1653276452</v>
      </c>
      <c r="Y49" s="220">
        <f t="shared" si="9"/>
        <v>-1084317356</v>
      </c>
      <c r="Z49" s="221">
        <f t="shared" si="5"/>
        <v>-65.58596747012761</v>
      </c>
      <c r="AA49" s="222">
        <f>SUM(AA41:AA48)</f>
        <v>6613105800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2905370123</v>
      </c>
      <c r="D51" s="129">
        <f t="shared" si="10"/>
        <v>0</v>
      </c>
      <c r="E51" s="54">
        <f t="shared" si="10"/>
        <v>3149355058</v>
      </c>
      <c r="F51" s="54">
        <f t="shared" si="10"/>
        <v>3109859523</v>
      </c>
      <c r="G51" s="54">
        <f t="shared" si="10"/>
        <v>122393306</v>
      </c>
      <c r="H51" s="54">
        <f t="shared" si="10"/>
        <v>223637889</v>
      </c>
      <c r="I51" s="54">
        <f t="shared" si="10"/>
        <v>578797453</v>
      </c>
      <c r="J51" s="54">
        <f t="shared" si="10"/>
        <v>924828648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924828648</v>
      </c>
      <c r="X51" s="54">
        <f t="shared" si="10"/>
        <v>777464882</v>
      </c>
      <c r="Y51" s="54">
        <f t="shared" si="10"/>
        <v>147363766</v>
      </c>
      <c r="Z51" s="184">
        <f>+IF(X51&lt;&gt;0,+(Y51/X51)*100,0)</f>
        <v>18.95439516456513</v>
      </c>
      <c r="AA51" s="130">
        <f>SUM(AA57:AA61)</f>
        <v>3109859523</v>
      </c>
    </row>
    <row r="52" spans="1:27" ht="13.5">
      <c r="A52" s="310" t="s">
        <v>204</v>
      </c>
      <c r="B52" s="142"/>
      <c r="C52" s="62">
        <v>508687368</v>
      </c>
      <c r="D52" s="156"/>
      <c r="E52" s="60">
        <v>617411875</v>
      </c>
      <c r="F52" s="60">
        <v>617411875</v>
      </c>
      <c r="G52" s="60">
        <v>18397110</v>
      </c>
      <c r="H52" s="60">
        <v>40622258</v>
      </c>
      <c r="I52" s="60">
        <v>101006172</v>
      </c>
      <c r="J52" s="60">
        <v>160025540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160025540</v>
      </c>
      <c r="X52" s="60">
        <v>154352969</v>
      </c>
      <c r="Y52" s="60">
        <v>5672571</v>
      </c>
      <c r="Z52" s="140">
        <v>3.68</v>
      </c>
      <c r="AA52" s="155">
        <v>617411875</v>
      </c>
    </row>
    <row r="53" spans="1:27" ht="13.5">
      <c r="A53" s="310" t="s">
        <v>205</v>
      </c>
      <c r="B53" s="142"/>
      <c r="C53" s="62">
        <v>348592178</v>
      </c>
      <c r="D53" s="156"/>
      <c r="E53" s="60">
        <v>354430162</v>
      </c>
      <c r="F53" s="60">
        <v>354430162</v>
      </c>
      <c r="G53" s="60">
        <v>17320296</v>
      </c>
      <c r="H53" s="60">
        <v>29210508</v>
      </c>
      <c r="I53" s="60">
        <v>77061606</v>
      </c>
      <c r="J53" s="60">
        <v>123592410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123592410</v>
      </c>
      <c r="X53" s="60">
        <v>88607541</v>
      </c>
      <c r="Y53" s="60">
        <v>34984869</v>
      </c>
      <c r="Z53" s="140">
        <v>39.48</v>
      </c>
      <c r="AA53" s="155">
        <v>354430162</v>
      </c>
    </row>
    <row r="54" spans="1:27" ht="13.5">
      <c r="A54" s="310" t="s">
        <v>206</v>
      </c>
      <c r="B54" s="142"/>
      <c r="C54" s="62">
        <v>65935090</v>
      </c>
      <c r="D54" s="156"/>
      <c r="E54" s="60">
        <v>59414198</v>
      </c>
      <c r="F54" s="60">
        <v>40397886</v>
      </c>
      <c r="G54" s="60">
        <v>2943748</v>
      </c>
      <c r="H54" s="60">
        <v>4262213</v>
      </c>
      <c r="I54" s="60">
        <v>11213229</v>
      </c>
      <c r="J54" s="60">
        <v>18419190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18419190</v>
      </c>
      <c r="X54" s="60">
        <v>10099472</v>
      </c>
      <c r="Y54" s="60">
        <v>8319718</v>
      </c>
      <c r="Z54" s="140">
        <v>82.38</v>
      </c>
      <c r="AA54" s="155">
        <v>40397886</v>
      </c>
    </row>
    <row r="55" spans="1:27" ht="13.5">
      <c r="A55" s="310" t="s">
        <v>207</v>
      </c>
      <c r="B55" s="142"/>
      <c r="C55" s="62">
        <v>97167152</v>
      </c>
      <c r="D55" s="156"/>
      <c r="E55" s="60">
        <v>88137693</v>
      </c>
      <c r="F55" s="60">
        <v>96235828</v>
      </c>
      <c r="G55" s="60">
        <v>3745819</v>
      </c>
      <c r="H55" s="60">
        <v>10462899</v>
      </c>
      <c r="I55" s="60">
        <v>22961022</v>
      </c>
      <c r="J55" s="60">
        <v>37169740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37169740</v>
      </c>
      <c r="X55" s="60">
        <v>24058957</v>
      </c>
      <c r="Y55" s="60">
        <v>13110783</v>
      </c>
      <c r="Z55" s="140">
        <v>54.49</v>
      </c>
      <c r="AA55" s="155">
        <v>96235828</v>
      </c>
    </row>
    <row r="56" spans="1:27" ht="13.5">
      <c r="A56" s="310" t="s">
        <v>208</v>
      </c>
      <c r="B56" s="142"/>
      <c r="C56" s="62">
        <v>36611787</v>
      </c>
      <c r="D56" s="156"/>
      <c r="E56" s="60">
        <v>38094257</v>
      </c>
      <c r="F56" s="60">
        <v>38094257</v>
      </c>
      <c r="G56" s="60">
        <v>199203</v>
      </c>
      <c r="H56" s="60">
        <v>1884333</v>
      </c>
      <c r="I56" s="60">
        <v>3147287</v>
      </c>
      <c r="J56" s="60">
        <v>5230823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5230823</v>
      </c>
      <c r="X56" s="60">
        <v>9523564</v>
      </c>
      <c r="Y56" s="60">
        <v>-4292741</v>
      </c>
      <c r="Z56" s="140">
        <v>-45.07</v>
      </c>
      <c r="AA56" s="155">
        <v>38094257</v>
      </c>
    </row>
    <row r="57" spans="1:27" ht="13.5">
      <c r="A57" s="138" t="s">
        <v>209</v>
      </c>
      <c r="B57" s="142"/>
      <c r="C57" s="293">
        <f aca="true" t="shared" si="11" ref="C57:Y57">SUM(C52:C56)</f>
        <v>1056993575</v>
      </c>
      <c r="D57" s="294">
        <f t="shared" si="11"/>
        <v>0</v>
      </c>
      <c r="E57" s="295">
        <f t="shared" si="11"/>
        <v>1157488185</v>
      </c>
      <c r="F57" s="295">
        <f t="shared" si="11"/>
        <v>1146570008</v>
      </c>
      <c r="G57" s="295">
        <f t="shared" si="11"/>
        <v>42606176</v>
      </c>
      <c r="H57" s="295">
        <f t="shared" si="11"/>
        <v>86442211</v>
      </c>
      <c r="I57" s="295">
        <f t="shared" si="11"/>
        <v>215389316</v>
      </c>
      <c r="J57" s="295">
        <f t="shared" si="11"/>
        <v>344437703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344437703</v>
      </c>
      <c r="X57" s="295">
        <f t="shared" si="11"/>
        <v>286642503</v>
      </c>
      <c r="Y57" s="295">
        <f t="shared" si="11"/>
        <v>57795200</v>
      </c>
      <c r="Z57" s="296">
        <f>+IF(X57&lt;&gt;0,+(Y57/X57)*100,0)</f>
        <v>20.162815840329166</v>
      </c>
      <c r="AA57" s="297">
        <f>SUM(AA52:AA56)</f>
        <v>1146570008</v>
      </c>
    </row>
    <row r="58" spans="1:27" ht="13.5">
      <c r="A58" s="311" t="s">
        <v>210</v>
      </c>
      <c r="B58" s="136"/>
      <c r="C58" s="62">
        <v>81838598</v>
      </c>
      <c r="D58" s="156"/>
      <c r="E58" s="60">
        <v>82388919</v>
      </c>
      <c r="F58" s="60">
        <v>76438919</v>
      </c>
      <c r="G58" s="60">
        <v>665862</v>
      </c>
      <c r="H58" s="60">
        <v>2684896</v>
      </c>
      <c r="I58" s="60">
        <v>8228824</v>
      </c>
      <c r="J58" s="60">
        <v>11579582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11579582</v>
      </c>
      <c r="X58" s="60">
        <v>19109730</v>
      </c>
      <c r="Y58" s="60">
        <v>-7530148</v>
      </c>
      <c r="Z58" s="140">
        <v>-39.4</v>
      </c>
      <c r="AA58" s="155">
        <v>76438919</v>
      </c>
    </row>
    <row r="59" spans="1:27" ht="13.5">
      <c r="A59" s="311" t="s">
        <v>211</v>
      </c>
      <c r="B59" s="136"/>
      <c r="C59" s="273">
        <v>14217130</v>
      </c>
      <c r="D59" s="274"/>
      <c r="E59" s="275">
        <v>15199247</v>
      </c>
      <c r="F59" s="275">
        <v>13909464</v>
      </c>
      <c r="G59" s="275">
        <v>731800</v>
      </c>
      <c r="H59" s="275">
        <v>883968</v>
      </c>
      <c r="I59" s="275">
        <v>3101361</v>
      </c>
      <c r="J59" s="275">
        <v>4717129</v>
      </c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>
        <v>4717129</v>
      </c>
      <c r="X59" s="275">
        <v>3477366</v>
      </c>
      <c r="Y59" s="275">
        <v>1239763</v>
      </c>
      <c r="Z59" s="140">
        <v>35.65</v>
      </c>
      <c r="AA59" s="277">
        <v>13909464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1752320820</v>
      </c>
      <c r="D61" s="156"/>
      <c r="E61" s="60">
        <v>1894278707</v>
      </c>
      <c r="F61" s="60">
        <v>1872941132</v>
      </c>
      <c r="G61" s="60">
        <v>78389468</v>
      </c>
      <c r="H61" s="60">
        <v>133626814</v>
      </c>
      <c r="I61" s="60">
        <v>352077952</v>
      </c>
      <c r="J61" s="60">
        <v>564094234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564094234</v>
      </c>
      <c r="X61" s="60">
        <v>468235283</v>
      </c>
      <c r="Y61" s="60">
        <v>95858951</v>
      </c>
      <c r="Z61" s="140">
        <v>20.47</v>
      </c>
      <c r="AA61" s="155">
        <v>1872941132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1248846519</v>
      </c>
      <c r="F65" s="60"/>
      <c r="G65" s="60">
        <v>52896839</v>
      </c>
      <c r="H65" s="60">
        <v>152234991</v>
      </c>
      <c r="I65" s="60">
        <v>245616481</v>
      </c>
      <c r="J65" s="60">
        <v>450748311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450748311</v>
      </c>
      <c r="X65" s="60"/>
      <c r="Y65" s="60">
        <v>450748311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237073551</v>
      </c>
      <c r="F66" s="275"/>
      <c r="G66" s="275">
        <v>18347663</v>
      </c>
      <c r="H66" s="275">
        <v>39721698</v>
      </c>
      <c r="I66" s="275">
        <v>61135826</v>
      </c>
      <c r="J66" s="275">
        <v>119205187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119205187</v>
      </c>
      <c r="X66" s="275"/>
      <c r="Y66" s="275">
        <v>119205187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1506010507</v>
      </c>
      <c r="F67" s="60"/>
      <c r="G67" s="60">
        <v>40447886</v>
      </c>
      <c r="H67" s="60">
        <v>121602316</v>
      </c>
      <c r="I67" s="60">
        <v>224069123</v>
      </c>
      <c r="J67" s="60">
        <v>386119325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386119325</v>
      </c>
      <c r="X67" s="60"/>
      <c r="Y67" s="60">
        <v>386119325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157424474</v>
      </c>
      <c r="F68" s="60"/>
      <c r="G68" s="60">
        <v>10700920</v>
      </c>
      <c r="H68" s="60">
        <v>32472192</v>
      </c>
      <c r="I68" s="60">
        <v>47976017</v>
      </c>
      <c r="J68" s="60">
        <v>91149129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91149129</v>
      </c>
      <c r="X68" s="60"/>
      <c r="Y68" s="60">
        <v>91149129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3149355051</v>
      </c>
      <c r="F69" s="220">
        <f t="shared" si="12"/>
        <v>0</v>
      </c>
      <c r="G69" s="220">
        <f t="shared" si="12"/>
        <v>122393308</v>
      </c>
      <c r="H69" s="220">
        <f t="shared" si="12"/>
        <v>346031197</v>
      </c>
      <c r="I69" s="220">
        <f t="shared" si="12"/>
        <v>578797447</v>
      </c>
      <c r="J69" s="220">
        <f t="shared" si="12"/>
        <v>1047221952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1047221952</v>
      </c>
      <c r="X69" s="220">
        <f t="shared" si="12"/>
        <v>0</v>
      </c>
      <c r="Y69" s="220">
        <f t="shared" si="12"/>
        <v>1047221952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1712591125</v>
      </c>
      <c r="D5" s="357">
        <f t="shared" si="0"/>
        <v>0</v>
      </c>
      <c r="E5" s="356">
        <f t="shared" si="0"/>
        <v>2537927151</v>
      </c>
      <c r="F5" s="358">
        <f t="shared" si="0"/>
        <v>2743122010</v>
      </c>
      <c r="G5" s="358">
        <f t="shared" si="0"/>
        <v>13251193</v>
      </c>
      <c r="H5" s="356">
        <f t="shared" si="0"/>
        <v>97081602</v>
      </c>
      <c r="I5" s="356">
        <f t="shared" si="0"/>
        <v>141767232</v>
      </c>
      <c r="J5" s="358">
        <f t="shared" si="0"/>
        <v>252100027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252100027</v>
      </c>
      <c r="X5" s="356">
        <f t="shared" si="0"/>
        <v>685780503</v>
      </c>
      <c r="Y5" s="358">
        <f t="shared" si="0"/>
        <v>-433680476</v>
      </c>
      <c r="Z5" s="359">
        <f>+IF(X5&lt;&gt;0,+(Y5/X5)*100,0)</f>
        <v>-63.23896262766747</v>
      </c>
      <c r="AA5" s="360">
        <f>+AA6+AA8+AA11+AA13+AA15</f>
        <v>2743122010</v>
      </c>
    </row>
    <row r="6" spans="1:27" ht="13.5">
      <c r="A6" s="361" t="s">
        <v>204</v>
      </c>
      <c r="B6" s="142"/>
      <c r="C6" s="60">
        <f>+C7</f>
        <v>666729339</v>
      </c>
      <c r="D6" s="340">
        <f aca="true" t="shared" si="1" ref="D6:AA6">+D7</f>
        <v>0</v>
      </c>
      <c r="E6" s="60">
        <f t="shared" si="1"/>
        <v>1002468525</v>
      </c>
      <c r="F6" s="59">
        <f t="shared" si="1"/>
        <v>1063440852</v>
      </c>
      <c r="G6" s="59">
        <f t="shared" si="1"/>
        <v>553425</v>
      </c>
      <c r="H6" s="60">
        <f t="shared" si="1"/>
        <v>51085480</v>
      </c>
      <c r="I6" s="60">
        <f t="shared" si="1"/>
        <v>62985178</v>
      </c>
      <c r="J6" s="59">
        <f t="shared" si="1"/>
        <v>114624083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114624083</v>
      </c>
      <c r="X6" s="60">
        <f t="shared" si="1"/>
        <v>265860213</v>
      </c>
      <c r="Y6" s="59">
        <f t="shared" si="1"/>
        <v>-151236130</v>
      </c>
      <c r="Z6" s="61">
        <f>+IF(X6&lt;&gt;0,+(Y6/X6)*100,0)</f>
        <v>-56.88558219879256</v>
      </c>
      <c r="AA6" s="62">
        <f t="shared" si="1"/>
        <v>1063440852</v>
      </c>
    </row>
    <row r="7" spans="1:27" ht="13.5">
      <c r="A7" s="291" t="s">
        <v>228</v>
      </c>
      <c r="B7" s="142"/>
      <c r="C7" s="60">
        <v>666729339</v>
      </c>
      <c r="D7" s="340"/>
      <c r="E7" s="60">
        <v>1002468525</v>
      </c>
      <c r="F7" s="59">
        <v>1063440852</v>
      </c>
      <c r="G7" s="59">
        <v>553425</v>
      </c>
      <c r="H7" s="60">
        <v>51085480</v>
      </c>
      <c r="I7" s="60">
        <v>62985178</v>
      </c>
      <c r="J7" s="59">
        <v>114624083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114624083</v>
      </c>
      <c r="X7" s="60">
        <v>265860213</v>
      </c>
      <c r="Y7" s="59">
        <v>-151236130</v>
      </c>
      <c r="Z7" s="61">
        <v>-56.89</v>
      </c>
      <c r="AA7" s="62">
        <v>1063440852</v>
      </c>
    </row>
    <row r="8" spans="1:27" ht="13.5">
      <c r="A8" s="361" t="s">
        <v>205</v>
      </c>
      <c r="B8" s="142"/>
      <c r="C8" s="60">
        <f aca="true" t="shared" si="2" ref="C8:Y8">SUM(C9:C10)</f>
        <v>607595279</v>
      </c>
      <c r="D8" s="340">
        <f t="shared" si="2"/>
        <v>0</v>
      </c>
      <c r="E8" s="60">
        <f t="shared" si="2"/>
        <v>609203749</v>
      </c>
      <c r="F8" s="59">
        <f t="shared" si="2"/>
        <v>691510538</v>
      </c>
      <c r="G8" s="59">
        <f t="shared" si="2"/>
        <v>9070101</v>
      </c>
      <c r="H8" s="60">
        <f t="shared" si="2"/>
        <v>26679462</v>
      </c>
      <c r="I8" s="60">
        <f t="shared" si="2"/>
        <v>34728181</v>
      </c>
      <c r="J8" s="59">
        <f t="shared" si="2"/>
        <v>70477744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70477744</v>
      </c>
      <c r="X8" s="60">
        <f t="shared" si="2"/>
        <v>172877635</v>
      </c>
      <c r="Y8" s="59">
        <f t="shared" si="2"/>
        <v>-102399891</v>
      </c>
      <c r="Z8" s="61">
        <f>+IF(X8&lt;&gt;0,+(Y8/X8)*100,0)</f>
        <v>-59.23258436523614</v>
      </c>
      <c r="AA8" s="62">
        <f>SUM(AA9:AA10)</f>
        <v>691510538</v>
      </c>
    </row>
    <row r="9" spans="1:27" ht="13.5">
      <c r="A9" s="291" t="s">
        <v>229</v>
      </c>
      <c r="B9" s="142"/>
      <c r="C9" s="60">
        <v>565731070</v>
      </c>
      <c r="D9" s="340"/>
      <c r="E9" s="60">
        <v>559768049</v>
      </c>
      <c r="F9" s="59">
        <v>635337310</v>
      </c>
      <c r="G9" s="59">
        <v>8432557</v>
      </c>
      <c r="H9" s="60">
        <v>21174759</v>
      </c>
      <c r="I9" s="60">
        <v>30292518</v>
      </c>
      <c r="J9" s="59">
        <v>59899834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59899834</v>
      </c>
      <c r="X9" s="60">
        <v>158834328</v>
      </c>
      <c r="Y9" s="59">
        <v>-98934494</v>
      </c>
      <c r="Z9" s="61">
        <v>-62.29</v>
      </c>
      <c r="AA9" s="62">
        <v>635337310</v>
      </c>
    </row>
    <row r="10" spans="1:27" ht="13.5">
      <c r="A10" s="291" t="s">
        <v>230</v>
      </c>
      <c r="B10" s="142"/>
      <c r="C10" s="60">
        <v>41864209</v>
      </c>
      <c r="D10" s="340"/>
      <c r="E10" s="60">
        <v>49435700</v>
      </c>
      <c r="F10" s="59">
        <v>56173228</v>
      </c>
      <c r="G10" s="59">
        <v>637544</v>
      </c>
      <c r="H10" s="60">
        <v>5504703</v>
      </c>
      <c r="I10" s="60">
        <v>4435663</v>
      </c>
      <c r="J10" s="59">
        <v>10577910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10577910</v>
      </c>
      <c r="X10" s="60">
        <v>14043307</v>
      </c>
      <c r="Y10" s="59">
        <v>-3465397</v>
      </c>
      <c r="Z10" s="61">
        <v>-24.68</v>
      </c>
      <c r="AA10" s="62">
        <v>56173228</v>
      </c>
    </row>
    <row r="11" spans="1:27" ht="13.5">
      <c r="A11" s="361" t="s">
        <v>206</v>
      </c>
      <c r="B11" s="142"/>
      <c r="C11" s="362">
        <f>+C12</f>
        <v>156526351</v>
      </c>
      <c r="D11" s="363">
        <f aca="true" t="shared" si="3" ref="D11:AA11">+D12</f>
        <v>0</v>
      </c>
      <c r="E11" s="362">
        <f t="shared" si="3"/>
        <v>244899351</v>
      </c>
      <c r="F11" s="364">
        <f t="shared" si="3"/>
        <v>260594252</v>
      </c>
      <c r="G11" s="364">
        <f t="shared" si="3"/>
        <v>655720</v>
      </c>
      <c r="H11" s="362">
        <f t="shared" si="3"/>
        <v>3576367</v>
      </c>
      <c r="I11" s="362">
        <f t="shared" si="3"/>
        <v>12886165</v>
      </c>
      <c r="J11" s="364">
        <f t="shared" si="3"/>
        <v>17118252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17118252</v>
      </c>
      <c r="X11" s="362">
        <f t="shared" si="3"/>
        <v>65148563</v>
      </c>
      <c r="Y11" s="364">
        <f t="shared" si="3"/>
        <v>-48030311</v>
      </c>
      <c r="Z11" s="365">
        <f>+IF(X11&lt;&gt;0,+(Y11/X11)*100,0)</f>
        <v>-73.72428306668867</v>
      </c>
      <c r="AA11" s="366">
        <f t="shared" si="3"/>
        <v>260594252</v>
      </c>
    </row>
    <row r="12" spans="1:27" ht="13.5">
      <c r="A12" s="291" t="s">
        <v>231</v>
      </c>
      <c r="B12" s="136"/>
      <c r="C12" s="60">
        <v>156526351</v>
      </c>
      <c r="D12" s="340"/>
      <c r="E12" s="60">
        <v>244899351</v>
      </c>
      <c r="F12" s="59">
        <v>260594252</v>
      </c>
      <c r="G12" s="59">
        <v>655720</v>
      </c>
      <c r="H12" s="60">
        <v>3576367</v>
      </c>
      <c r="I12" s="60">
        <v>12886165</v>
      </c>
      <c r="J12" s="59">
        <v>17118252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17118252</v>
      </c>
      <c r="X12" s="60">
        <v>65148563</v>
      </c>
      <c r="Y12" s="59">
        <v>-48030311</v>
      </c>
      <c r="Z12" s="61">
        <v>-73.72</v>
      </c>
      <c r="AA12" s="62">
        <v>260594252</v>
      </c>
    </row>
    <row r="13" spans="1:27" ht="13.5">
      <c r="A13" s="361" t="s">
        <v>207</v>
      </c>
      <c r="B13" s="136"/>
      <c r="C13" s="275">
        <f>+C14</f>
        <v>162451919</v>
      </c>
      <c r="D13" s="341">
        <f aca="true" t="shared" si="4" ref="D13:AA13">+D14</f>
        <v>0</v>
      </c>
      <c r="E13" s="275">
        <f t="shared" si="4"/>
        <v>278172694</v>
      </c>
      <c r="F13" s="342">
        <f t="shared" si="4"/>
        <v>330668745</v>
      </c>
      <c r="G13" s="342">
        <f t="shared" si="4"/>
        <v>740716</v>
      </c>
      <c r="H13" s="275">
        <f t="shared" si="4"/>
        <v>4264580</v>
      </c>
      <c r="I13" s="275">
        <f t="shared" si="4"/>
        <v>17470339</v>
      </c>
      <c r="J13" s="342">
        <f t="shared" si="4"/>
        <v>22475635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22475635</v>
      </c>
      <c r="X13" s="275">
        <f t="shared" si="4"/>
        <v>82667186</v>
      </c>
      <c r="Y13" s="342">
        <f t="shared" si="4"/>
        <v>-60191551</v>
      </c>
      <c r="Z13" s="335">
        <f>+IF(X13&lt;&gt;0,+(Y13/X13)*100,0)</f>
        <v>-72.81190265748249</v>
      </c>
      <c r="AA13" s="273">
        <f t="shared" si="4"/>
        <v>330668745</v>
      </c>
    </row>
    <row r="14" spans="1:27" ht="13.5">
      <c r="A14" s="291" t="s">
        <v>232</v>
      </c>
      <c r="B14" s="136"/>
      <c r="C14" s="60">
        <v>162451919</v>
      </c>
      <c r="D14" s="340"/>
      <c r="E14" s="60">
        <v>278172694</v>
      </c>
      <c r="F14" s="59">
        <v>330668745</v>
      </c>
      <c r="G14" s="59">
        <v>740716</v>
      </c>
      <c r="H14" s="60">
        <v>4264580</v>
      </c>
      <c r="I14" s="60">
        <v>17470339</v>
      </c>
      <c r="J14" s="59">
        <v>22475635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22475635</v>
      </c>
      <c r="X14" s="60">
        <v>82667186</v>
      </c>
      <c r="Y14" s="59">
        <v>-60191551</v>
      </c>
      <c r="Z14" s="61">
        <v>-72.81</v>
      </c>
      <c r="AA14" s="62">
        <v>330668745</v>
      </c>
    </row>
    <row r="15" spans="1:27" ht="13.5">
      <c r="A15" s="361" t="s">
        <v>208</v>
      </c>
      <c r="B15" s="136"/>
      <c r="C15" s="60">
        <f aca="true" t="shared" si="5" ref="C15:Y15">SUM(C16:C20)</f>
        <v>119288237</v>
      </c>
      <c r="D15" s="340">
        <f t="shared" si="5"/>
        <v>0</v>
      </c>
      <c r="E15" s="60">
        <f t="shared" si="5"/>
        <v>403182832</v>
      </c>
      <c r="F15" s="59">
        <f t="shared" si="5"/>
        <v>396907623</v>
      </c>
      <c r="G15" s="59">
        <f t="shared" si="5"/>
        <v>2231231</v>
      </c>
      <c r="H15" s="60">
        <f t="shared" si="5"/>
        <v>11475713</v>
      </c>
      <c r="I15" s="60">
        <f t="shared" si="5"/>
        <v>13697369</v>
      </c>
      <c r="J15" s="59">
        <f t="shared" si="5"/>
        <v>27404313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27404313</v>
      </c>
      <c r="X15" s="60">
        <f t="shared" si="5"/>
        <v>99226906</v>
      </c>
      <c r="Y15" s="59">
        <f t="shared" si="5"/>
        <v>-71822593</v>
      </c>
      <c r="Z15" s="61">
        <f>+IF(X15&lt;&gt;0,+(Y15/X15)*100,0)</f>
        <v>-72.38217525395784</v>
      </c>
      <c r="AA15" s="62">
        <f>SUM(AA16:AA20)</f>
        <v>396907623</v>
      </c>
    </row>
    <row r="16" spans="1:27" ht="13.5">
      <c r="A16" s="291" t="s">
        <v>233</v>
      </c>
      <c r="B16" s="300"/>
      <c r="C16" s="60">
        <v>64672306</v>
      </c>
      <c r="D16" s="340"/>
      <c r="E16" s="60">
        <v>307034280</v>
      </c>
      <c r="F16" s="59">
        <v>305634280</v>
      </c>
      <c r="G16" s="59">
        <v>2231231</v>
      </c>
      <c r="H16" s="60">
        <v>11049138</v>
      </c>
      <c r="I16" s="60">
        <v>13026110</v>
      </c>
      <c r="J16" s="59">
        <v>26306479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26306479</v>
      </c>
      <c r="X16" s="60">
        <v>76408570</v>
      </c>
      <c r="Y16" s="59">
        <v>-50102091</v>
      </c>
      <c r="Z16" s="61">
        <v>-65.57</v>
      </c>
      <c r="AA16" s="62">
        <v>305634280</v>
      </c>
    </row>
    <row r="17" spans="1:27" ht="13.5">
      <c r="A17" s="291" t="s">
        <v>234</v>
      </c>
      <c r="B17" s="136"/>
      <c r="C17" s="60">
        <v>35852644</v>
      </c>
      <c r="D17" s="340"/>
      <c r="E17" s="60">
        <v>63848552</v>
      </c>
      <c r="F17" s="59">
        <v>58698552</v>
      </c>
      <c r="G17" s="59"/>
      <c r="H17" s="60">
        <v>208688</v>
      </c>
      <c r="I17" s="60"/>
      <c r="J17" s="59">
        <v>208688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208688</v>
      </c>
      <c r="X17" s="60">
        <v>14674638</v>
      </c>
      <c r="Y17" s="59">
        <v>-14465950</v>
      </c>
      <c r="Z17" s="61">
        <v>-98.58</v>
      </c>
      <c r="AA17" s="62">
        <v>58698552</v>
      </c>
    </row>
    <row r="18" spans="1:27" ht="13.5">
      <c r="A18" s="291" t="s">
        <v>82</v>
      </c>
      <c r="B18" s="136"/>
      <c r="C18" s="60">
        <v>18763287</v>
      </c>
      <c r="D18" s="340"/>
      <c r="E18" s="60">
        <v>32300000</v>
      </c>
      <c r="F18" s="59">
        <v>32574791</v>
      </c>
      <c r="G18" s="59"/>
      <c r="H18" s="60">
        <v>217887</v>
      </c>
      <c r="I18" s="60">
        <v>671259</v>
      </c>
      <c r="J18" s="59">
        <v>889146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889146</v>
      </c>
      <c r="X18" s="60">
        <v>8143698</v>
      </c>
      <c r="Y18" s="59">
        <v>-7254552</v>
      </c>
      <c r="Z18" s="61">
        <v>-89.08</v>
      </c>
      <c r="AA18" s="62">
        <v>32574791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178466108</v>
      </c>
      <c r="D22" s="344">
        <f t="shared" si="6"/>
        <v>0</v>
      </c>
      <c r="E22" s="343">
        <f t="shared" si="6"/>
        <v>402921663</v>
      </c>
      <c r="F22" s="345">
        <f t="shared" si="6"/>
        <v>420645706</v>
      </c>
      <c r="G22" s="345">
        <f t="shared" si="6"/>
        <v>49612</v>
      </c>
      <c r="H22" s="343">
        <f t="shared" si="6"/>
        <v>1956299</v>
      </c>
      <c r="I22" s="343">
        <f t="shared" si="6"/>
        <v>4968959</v>
      </c>
      <c r="J22" s="345">
        <f t="shared" si="6"/>
        <v>6974870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6974870</v>
      </c>
      <c r="X22" s="343">
        <f t="shared" si="6"/>
        <v>105161427</v>
      </c>
      <c r="Y22" s="345">
        <f t="shared" si="6"/>
        <v>-98186557</v>
      </c>
      <c r="Z22" s="336">
        <f>+IF(X22&lt;&gt;0,+(Y22/X22)*100,0)</f>
        <v>-93.36746352823835</v>
      </c>
      <c r="AA22" s="350">
        <f>SUM(AA23:AA32)</f>
        <v>420645706</v>
      </c>
    </row>
    <row r="23" spans="1:27" ht="13.5">
      <c r="A23" s="361" t="s">
        <v>236</v>
      </c>
      <c r="B23" s="142"/>
      <c r="C23" s="60">
        <v>5356789</v>
      </c>
      <c r="D23" s="340"/>
      <c r="E23" s="60">
        <v>12691447</v>
      </c>
      <c r="F23" s="59">
        <v>13541266</v>
      </c>
      <c r="G23" s="59">
        <v>49612</v>
      </c>
      <c r="H23" s="60">
        <v>613081</v>
      </c>
      <c r="I23" s="60">
        <v>420707</v>
      </c>
      <c r="J23" s="59">
        <v>1083400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1083400</v>
      </c>
      <c r="X23" s="60">
        <v>3385317</v>
      </c>
      <c r="Y23" s="59">
        <v>-2301917</v>
      </c>
      <c r="Z23" s="61">
        <v>-68</v>
      </c>
      <c r="AA23" s="62">
        <v>13541266</v>
      </c>
    </row>
    <row r="24" spans="1:27" ht="13.5">
      <c r="A24" s="361" t="s">
        <v>237</v>
      </c>
      <c r="B24" s="142"/>
      <c r="C24" s="60">
        <v>7184788</v>
      </c>
      <c r="D24" s="340"/>
      <c r="E24" s="60">
        <v>3500000</v>
      </c>
      <c r="F24" s="59">
        <v>3737601</v>
      </c>
      <c r="G24" s="59"/>
      <c r="H24" s="60">
        <v>133714</v>
      </c>
      <c r="I24" s="60"/>
      <c r="J24" s="59">
        <v>133714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133714</v>
      </c>
      <c r="X24" s="60">
        <v>934400</v>
      </c>
      <c r="Y24" s="59">
        <v>-800686</v>
      </c>
      <c r="Z24" s="61">
        <v>-85.69</v>
      </c>
      <c r="AA24" s="62">
        <v>3737601</v>
      </c>
    </row>
    <row r="25" spans="1:27" ht="13.5">
      <c r="A25" s="361" t="s">
        <v>238</v>
      </c>
      <c r="B25" s="142"/>
      <c r="C25" s="60"/>
      <c r="D25" s="340"/>
      <c r="E25" s="60">
        <v>4348000</v>
      </c>
      <c r="F25" s="59">
        <v>10497537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2624384</v>
      </c>
      <c r="Y25" s="59">
        <v>-2624384</v>
      </c>
      <c r="Z25" s="61">
        <v>-100</v>
      </c>
      <c r="AA25" s="62">
        <v>10497537</v>
      </c>
    </row>
    <row r="26" spans="1:27" ht="13.5">
      <c r="A26" s="361" t="s">
        <v>239</v>
      </c>
      <c r="B26" s="302"/>
      <c r="C26" s="362">
        <v>16113592</v>
      </c>
      <c r="D26" s="363"/>
      <c r="E26" s="362">
        <v>40316308</v>
      </c>
      <c r="F26" s="364">
        <v>54935001</v>
      </c>
      <c r="G26" s="364"/>
      <c r="H26" s="362">
        <v>330554</v>
      </c>
      <c r="I26" s="362">
        <v>3923402</v>
      </c>
      <c r="J26" s="364">
        <v>4253956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4253956</v>
      </c>
      <c r="X26" s="362">
        <v>13733750</v>
      </c>
      <c r="Y26" s="364">
        <v>-9479794</v>
      </c>
      <c r="Z26" s="365">
        <v>-69.03</v>
      </c>
      <c r="AA26" s="366">
        <v>54935001</v>
      </c>
    </row>
    <row r="27" spans="1:27" ht="13.5">
      <c r="A27" s="361" t="s">
        <v>240</v>
      </c>
      <c r="B27" s="147"/>
      <c r="C27" s="60">
        <v>439911</v>
      </c>
      <c r="D27" s="340"/>
      <c r="E27" s="60"/>
      <c r="F27" s="59">
        <v>4157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1039</v>
      </c>
      <c r="Y27" s="59">
        <v>-1039</v>
      </c>
      <c r="Z27" s="61">
        <v>-100</v>
      </c>
      <c r="AA27" s="62">
        <v>4157</v>
      </c>
    </row>
    <row r="28" spans="1:27" ht="13.5">
      <c r="A28" s="361" t="s">
        <v>241</v>
      </c>
      <c r="B28" s="147"/>
      <c r="C28" s="275">
        <v>2440981</v>
      </c>
      <c r="D28" s="341"/>
      <c r="E28" s="275">
        <v>6616800</v>
      </c>
      <c r="F28" s="342">
        <v>12682892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3170723</v>
      </c>
      <c r="Y28" s="342">
        <v>-3170723</v>
      </c>
      <c r="Z28" s="335">
        <v>-100</v>
      </c>
      <c r="AA28" s="273">
        <v>12682892</v>
      </c>
    </row>
    <row r="29" spans="1:27" ht="13.5">
      <c r="A29" s="361" t="s">
        <v>242</v>
      </c>
      <c r="B29" s="147"/>
      <c r="C29" s="60">
        <v>132555944</v>
      </c>
      <c r="D29" s="340"/>
      <c r="E29" s="60">
        <v>302338850</v>
      </c>
      <c r="F29" s="59">
        <v>302338850</v>
      </c>
      <c r="G29" s="59"/>
      <c r="H29" s="60">
        <v>80762</v>
      </c>
      <c r="I29" s="60"/>
      <c r="J29" s="59">
        <v>80762</v>
      </c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>
        <v>80762</v>
      </c>
      <c r="X29" s="60">
        <v>75584713</v>
      </c>
      <c r="Y29" s="59">
        <v>-75503951</v>
      </c>
      <c r="Z29" s="61">
        <v>-99.89</v>
      </c>
      <c r="AA29" s="62">
        <v>302338850</v>
      </c>
    </row>
    <row r="30" spans="1:27" ht="13.5">
      <c r="A30" s="361" t="s">
        <v>243</v>
      </c>
      <c r="B30" s="136"/>
      <c r="C30" s="60">
        <v>8862372</v>
      </c>
      <c r="D30" s="340"/>
      <c r="E30" s="60">
        <v>6700000</v>
      </c>
      <c r="F30" s="59">
        <v>5164396</v>
      </c>
      <c r="G30" s="59"/>
      <c r="H30" s="60">
        <v>286431</v>
      </c>
      <c r="I30" s="60">
        <v>88062</v>
      </c>
      <c r="J30" s="59">
        <v>374493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374493</v>
      </c>
      <c r="X30" s="60">
        <v>1291099</v>
      </c>
      <c r="Y30" s="59">
        <v>-916606</v>
      </c>
      <c r="Z30" s="61">
        <v>-70.99</v>
      </c>
      <c r="AA30" s="62">
        <v>5164396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5511731</v>
      </c>
      <c r="D32" s="340"/>
      <c r="E32" s="60">
        <v>26410258</v>
      </c>
      <c r="F32" s="59">
        <v>17744006</v>
      </c>
      <c r="G32" s="59"/>
      <c r="H32" s="60">
        <v>511757</v>
      </c>
      <c r="I32" s="60">
        <v>536788</v>
      </c>
      <c r="J32" s="59">
        <v>1048545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1048545</v>
      </c>
      <c r="X32" s="60">
        <v>4436002</v>
      </c>
      <c r="Y32" s="59">
        <v>-3387457</v>
      </c>
      <c r="Z32" s="61">
        <v>-76.36</v>
      </c>
      <c r="AA32" s="62">
        <v>17744006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7622000</v>
      </c>
      <c r="D34" s="344">
        <f aca="true" t="shared" si="7" ref="D34:AA34">+D35</f>
        <v>0</v>
      </c>
      <c r="E34" s="343">
        <f t="shared" si="7"/>
        <v>11729073</v>
      </c>
      <c r="F34" s="345">
        <f t="shared" si="7"/>
        <v>12079073</v>
      </c>
      <c r="G34" s="345">
        <f t="shared" si="7"/>
        <v>1612854</v>
      </c>
      <c r="H34" s="343">
        <f t="shared" si="7"/>
        <v>389499</v>
      </c>
      <c r="I34" s="343">
        <f t="shared" si="7"/>
        <v>774444</v>
      </c>
      <c r="J34" s="345">
        <f t="shared" si="7"/>
        <v>2776797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2776797</v>
      </c>
      <c r="X34" s="343">
        <f t="shared" si="7"/>
        <v>3019768</v>
      </c>
      <c r="Y34" s="345">
        <f t="shared" si="7"/>
        <v>-242971</v>
      </c>
      <c r="Z34" s="336">
        <f>+IF(X34&lt;&gt;0,+(Y34/X34)*100,0)</f>
        <v>-8.046015455491945</v>
      </c>
      <c r="AA34" s="350">
        <f t="shared" si="7"/>
        <v>12079073</v>
      </c>
    </row>
    <row r="35" spans="1:27" ht="13.5">
      <c r="A35" s="361" t="s">
        <v>245</v>
      </c>
      <c r="B35" s="136"/>
      <c r="C35" s="54">
        <v>7622000</v>
      </c>
      <c r="D35" s="368"/>
      <c r="E35" s="54">
        <v>11729073</v>
      </c>
      <c r="F35" s="53">
        <v>12079073</v>
      </c>
      <c r="G35" s="53">
        <v>1612854</v>
      </c>
      <c r="H35" s="54">
        <v>389499</v>
      </c>
      <c r="I35" s="54">
        <v>774444</v>
      </c>
      <c r="J35" s="53">
        <v>2776797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2776797</v>
      </c>
      <c r="X35" s="54">
        <v>3019768</v>
      </c>
      <c r="Y35" s="53">
        <v>-242971</v>
      </c>
      <c r="Z35" s="94">
        <v>-8.05</v>
      </c>
      <c r="AA35" s="95">
        <v>12079073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58100686</v>
      </c>
      <c r="D37" s="344">
        <f aca="true" t="shared" si="8" ref="D37:AA37">+D38</f>
        <v>0</v>
      </c>
      <c r="E37" s="343">
        <f t="shared" si="8"/>
        <v>14150000</v>
      </c>
      <c r="F37" s="345">
        <f t="shared" si="8"/>
        <v>14150000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3537500</v>
      </c>
      <c r="Y37" s="345">
        <f t="shared" si="8"/>
        <v>-3537500</v>
      </c>
      <c r="Z37" s="336">
        <f>+IF(X37&lt;&gt;0,+(Y37/X37)*100,0)</f>
        <v>-100</v>
      </c>
      <c r="AA37" s="350">
        <f t="shared" si="8"/>
        <v>14150000</v>
      </c>
    </row>
    <row r="38" spans="1:27" ht="13.5">
      <c r="A38" s="361" t="s">
        <v>212</v>
      </c>
      <c r="B38" s="142"/>
      <c r="C38" s="60">
        <v>58100686</v>
      </c>
      <c r="D38" s="340"/>
      <c r="E38" s="60">
        <v>14150000</v>
      </c>
      <c r="F38" s="59">
        <v>14150000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3537500</v>
      </c>
      <c r="Y38" s="59">
        <v>-3537500</v>
      </c>
      <c r="Z38" s="61">
        <v>-100</v>
      </c>
      <c r="AA38" s="62">
        <v>14150000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521564789</v>
      </c>
      <c r="D40" s="344">
        <f t="shared" si="9"/>
        <v>0</v>
      </c>
      <c r="E40" s="343">
        <f t="shared" si="9"/>
        <v>673982801</v>
      </c>
      <c r="F40" s="345">
        <f t="shared" si="9"/>
        <v>630322969</v>
      </c>
      <c r="G40" s="345">
        <f t="shared" si="9"/>
        <v>1763000</v>
      </c>
      <c r="H40" s="343">
        <f t="shared" si="9"/>
        <v>10527473</v>
      </c>
      <c r="I40" s="343">
        <f t="shared" si="9"/>
        <v>35546404</v>
      </c>
      <c r="J40" s="345">
        <f t="shared" si="9"/>
        <v>47836877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47836877</v>
      </c>
      <c r="X40" s="343">
        <f t="shared" si="9"/>
        <v>157580743</v>
      </c>
      <c r="Y40" s="345">
        <f t="shared" si="9"/>
        <v>-109743866</v>
      </c>
      <c r="Z40" s="336">
        <f>+IF(X40&lt;&gt;0,+(Y40/X40)*100,0)</f>
        <v>-69.64294234860918</v>
      </c>
      <c r="AA40" s="350">
        <f>SUM(AA41:AA49)</f>
        <v>630322969</v>
      </c>
    </row>
    <row r="41" spans="1:27" ht="13.5">
      <c r="A41" s="361" t="s">
        <v>247</v>
      </c>
      <c r="B41" s="142"/>
      <c r="C41" s="362">
        <v>21190526</v>
      </c>
      <c r="D41" s="363"/>
      <c r="E41" s="362">
        <v>45060000</v>
      </c>
      <c r="F41" s="364">
        <v>45260000</v>
      </c>
      <c r="G41" s="364"/>
      <c r="H41" s="362">
        <v>2851858</v>
      </c>
      <c r="I41" s="362">
        <v>2950713</v>
      </c>
      <c r="J41" s="364">
        <v>5802571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5802571</v>
      </c>
      <c r="X41" s="362">
        <v>11315000</v>
      </c>
      <c r="Y41" s="364">
        <v>-5512429</v>
      </c>
      <c r="Z41" s="365">
        <v>-48.72</v>
      </c>
      <c r="AA41" s="366">
        <v>45260000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271165232</v>
      </c>
      <c r="D43" s="369"/>
      <c r="E43" s="305">
        <v>400481039</v>
      </c>
      <c r="F43" s="370">
        <v>353231900</v>
      </c>
      <c r="G43" s="370">
        <v>399363</v>
      </c>
      <c r="H43" s="305">
        <v>2652808</v>
      </c>
      <c r="I43" s="305">
        <v>23762276</v>
      </c>
      <c r="J43" s="370">
        <v>26814447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26814447</v>
      </c>
      <c r="X43" s="305">
        <v>88307975</v>
      </c>
      <c r="Y43" s="370">
        <v>-61493528</v>
      </c>
      <c r="Z43" s="371">
        <v>-69.64</v>
      </c>
      <c r="AA43" s="303">
        <v>353231900</v>
      </c>
    </row>
    <row r="44" spans="1:27" ht="13.5">
      <c r="A44" s="361" t="s">
        <v>250</v>
      </c>
      <c r="B44" s="136"/>
      <c r="C44" s="60">
        <v>94253176</v>
      </c>
      <c r="D44" s="368"/>
      <c r="E44" s="54">
        <v>101507636</v>
      </c>
      <c r="F44" s="53">
        <v>107412394</v>
      </c>
      <c r="G44" s="53">
        <v>1167872</v>
      </c>
      <c r="H44" s="54">
        <v>2119979</v>
      </c>
      <c r="I44" s="54">
        <v>3631448</v>
      </c>
      <c r="J44" s="53">
        <v>6919299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6919299</v>
      </c>
      <c r="X44" s="54">
        <v>26853099</v>
      </c>
      <c r="Y44" s="53">
        <v>-19933800</v>
      </c>
      <c r="Z44" s="94">
        <v>-74.23</v>
      </c>
      <c r="AA44" s="95">
        <v>107412394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134955855</v>
      </c>
      <c r="D48" s="368"/>
      <c r="E48" s="54">
        <v>126934126</v>
      </c>
      <c r="F48" s="53">
        <v>124418675</v>
      </c>
      <c r="G48" s="53">
        <v>195765</v>
      </c>
      <c r="H48" s="54">
        <v>2902828</v>
      </c>
      <c r="I48" s="54">
        <v>5201967</v>
      </c>
      <c r="J48" s="53">
        <v>8300560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8300560</v>
      </c>
      <c r="X48" s="54">
        <v>31104669</v>
      </c>
      <c r="Y48" s="53">
        <v>-22804109</v>
      </c>
      <c r="Z48" s="94">
        <v>-73.31</v>
      </c>
      <c r="AA48" s="95">
        <v>124418675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2478344708</v>
      </c>
      <c r="D60" s="346">
        <f t="shared" si="14"/>
        <v>0</v>
      </c>
      <c r="E60" s="219">
        <f t="shared" si="14"/>
        <v>3640710688</v>
      </c>
      <c r="F60" s="264">
        <f t="shared" si="14"/>
        <v>3820319758</v>
      </c>
      <c r="G60" s="264">
        <f t="shared" si="14"/>
        <v>16676659</v>
      </c>
      <c r="H60" s="219">
        <f t="shared" si="14"/>
        <v>109954873</v>
      </c>
      <c r="I60" s="219">
        <f t="shared" si="14"/>
        <v>183057039</v>
      </c>
      <c r="J60" s="264">
        <f t="shared" si="14"/>
        <v>309688571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309688571</v>
      </c>
      <c r="X60" s="219">
        <f t="shared" si="14"/>
        <v>955079941</v>
      </c>
      <c r="Y60" s="264">
        <f t="shared" si="14"/>
        <v>-645391370</v>
      </c>
      <c r="Z60" s="337">
        <f>+IF(X60&lt;&gt;0,+(Y60/X60)*100,0)</f>
        <v>-67.5745916435282</v>
      </c>
      <c r="AA60" s="232">
        <f>+AA57+AA54+AA51+AA40+AA37+AA34+AA22+AA5</f>
        <v>3820319758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1350252906</v>
      </c>
      <c r="D5" s="357">
        <f t="shared" si="0"/>
        <v>0</v>
      </c>
      <c r="E5" s="356">
        <f t="shared" si="0"/>
        <v>1845470809</v>
      </c>
      <c r="F5" s="358">
        <f t="shared" si="0"/>
        <v>2070537633</v>
      </c>
      <c r="G5" s="358">
        <f t="shared" si="0"/>
        <v>19459527</v>
      </c>
      <c r="H5" s="356">
        <f t="shared" si="0"/>
        <v>76371432</v>
      </c>
      <c r="I5" s="356">
        <f t="shared" si="0"/>
        <v>109840460</v>
      </c>
      <c r="J5" s="358">
        <f t="shared" si="0"/>
        <v>205671419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205671419</v>
      </c>
      <c r="X5" s="356">
        <f t="shared" si="0"/>
        <v>517634409</v>
      </c>
      <c r="Y5" s="358">
        <f t="shared" si="0"/>
        <v>-311962990</v>
      </c>
      <c r="Z5" s="359">
        <f>+IF(X5&lt;&gt;0,+(Y5/X5)*100,0)</f>
        <v>-60.26705036913418</v>
      </c>
      <c r="AA5" s="360">
        <f>+AA6+AA8+AA11+AA13+AA15</f>
        <v>2070537633</v>
      </c>
    </row>
    <row r="6" spans="1:27" ht="13.5">
      <c r="A6" s="361" t="s">
        <v>204</v>
      </c>
      <c r="B6" s="142"/>
      <c r="C6" s="60">
        <f>+C7</f>
        <v>217144162</v>
      </c>
      <c r="D6" s="340">
        <f aca="true" t="shared" si="1" ref="D6:AA6">+D7</f>
        <v>0</v>
      </c>
      <c r="E6" s="60">
        <f t="shared" si="1"/>
        <v>353351023</v>
      </c>
      <c r="F6" s="59">
        <f t="shared" si="1"/>
        <v>478248184</v>
      </c>
      <c r="G6" s="59">
        <f t="shared" si="1"/>
        <v>241173</v>
      </c>
      <c r="H6" s="60">
        <f t="shared" si="1"/>
        <v>24546267</v>
      </c>
      <c r="I6" s="60">
        <f t="shared" si="1"/>
        <v>21778275</v>
      </c>
      <c r="J6" s="59">
        <f t="shared" si="1"/>
        <v>46565715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46565715</v>
      </c>
      <c r="X6" s="60">
        <f t="shared" si="1"/>
        <v>119562046</v>
      </c>
      <c r="Y6" s="59">
        <f t="shared" si="1"/>
        <v>-72996331</v>
      </c>
      <c r="Z6" s="61">
        <f>+IF(X6&lt;&gt;0,+(Y6/X6)*100,0)</f>
        <v>-61.053096230889196</v>
      </c>
      <c r="AA6" s="62">
        <f t="shared" si="1"/>
        <v>478248184</v>
      </c>
    </row>
    <row r="7" spans="1:27" ht="13.5">
      <c r="A7" s="291" t="s">
        <v>228</v>
      </c>
      <c r="B7" s="142"/>
      <c r="C7" s="60">
        <v>217144162</v>
      </c>
      <c r="D7" s="340"/>
      <c r="E7" s="60">
        <v>353351023</v>
      </c>
      <c r="F7" s="59">
        <v>478248184</v>
      </c>
      <c r="G7" s="59">
        <v>241173</v>
      </c>
      <c r="H7" s="60">
        <v>24546267</v>
      </c>
      <c r="I7" s="60">
        <v>21778275</v>
      </c>
      <c r="J7" s="59">
        <v>46565715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46565715</v>
      </c>
      <c r="X7" s="60">
        <v>119562046</v>
      </c>
      <c r="Y7" s="59">
        <v>-72996331</v>
      </c>
      <c r="Z7" s="61">
        <v>-61.05</v>
      </c>
      <c r="AA7" s="62">
        <v>478248184</v>
      </c>
    </row>
    <row r="8" spans="1:27" ht="13.5">
      <c r="A8" s="361" t="s">
        <v>205</v>
      </c>
      <c r="B8" s="142"/>
      <c r="C8" s="60">
        <f aca="true" t="shared" si="2" ref="C8:Y8">SUM(C9:C10)</f>
        <v>305626167</v>
      </c>
      <c r="D8" s="340">
        <f t="shared" si="2"/>
        <v>0</v>
      </c>
      <c r="E8" s="60">
        <f t="shared" si="2"/>
        <v>477451170</v>
      </c>
      <c r="F8" s="59">
        <f t="shared" si="2"/>
        <v>509497092</v>
      </c>
      <c r="G8" s="59">
        <f t="shared" si="2"/>
        <v>6737472</v>
      </c>
      <c r="H8" s="60">
        <f t="shared" si="2"/>
        <v>10677431</v>
      </c>
      <c r="I8" s="60">
        <f t="shared" si="2"/>
        <v>24353114</v>
      </c>
      <c r="J8" s="59">
        <f t="shared" si="2"/>
        <v>41768017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41768017</v>
      </c>
      <c r="X8" s="60">
        <f t="shared" si="2"/>
        <v>127374273</v>
      </c>
      <c r="Y8" s="59">
        <f t="shared" si="2"/>
        <v>-85606256</v>
      </c>
      <c r="Z8" s="61">
        <f>+IF(X8&lt;&gt;0,+(Y8/X8)*100,0)</f>
        <v>-67.20843541144293</v>
      </c>
      <c r="AA8" s="62">
        <f>SUM(AA9:AA10)</f>
        <v>509497092</v>
      </c>
    </row>
    <row r="9" spans="1:27" ht="13.5">
      <c r="A9" s="291" t="s">
        <v>229</v>
      </c>
      <c r="B9" s="142"/>
      <c r="C9" s="60">
        <v>305628045</v>
      </c>
      <c r="D9" s="340"/>
      <c r="E9" s="60">
        <v>477451170</v>
      </c>
      <c r="F9" s="59">
        <v>509497092</v>
      </c>
      <c r="G9" s="59">
        <v>6737472</v>
      </c>
      <c r="H9" s="60">
        <v>10677431</v>
      </c>
      <c r="I9" s="60">
        <v>24353114</v>
      </c>
      <c r="J9" s="59">
        <v>41768017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41768017</v>
      </c>
      <c r="X9" s="60">
        <v>127374273</v>
      </c>
      <c r="Y9" s="59">
        <v>-85606256</v>
      </c>
      <c r="Z9" s="61">
        <v>-67.21</v>
      </c>
      <c r="AA9" s="62">
        <v>509497092</v>
      </c>
    </row>
    <row r="10" spans="1:27" ht="13.5">
      <c r="A10" s="291" t="s">
        <v>230</v>
      </c>
      <c r="B10" s="142"/>
      <c r="C10" s="60">
        <v>-1878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225244431</v>
      </c>
      <c r="D11" s="363">
        <f aca="true" t="shared" si="3" ref="D11:AA11">+D12</f>
        <v>0</v>
      </c>
      <c r="E11" s="362">
        <f t="shared" si="3"/>
        <v>253971410</v>
      </c>
      <c r="F11" s="364">
        <f t="shared" si="3"/>
        <v>267680462</v>
      </c>
      <c r="G11" s="364">
        <f t="shared" si="3"/>
        <v>2691343</v>
      </c>
      <c r="H11" s="362">
        <f t="shared" si="3"/>
        <v>21306919</v>
      </c>
      <c r="I11" s="362">
        <f t="shared" si="3"/>
        <v>18889761</v>
      </c>
      <c r="J11" s="364">
        <f t="shared" si="3"/>
        <v>42888023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42888023</v>
      </c>
      <c r="X11" s="362">
        <f t="shared" si="3"/>
        <v>66920116</v>
      </c>
      <c r="Y11" s="364">
        <f t="shared" si="3"/>
        <v>-24032093</v>
      </c>
      <c r="Z11" s="365">
        <f>+IF(X11&lt;&gt;0,+(Y11/X11)*100,0)</f>
        <v>-35.91161288483122</v>
      </c>
      <c r="AA11" s="366">
        <f t="shared" si="3"/>
        <v>267680462</v>
      </c>
    </row>
    <row r="12" spans="1:27" ht="13.5">
      <c r="A12" s="291" t="s">
        <v>231</v>
      </c>
      <c r="B12" s="136"/>
      <c r="C12" s="60">
        <v>225244431</v>
      </c>
      <c r="D12" s="340"/>
      <c r="E12" s="60">
        <v>253971410</v>
      </c>
      <c r="F12" s="59">
        <v>267680462</v>
      </c>
      <c r="G12" s="59">
        <v>2691343</v>
      </c>
      <c r="H12" s="60">
        <v>21306919</v>
      </c>
      <c r="I12" s="60">
        <v>18889761</v>
      </c>
      <c r="J12" s="59">
        <v>42888023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42888023</v>
      </c>
      <c r="X12" s="60">
        <v>66920116</v>
      </c>
      <c r="Y12" s="59">
        <v>-24032093</v>
      </c>
      <c r="Z12" s="61">
        <v>-35.91</v>
      </c>
      <c r="AA12" s="62">
        <v>267680462</v>
      </c>
    </row>
    <row r="13" spans="1:27" ht="13.5">
      <c r="A13" s="361" t="s">
        <v>207</v>
      </c>
      <c r="B13" s="136"/>
      <c r="C13" s="275">
        <f>+C14</f>
        <v>227906177</v>
      </c>
      <c r="D13" s="341">
        <f aca="true" t="shared" si="4" ref="D13:AA13">+D14</f>
        <v>0</v>
      </c>
      <c r="E13" s="275">
        <f t="shared" si="4"/>
        <v>351120001</v>
      </c>
      <c r="F13" s="342">
        <f t="shared" si="4"/>
        <v>355699482</v>
      </c>
      <c r="G13" s="342">
        <f t="shared" si="4"/>
        <v>1779187</v>
      </c>
      <c r="H13" s="275">
        <f t="shared" si="4"/>
        <v>7251478</v>
      </c>
      <c r="I13" s="275">
        <f t="shared" si="4"/>
        <v>14470092</v>
      </c>
      <c r="J13" s="342">
        <f t="shared" si="4"/>
        <v>23500757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23500757</v>
      </c>
      <c r="X13" s="275">
        <f t="shared" si="4"/>
        <v>88924871</v>
      </c>
      <c r="Y13" s="342">
        <f t="shared" si="4"/>
        <v>-65424114</v>
      </c>
      <c r="Z13" s="335">
        <f>+IF(X13&lt;&gt;0,+(Y13/X13)*100,0)</f>
        <v>-73.57234625620093</v>
      </c>
      <c r="AA13" s="273">
        <f t="shared" si="4"/>
        <v>355699482</v>
      </c>
    </row>
    <row r="14" spans="1:27" ht="13.5">
      <c r="A14" s="291" t="s">
        <v>232</v>
      </c>
      <c r="B14" s="136"/>
      <c r="C14" s="60">
        <v>227906177</v>
      </c>
      <c r="D14" s="340"/>
      <c r="E14" s="60">
        <v>351120001</v>
      </c>
      <c r="F14" s="59">
        <v>355699482</v>
      </c>
      <c r="G14" s="59">
        <v>1779187</v>
      </c>
      <c r="H14" s="60">
        <v>7251478</v>
      </c>
      <c r="I14" s="60">
        <v>14470092</v>
      </c>
      <c r="J14" s="59">
        <v>23500757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23500757</v>
      </c>
      <c r="X14" s="60">
        <v>88924871</v>
      </c>
      <c r="Y14" s="59">
        <v>-65424114</v>
      </c>
      <c r="Z14" s="61">
        <v>-73.57</v>
      </c>
      <c r="AA14" s="62">
        <v>355699482</v>
      </c>
    </row>
    <row r="15" spans="1:27" ht="13.5">
      <c r="A15" s="361" t="s">
        <v>208</v>
      </c>
      <c r="B15" s="136"/>
      <c r="C15" s="60">
        <f aca="true" t="shared" si="5" ref="C15:Y15">SUM(C16:C20)</f>
        <v>374331969</v>
      </c>
      <c r="D15" s="340">
        <f t="shared" si="5"/>
        <v>0</v>
      </c>
      <c r="E15" s="60">
        <f t="shared" si="5"/>
        <v>409577205</v>
      </c>
      <c r="F15" s="59">
        <f t="shared" si="5"/>
        <v>459412413</v>
      </c>
      <c r="G15" s="59">
        <f t="shared" si="5"/>
        <v>8010352</v>
      </c>
      <c r="H15" s="60">
        <f t="shared" si="5"/>
        <v>12589337</v>
      </c>
      <c r="I15" s="60">
        <f t="shared" si="5"/>
        <v>30349218</v>
      </c>
      <c r="J15" s="59">
        <f t="shared" si="5"/>
        <v>50948907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50948907</v>
      </c>
      <c r="X15" s="60">
        <f t="shared" si="5"/>
        <v>114853103</v>
      </c>
      <c r="Y15" s="59">
        <f t="shared" si="5"/>
        <v>-63904196</v>
      </c>
      <c r="Z15" s="61">
        <f>+IF(X15&lt;&gt;0,+(Y15/X15)*100,0)</f>
        <v>-55.63993860923374</v>
      </c>
      <c r="AA15" s="62">
        <f>SUM(AA16:AA20)</f>
        <v>459412413</v>
      </c>
    </row>
    <row r="16" spans="1:27" ht="13.5">
      <c r="A16" s="291" t="s">
        <v>233</v>
      </c>
      <c r="B16" s="300"/>
      <c r="C16" s="60">
        <v>1948104</v>
      </c>
      <c r="D16" s="340"/>
      <c r="E16" s="60">
        <v>18729841</v>
      </c>
      <c r="F16" s="59">
        <v>9797741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2449435</v>
      </c>
      <c r="Y16" s="59">
        <v>-2449435</v>
      </c>
      <c r="Z16" s="61">
        <v>-100</v>
      </c>
      <c r="AA16" s="62">
        <v>9797741</v>
      </c>
    </row>
    <row r="17" spans="1:27" ht="13.5">
      <c r="A17" s="291" t="s">
        <v>234</v>
      </c>
      <c r="B17" s="136"/>
      <c r="C17" s="60">
        <v>75107817</v>
      </c>
      <c r="D17" s="340"/>
      <c r="E17" s="60">
        <v>48700000</v>
      </c>
      <c r="F17" s="59">
        <v>70769820</v>
      </c>
      <c r="G17" s="59">
        <v>120614</v>
      </c>
      <c r="H17" s="60">
        <v>1584789</v>
      </c>
      <c r="I17" s="60">
        <v>1734081</v>
      </c>
      <c r="J17" s="59">
        <v>3439484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3439484</v>
      </c>
      <c r="X17" s="60">
        <v>17692455</v>
      </c>
      <c r="Y17" s="59">
        <v>-14252971</v>
      </c>
      <c r="Z17" s="61">
        <v>-80.56</v>
      </c>
      <c r="AA17" s="62">
        <v>70769820</v>
      </c>
    </row>
    <row r="18" spans="1:27" ht="13.5">
      <c r="A18" s="291" t="s">
        <v>82</v>
      </c>
      <c r="B18" s="136"/>
      <c r="C18" s="60">
        <v>297276048</v>
      </c>
      <c r="D18" s="340"/>
      <c r="E18" s="60">
        <v>342147364</v>
      </c>
      <c r="F18" s="59">
        <v>378844852</v>
      </c>
      <c r="G18" s="59">
        <v>7889738</v>
      </c>
      <c r="H18" s="60">
        <v>11004548</v>
      </c>
      <c r="I18" s="60">
        <v>28615137</v>
      </c>
      <c r="J18" s="59">
        <v>47509423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47509423</v>
      </c>
      <c r="X18" s="60">
        <v>94711213</v>
      </c>
      <c r="Y18" s="59">
        <v>-47201790</v>
      </c>
      <c r="Z18" s="61">
        <v>-49.84</v>
      </c>
      <c r="AA18" s="62">
        <v>378844852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146285103</v>
      </c>
      <c r="D22" s="344">
        <f t="shared" si="6"/>
        <v>0</v>
      </c>
      <c r="E22" s="343">
        <f t="shared" si="6"/>
        <v>139368965</v>
      </c>
      <c r="F22" s="345">
        <f t="shared" si="6"/>
        <v>190792379</v>
      </c>
      <c r="G22" s="345">
        <f t="shared" si="6"/>
        <v>84154</v>
      </c>
      <c r="H22" s="343">
        <f t="shared" si="6"/>
        <v>3997895</v>
      </c>
      <c r="I22" s="343">
        <f t="shared" si="6"/>
        <v>16782065</v>
      </c>
      <c r="J22" s="345">
        <f t="shared" si="6"/>
        <v>20864114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20864114</v>
      </c>
      <c r="X22" s="343">
        <f t="shared" si="6"/>
        <v>47698096</v>
      </c>
      <c r="Y22" s="345">
        <f t="shared" si="6"/>
        <v>-26833982</v>
      </c>
      <c r="Z22" s="336">
        <f>+IF(X22&lt;&gt;0,+(Y22/X22)*100,0)</f>
        <v>-56.25797306458522</v>
      </c>
      <c r="AA22" s="350">
        <f>SUM(AA23:AA32)</f>
        <v>190792379</v>
      </c>
    </row>
    <row r="23" spans="1:27" ht="13.5">
      <c r="A23" s="361" t="s">
        <v>236</v>
      </c>
      <c r="B23" s="142"/>
      <c r="C23" s="60">
        <v>60705854</v>
      </c>
      <c r="D23" s="340"/>
      <c r="E23" s="60">
        <v>26171004</v>
      </c>
      <c r="F23" s="59">
        <v>58331942</v>
      </c>
      <c r="G23" s="59">
        <v>-5455</v>
      </c>
      <c r="H23" s="60">
        <v>1914761</v>
      </c>
      <c r="I23" s="60">
        <v>4738408</v>
      </c>
      <c r="J23" s="59">
        <v>6647714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6647714</v>
      </c>
      <c r="X23" s="60">
        <v>14582986</v>
      </c>
      <c r="Y23" s="59">
        <v>-7935272</v>
      </c>
      <c r="Z23" s="61">
        <v>-54.41</v>
      </c>
      <c r="AA23" s="62">
        <v>58331942</v>
      </c>
    </row>
    <row r="24" spans="1:27" ht="13.5">
      <c r="A24" s="361" t="s">
        <v>237</v>
      </c>
      <c r="B24" s="142"/>
      <c r="C24" s="60">
        <v>24892316</v>
      </c>
      <c r="D24" s="340"/>
      <c r="E24" s="60">
        <v>61848137</v>
      </c>
      <c r="F24" s="59">
        <v>77853253</v>
      </c>
      <c r="G24" s="59">
        <v>66524</v>
      </c>
      <c r="H24" s="60">
        <v>1428428</v>
      </c>
      <c r="I24" s="60">
        <v>9311741</v>
      </c>
      <c r="J24" s="59">
        <v>10806693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10806693</v>
      </c>
      <c r="X24" s="60">
        <v>19463313</v>
      </c>
      <c r="Y24" s="59">
        <v>-8656620</v>
      </c>
      <c r="Z24" s="61">
        <v>-44.48</v>
      </c>
      <c r="AA24" s="62">
        <v>77853253</v>
      </c>
    </row>
    <row r="25" spans="1:27" ht="13.5">
      <c r="A25" s="361" t="s">
        <v>238</v>
      </c>
      <c r="B25" s="142"/>
      <c r="C25" s="60">
        <v>25918403</v>
      </c>
      <c r="D25" s="340"/>
      <c r="E25" s="60">
        <v>1340000</v>
      </c>
      <c r="F25" s="59">
        <v>5423018</v>
      </c>
      <c r="G25" s="59"/>
      <c r="H25" s="60">
        <v>121927</v>
      </c>
      <c r="I25" s="60">
        <v>305790</v>
      </c>
      <c r="J25" s="59">
        <v>427717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427717</v>
      </c>
      <c r="X25" s="60">
        <v>1355755</v>
      </c>
      <c r="Y25" s="59">
        <v>-928038</v>
      </c>
      <c r="Z25" s="61">
        <v>-68.45</v>
      </c>
      <c r="AA25" s="62">
        <v>5423018</v>
      </c>
    </row>
    <row r="26" spans="1:27" ht="13.5">
      <c r="A26" s="361" t="s">
        <v>239</v>
      </c>
      <c r="B26" s="302"/>
      <c r="C26" s="362"/>
      <c r="D26" s="363"/>
      <c r="E26" s="362">
        <v>6788000</v>
      </c>
      <c r="F26" s="364">
        <v>7040000</v>
      </c>
      <c r="G26" s="364"/>
      <c r="H26" s="362"/>
      <c r="I26" s="362">
        <v>1403014</v>
      </c>
      <c r="J26" s="364">
        <v>1403014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1403014</v>
      </c>
      <c r="X26" s="362">
        <v>1760000</v>
      </c>
      <c r="Y26" s="364">
        <v>-356986</v>
      </c>
      <c r="Z26" s="365">
        <v>-20.28</v>
      </c>
      <c r="AA26" s="366">
        <v>7040000</v>
      </c>
    </row>
    <row r="27" spans="1:27" ht="13.5">
      <c r="A27" s="361" t="s">
        <v>240</v>
      </c>
      <c r="B27" s="147"/>
      <c r="C27" s="60">
        <v>6963187</v>
      </c>
      <c r="D27" s="340"/>
      <c r="E27" s="60">
        <v>924000</v>
      </c>
      <c r="F27" s="59">
        <v>1479192</v>
      </c>
      <c r="G27" s="59"/>
      <c r="H27" s="60"/>
      <c r="I27" s="60">
        <v>56343</v>
      </c>
      <c r="J27" s="59">
        <v>56343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56343</v>
      </c>
      <c r="X27" s="60">
        <v>369798</v>
      </c>
      <c r="Y27" s="59">
        <v>-313455</v>
      </c>
      <c r="Z27" s="61">
        <v>-84.76</v>
      </c>
      <c r="AA27" s="62">
        <v>1479192</v>
      </c>
    </row>
    <row r="28" spans="1:27" ht="13.5">
      <c r="A28" s="361" t="s">
        <v>241</v>
      </c>
      <c r="B28" s="147"/>
      <c r="C28" s="275">
        <v>2225274</v>
      </c>
      <c r="D28" s="341"/>
      <c r="E28" s="275">
        <v>2610000</v>
      </c>
      <c r="F28" s="342">
        <v>2610000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652500</v>
      </c>
      <c r="Y28" s="342">
        <v>-652500</v>
      </c>
      <c r="Z28" s="335">
        <v>-100</v>
      </c>
      <c r="AA28" s="273">
        <v>2610000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11210520</v>
      </c>
      <c r="D30" s="340"/>
      <c r="E30" s="60">
        <v>11624845</v>
      </c>
      <c r="F30" s="59">
        <v>18157429</v>
      </c>
      <c r="G30" s="59">
        <v>23085</v>
      </c>
      <c r="H30" s="60">
        <v>323379</v>
      </c>
      <c r="I30" s="60">
        <v>327764</v>
      </c>
      <c r="J30" s="59">
        <v>674228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674228</v>
      </c>
      <c r="X30" s="60">
        <v>4539357</v>
      </c>
      <c r="Y30" s="59">
        <v>-3865129</v>
      </c>
      <c r="Z30" s="61">
        <v>-85.15</v>
      </c>
      <c r="AA30" s="62">
        <v>18157429</v>
      </c>
    </row>
    <row r="31" spans="1:27" ht="13.5">
      <c r="A31" s="361" t="s">
        <v>244</v>
      </c>
      <c r="B31" s="300"/>
      <c r="C31" s="60"/>
      <c r="D31" s="340"/>
      <c r="E31" s="60"/>
      <c r="F31" s="59">
        <v>189858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47465</v>
      </c>
      <c r="Y31" s="59">
        <v>-47465</v>
      </c>
      <c r="Z31" s="61">
        <v>-100</v>
      </c>
      <c r="AA31" s="62">
        <v>189858</v>
      </c>
    </row>
    <row r="32" spans="1:27" ht="13.5">
      <c r="A32" s="361" t="s">
        <v>93</v>
      </c>
      <c r="B32" s="136"/>
      <c r="C32" s="60">
        <v>14369549</v>
      </c>
      <c r="D32" s="340"/>
      <c r="E32" s="60">
        <v>28062979</v>
      </c>
      <c r="F32" s="59">
        <v>19707687</v>
      </c>
      <c r="G32" s="59"/>
      <c r="H32" s="60">
        <v>209400</v>
      </c>
      <c r="I32" s="60">
        <v>639005</v>
      </c>
      <c r="J32" s="59">
        <v>848405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848405</v>
      </c>
      <c r="X32" s="60">
        <v>4926922</v>
      </c>
      <c r="Y32" s="59">
        <v>-4078517</v>
      </c>
      <c r="Z32" s="61">
        <v>-82.78</v>
      </c>
      <c r="AA32" s="62">
        <v>19707687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500194</v>
      </c>
      <c r="D34" s="344">
        <f aca="true" t="shared" si="7" ref="D34:AA34">+D35</f>
        <v>0</v>
      </c>
      <c r="E34" s="343">
        <f t="shared" si="7"/>
        <v>2222652</v>
      </c>
      <c r="F34" s="345">
        <f t="shared" si="7"/>
        <v>2711832</v>
      </c>
      <c r="G34" s="345">
        <f t="shared" si="7"/>
        <v>95750</v>
      </c>
      <c r="H34" s="343">
        <f t="shared" si="7"/>
        <v>87240</v>
      </c>
      <c r="I34" s="343">
        <f t="shared" si="7"/>
        <v>169640</v>
      </c>
      <c r="J34" s="345">
        <f t="shared" si="7"/>
        <v>352630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352630</v>
      </c>
      <c r="X34" s="343">
        <f t="shared" si="7"/>
        <v>677958</v>
      </c>
      <c r="Y34" s="345">
        <f t="shared" si="7"/>
        <v>-325328</v>
      </c>
      <c r="Z34" s="336">
        <f>+IF(X34&lt;&gt;0,+(Y34/X34)*100,0)</f>
        <v>-47.98645343811859</v>
      </c>
      <c r="AA34" s="350">
        <f t="shared" si="7"/>
        <v>2711832</v>
      </c>
    </row>
    <row r="35" spans="1:27" ht="13.5">
      <c r="A35" s="361" t="s">
        <v>245</v>
      </c>
      <c r="B35" s="136"/>
      <c r="C35" s="54">
        <v>500194</v>
      </c>
      <c r="D35" s="368"/>
      <c r="E35" s="54">
        <v>2222652</v>
      </c>
      <c r="F35" s="53">
        <v>2711832</v>
      </c>
      <c r="G35" s="53">
        <v>95750</v>
      </c>
      <c r="H35" s="54">
        <v>87240</v>
      </c>
      <c r="I35" s="54">
        <v>169640</v>
      </c>
      <c r="J35" s="53">
        <v>352630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352630</v>
      </c>
      <c r="X35" s="54">
        <v>677958</v>
      </c>
      <c r="Y35" s="53">
        <v>-325328</v>
      </c>
      <c r="Z35" s="94">
        <v>-47.99</v>
      </c>
      <c r="AA35" s="95">
        <v>2711832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1715862</v>
      </c>
      <c r="D37" s="344">
        <f aca="true" t="shared" si="8" ref="D37:AA37">+D38</f>
        <v>0</v>
      </c>
      <c r="E37" s="343">
        <f t="shared" si="8"/>
        <v>1886438</v>
      </c>
      <c r="F37" s="345">
        <f t="shared" si="8"/>
        <v>1886438</v>
      </c>
      <c r="G37" s="345">
        <f t="shared" si="8"/>
        <v>0</v>
      </c>
      <c r="H37" s="343">
        <f t="shared" si="8"/>
        <v>107988</v>
      </c>
      <c r="I37" s="343">
        <f t="shared" si="8"/>
        <v>-54559</v>
      </c>
      <c r="J37" s="345">
        <f t="shared" si="8"/>
        <v>53429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53429</v>
      </c>
      <c r="X37" s="343">
        <f t="shared" si="8"/>
        <v>471610</v>
      </c>
      <c r="Y37" s="345">
        <f t="shared" si="8"/>
        <v>-418181</v>
      </c>
      <c r="Z37" s="336">
        <f>+IF(X37&lt;&gt;0,+(Y37/X37)*100,0)</f>
        <v>-88.67093573079451</v>
      </c>
      <c r="AA37" s="350">
        <f t="shared" si="8"/>
        <v>1886438</v>
      </c>
    </row>
    <row r="38" spans="1:27" ht="13.5">
      <c r="A38" s="361" t="s">
        <v>212</v>
      </c>
      <c r="B38" s="142"/>
      <c r="C38" s="60">
        <v>1715862</v>
      </c>
      <c r="D38" s="340"/>
      <c r="E38" s="60">
        <v>1886438</v>
      </c>
      <c r="F38" s="59">
        <v>1886438</v>
      </c>
      <c r="G38" s="59"/>
      <c r="H38" s="60">
        <v>107988</v>
      </c>
      <c r="I38" s="60">
        <v>-54559</v>
      </c>
      <c r="J38" s="59">
        <v>53429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53429</v>
      </c>
      <c r="X38" s="60">
        <v>471610</v>
      </c>
      <c r="Y38" s="59">
        <v>-418181</v>
      </c>
      <c r="Z38" s="61">
        <v>-88.67</v>
      </c>
      <c r="AA38" s="62">
        <v>1886438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525194222</v>
      </c>
      <c r="D40" s="344">
        <f t="shared" si="9"/>
        <v>0</v>
      </c>
      <c r="E40" s="343">
        <f t="shared" si="9"/>
        <v>581655771</v>
      </c>
      <c r="F40" s="345">
        <f t="shared" si="9"/>
        <v>526857760</v>
      </c>
      <c r="G40" s="345">
        <f t="shared" si="9"/>
        <v>2647756</v>
      </c>
      <c r="H40" s="343">
        <f t="shared" si="9"/>
        <v>12302442</v>
      </c>
      <c r="I40" s="343">
        <f t="shared" si="9"/>
        <v>17378735</v>
      </c>
      <c r="J40" s="345">
        <f t="shared" si="9"/>
        <v>32328933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32328933</v>
      </c>
      <c r="X40" s="343">
        <f t="shared" si="9"/>
        <v>131714440</v>
      </c>
      <c r="Y40" s="345">
        <f t="shared" si="9"/>
        <v>-99385507</v>
      </c>
      <c r="Z40" s="336">
        <f>+IF(X40&lt;&gt;0,+(Y40/X40)*100,0)</f>
        <v>-75.45528569229008</v>
      </c>
      <c r="AA40" s="350">
        <f>SUM(AA41:AA49)</f>
        <v>526857760</v>
      </c>
    </row>
    <row r="41" spans="1:27" ht="13.5">
      <c r="A41" s="361" t="s">
        <v>247</v>
      </c>
      <c r="B41" s="142"/>
      <c r="C41" s="362">
        <v>98389849</v>
      </c>
      <c r="D41" s="363"/>
      <c r="E41" s="362">
        <v>41590719</v>
      </c>
      <c r="F41" s="364">
        <v>41405440</v>
      </c>
      <c r="G41" s="364"/>
      <c r="H41" s="362">
        <v>4049125</v>
      </c>
      <c r="I41" s="362">
        <v>4301020</v>
      </c>
      <c r="J41" s="364">
        <v>8350145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8350145</v>
      </c>
      <c r="X41" s="362">
        <v>10351360</v>
      </c>
      <c r="Y41" s="364">
        <v>-2001215</v>
      </c>
      <c r="Z41" s="365">
        <v>-19.33</v>
      </c>
      <c r="AA41" s="366">
        <v>41405440</v>
      </c>
    </row>
    <row r="42" spans="1:27" ht="13.5">
      <c r="A42" s="361" t="s">
        <v>248</v>
      </c>
      <c r="B42" s="136"/>
      <c r="C42" s="60">
        <f aca="true" t="shared" si="10" ref="C42:Y42">+C62</f>
        <v>64003572</v>
      </c>
      <c r="D42" s="368">
        <f t="shared" si="10"/>
        <v>0</v>
      </c>
      <c r="E42" s="54">
        <f t="shared" si="10"/>
        <v>84000000</v>
      </c>
      <c r="F42" s="53">
        <f t="shared" si="10"/>
        <v>111000000</v>
      </c>
      <c r="G42" s="53">
        <f t="shared" si="10"/>
        <v>96461</v>
      </c>
      <c r="H42" s="54">
        <f t="shared" si="10"/>
        <v>244050</v>
      </c>
      <c r="I42" s="54">
        <f t="shared" si="10"/>
        <v>52187</v>
      </c>
      <c r="J42" s="53">
        <f t="shared" si="10"/>
        <v>392698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392698</v>
      </c>
      <c r="X42" s="54">
        <f t="shared" si="10"/>
        <v>27750000</v>
      </c>
      <c r="Y42" s="53">
        <f t="shared" si="10"/>
        <v>-27357302</v>
      </c>
      <c r="Z42" s="94">
        <f>+IF(X42&lt;&gt;0,+(Y42/X42)*100,0)</f>
        <v>-98.58487207207207</v>
      </c>
      <c r="AA42" s="95">
        <f>+AA62</f>
        <v>111000000</v>
      </c>
    </row>
    <row r="43" spans="1:27" ht="13.5">
      <c r="A43" s="361" t="s">
        <v>249</v>
      </c>
      <c r="B43" s="136"/>
      <c r="C43" s="275">
        <v>23543722</v>
      </c>
      <c r="D43" s="369"/>
      <c r="E43" s="305">
        <v>30913135</v>
      </c>
      <c r="F43" s="370">
        <v>32911301</v>
      </c>
      <c r="G43" s="370">
        <v>1359</v>
      </c>
      <c r="H43" s="305">
        <v>2630</v>
      </c>
      <c r="I43" s="305">
        <v>366126</v>
      </c>
      <c r="J43" s="370">
        <v>370115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370115</v>
      </c>
      <c r="X43" s="305">
        <v>8227825</v>
      </c>
      <c r="Y43" s="370">
        <v>-7857710</v>
      </c>
      <c r="Z43" s="371">
        <v>-95.5</v>
      </c>
      <c r="AA43" s="303">
        <v>32911301</v>
      </c>
    </row>
    <row r="44" spans="1:27" ht="13.5">
      <c r="A44" s="361" t="s">
        <v>250</v>
      </c>
      <c r="B44" s="136"/>
      <c r="C44" s="60">
        <v>136536791</v>
      </c>
      <c r="D44" s="368"/>
      <c r="E44" s="54">
        <v>116364996</v>
      </c>
      <c r="F44" s="53">
        <v>125466414</v>
      </c>
      <c r="G44" s="53">
        <v>2254596</v>
      </c>
      <c r="H44" s="54">
        <v>6484879</v>
      </c>
      <c r="I44" s="54">
        <v>7915603</v>
      </c>
      <c r="J44" s="53">
        <v>16655078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16655078</v>
      </c>
      <c r="X44" s="54">
        <v>31366604</v>
      </c>
      <c r="Y44" s="53">
        <v>-14711526</v>
      </c>
      <c r="Z44" s="94">
        <v>-46.9</v>
      </c>
      <c r="AA44" s="95">
        <v>125466414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783487</v>
      </c>
      <c r="D46" s="368"/>
      <c r="E46" s="54">
        <v>350000</v>
      </c>
      <c r="F46" s="53">
        <v>350000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87500</v>
      </c>
      <c r="Y46" s="53">
        <v>-87500</v>
      </c>
      <c r="Z46" s="94">
        <v>-100</v>
      </c>
      <c r="AA46" s="95">
        <v>350000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201936801</v>
      </c>
      <c r="D48" s="368"/>
      <c r="E48" s="54">
        <v>308436921</v>
      </c>
      <c r="F48" s="53">
        <v>215724605</v>
      </c>
      <c r="G48" s="53">
        <v>295340</v>
      </c>
      <c r="H48" s="54">
        <v>1521758</v>
      </c>
      <c r="I48" s="54">
        <v>4743799</v>
      </c>
      <c r="J48" s="53">
        <v>6560897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6560897</v>
      </c>
      <c r="X48" s="54">
        <v>53931151</v>
      </c>
      <c r="Y48" s="53">
        <v>-47370254</v>
      </c>
      <c r="Z48" s="94">
        <v>-87.83</v>
      </c>
      <c r="AA48" s="95">
        <v>215724605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2023948287</v>
      </c>
      <c r="D60" s="346">
        <f t="shared" si="14"/>
        <v>0</v>
      </c>
      <c r="E60" s="219">
        <f t="shared" si="14"/>
        <v>2570604635</v>
      </c>
      <c r="F60" s="264">
        <f t="shared" si="14"/>
        <v>2792786042</v>
      </c>
      <c r="G60" s="264">
        <f t="shared" si="14"/>
        <v>22287187</v>
      </c>
      <c r="H60" s="219">
        <f t="shared" si="14"/>
        <v>92866997</v>
      </c>
      <c r="I60" s="219">
        <f t="shared" si="14"/>
        <v>144116341</v>
      </c>
      <c r="J60" s="264">
        <f t="shared" si="14"/>
        <v>259270525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259270525</v>
      </c>
      <c r="X60" s="219">
        <f t="shared" si="14"/>
        <v>698196513</v>
      </c>
      <c r="Y60" s="264">
        <f t="shared" si="14"/>
        <v>-438925988</v>
      </c>
      <c r="Z60" s="337">
        <f>+IF(X60&lt;&gt;0,+(Y60/X60)*100,0)</f>
        <v>-62.86568033891054</v>
      </c>
      <c r="AA60" s="232">
        <f>+AA57+AA54+AA51+AA40+AA37+AA34+AA22+AA5</f>
        <v>2792786042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64003572</v>
      </c>
      <c r="D62" s="348">
        <f t="shared" si="15"/>
        <v>0</v>
      </c>
      <c r="E62" s="347">
        <f t="shared" si="15"/>
        <v>84000000</v>
      </c>
      <c r="F62" s="349">
        <f t="shared" si="15"/>
        <v>111000000</v>
      </c>
      <c r="G62" s="349">
        <f t="shared" si="15"/>
        <v>96461</v>
      </c>
      <c r="H62" s="347">
        <f t="shared" si="15"/>
        <v>244050</v>
      </c>
      <c r="I62" s="347">
        <f t="shared" si="15"/>
        <v>52187</v>
      </c>
      <c r="J62" s="349">
        <f t="shared" si="15"/>
        <v>392698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392698</v>
      </c>
      <c r="X62" s="347">
        <f t="shared" si="15"/>
        <v>27750000</v>
      </c>
      <c r="Y62" s="349">
        <f t="shared" si="15"/>
        <v>-27357302</v>
      </c>
      <c r="Z62" s="338">
        <f>+IF(X62&lt;&gt;0,+(Y62/X62)*100,0)</f>
        <v>-98.58487207207207</v>
      </c>
      <c r="AA62" s="351">
        <f>SUM(AA63:AA66)</f>
        <v>111000000</v>
      </c>
    </row>
    <row r="63" spans="1:27" ht="13.5">
      <c r="A63" s="361" t="s">
        <v>258</v>
      </c>
      <c r="B63" s="136"/>
      <c r="C63" s="60">
        <v>64003572</v>
      </c>
      <c r="D63" s="340"/>
      <c r="E63" s="60">
        <v>84000000</v>
      </c>
      <c r="F63" s="59">
        <v>111000000</v>
      </c>
      <c r="G63" s="59">
        <v>96461</v>
      </c>
      <c r="H63" s="60">
        <v>244050</v>
      </c>
      <c r="I63" s="60">
        <v>52187</v>
      </c>
      <c r="J63" s="59">
        <v>392698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392698</v>
      </c>
      <c r="X63" s="60">
        <v>27750000</v>
      </c>
      <c r="Y63" s="59">
        <v>-27357302</v>
      </c>
      <c r="Z63" s="61">
        <v>-98.58</v>
      </c>
      <c r="AA63" s="62">
        <v>111000000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2014-11-14T14:13:07Z</dcterms:created>
  <dcterms:modified xsi:type="dcterms:W3CDTF">2014-11-14T14:13:13Z</dcterms:modified>
  <cp:category/>
  <cp:version/>
  <cp:contentType/>
  <cp:contentStatus/>
</cp:coreProperties>
</file>