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<sst xmlns="http://schemas.openxmlformats.org/spreadsheetml/2006/main" count="855" uniqueCount="302">
  <si>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Ekurhuleni Metro(EKU)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</si>
  <si>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</si>
  <si>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</si>
  <si>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</si>
  <si>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</si>
  <si>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</si>
  <si>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</si>
  <si>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</si>
  <si>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</si>
  <si>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</si>
  <si>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</si>
  <si>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</si>
  <si>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</si>
  <si>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</si>
  <si>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</si>
  <si>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</si>
  <si>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</si>
  <si>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</si>
  <si>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</si>
  <si>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</si>
  <si>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</si>
  <si>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</si>
  <si>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</si>
  <si>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</si>
  <si>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</si>
  <si>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</si>
  <si>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</si>
  <si>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</si>
  <si>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</si>
  <si>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</si>
  <si>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</si>
  <si>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</si>
  <si>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</si>
  <si>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</si>
  <si>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</si>
  <si>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</si>
  <si>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</si>
  <si>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</si>
  <si>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</si>
  <si>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</si>
  <si>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</si>
  <si>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</si>
  <si>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</si>
  <si>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</si>
  <si>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</si>
  <si>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</si>
  <si>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</si>
  <si>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</si>
  <si>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</si>
  <si>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</si>
  <si>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</si>
  <si>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</si>
  <si>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</si>
  <si>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</si>
  <si>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</si>
  <si>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</si>
  <si>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</si>
  <si>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</si>
  <si>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</si>
  <si>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</si>
  <si>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</si>
  <si>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</si>
  <si>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</si>
  <si>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</si>
  <si>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</si>
  <si>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</si>
  <si>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</si>
  <si>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</si>
  <si>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</si>
  <si>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</si>
  <si>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Ekurhuleni Metro(EKU)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</si>
  <si>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</si>
  <si>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</si>
  <si>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</si>
  <si>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</si>
  <si>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</si>
  <si>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</si>
  <si>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</si>
  <si>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</si>
  <si>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</si>
  <si>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</si>
  <si>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</si>
  <si>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</si>
  <si>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</si>
  <si>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</si>
  <si>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</si>
  <si>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</si>
  <si>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</si>
  <si>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</si>
  <si>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</si>
  <si>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</si>
  <si>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</si>
  <si>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</si>
  <si>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</si>
  <si>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</si>
  <si>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</si>
  <si>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</si>
  <si>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</si>
  <si>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</si>
  <si>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</si>
  <si>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Ekurhuleni Metro(EKU)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</si>
  <si>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</si>
  <si>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</si>
  <si>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</si>
  <si>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</si>
  <si>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</si>
  <si>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</si>
  <si>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</si>
  <si>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</si>
  <si>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</si>
  <si>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</si>
  <si>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</si>
  <si>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</si>
  <si>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</si>
  <si>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</si>
  <si>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</si>
  <si>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</si>
  <si>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</si>
  <si>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</si>
  <si>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</si>
  <si>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</si>
  <si>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</si>
  <si>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</si>
  <si>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</si>
  <si>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</si>
  <si>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</si>
  <si>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</si>
  <si>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</si>
  <si>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</si>
  <si>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Ekurhuleni Metro(EKU)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</si>
  <si>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</si>
  <si>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</si>
  <si>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</si>
  <si>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</si>
  <si>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</si>
  <si>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</si>
  <si>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</si>
  <si>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</si>
  <si>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</si>
  <si>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</si>
  <si>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Ekurhuleni Metro(EKU)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</si>
  <si>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</si>
  <si>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</si>
  <si>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</si>
  <si>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</si>
  <si>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</si>
  <si>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</si>
  <si>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</si>
  <si>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</si>
  <si>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</si>
  <si>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</si>
  <si>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</si>
  <si>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</si>
  <si>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</si>
  <si>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</si>
  <si>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</si>
  <si>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</si>
  <si>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</si>
  <si>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</si>
  <si>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</si>
  <si>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</si>
  <si>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</si>
  <si>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</si>
  <si>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</si>
  <si>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</si>
  <si>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</si>
  <si>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</si>
  <si>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</si>
  <si>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</si>
  <si>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</si>
  <si>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</si>
  <si>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</si>
  <si>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</si>
  <si>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</si>
  <si>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Ekurhuleni Metro(EKU)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</si>
  <si>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</si>
  <si>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</si>
  <si>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</si>
  <si>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</si>
  <si>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</si>
  <si>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</si>
  <si>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</si>
  <si>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</si>
  <si>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</si>
  <si>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</si>
  <si>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</si>
  <si>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</si>
  <si>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</si>
  <si>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</si>
  <si>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</si>
  <si>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</si>
  <si>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</si>
  <si>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</si>
  <si>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</si>
  <si>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</si>
  <si>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</si>
  <si>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</si>
  <si>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</si>
  <si>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</si>
  <si>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</si>
  <si>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</si>
  <si>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Ekurhuleni Metro(EKU)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</si>
  <si>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</si>
  <si>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</si>
  <si>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</si>
  <si>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</si>
  <si>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</si>
  <si>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</si>
  <si>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</si>
  <si>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</si>
  <si>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</si>
  <si>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</si>
  <si>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</si>
  <si>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</si>
  <si>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</si>
  <si>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</si>
  <si>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</si>
  <si>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</si>
  <si>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</si>
  <si>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</si>
  <si>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</si>
  <si>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</si>
  <si>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</si>
  <si>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</si>
  <si>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</si>
  <si>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</si>
  <si>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Ekurhuleni Metro(EKU)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</si>
  <si>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</si>
  <si>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</si>
  <si>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</si>
  <si>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</si>
  <si>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</si>
  <si>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</si>
  <si>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</si>
  <si>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</si>
  <si>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</si>
  <si>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</si>
  <si>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</si>
  <si>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</si>
  <si>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</si>
  <si>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</si>
  <si>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</si>
  <si>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</si>
  <si>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</si>
  <si>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</si>
  <si>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</si>
  <si>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</si>
  <si>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</si>
  <si>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</si>
  <si>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</si>
  <si>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</si>
  <si>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</si>
  <si>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</si>
  <si>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</si>
  <si>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</si>
  <si>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</si>
  <si>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</si>
  <si>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</si>
  <si>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</si>
  <si>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</si>
  <si>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</si>
  <si>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</si>
  <si>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Ekurhuleni Metro(EKU)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</si>
  <si>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</si>
  <si>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</si>
  <si>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Gauteng: Ekurhuleni Metro(EKU)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</si>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</sst>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3534320781</v>
      </c>
      <c r="C5" s="19">
        <v>0</v>
      </c>
      <c r="D5" s="59">
        <v>4134709645</v>
      </c>
      <c r="E5" s="60">
        <v>4134709645</v>
      </c>
      <c r="F5" s="60">
        <v>339080157</v>
      </c>
      <c r="G5" s="60">
        <v>342497108</v>
      </c>
      <c r="H5" s="60">
        <v>345173821</v>
      </c>
      <c r="I5" s="60">
        <v>1026751086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1026751086</v>
      </c>
      <c r="W5" s="60">
        <v>1002611915</v>
      </c>
      <c r="X5" s="60">
        <v>24139171</v>
      </c>
      <c r="Y5" s="61">
        <v>2.41</v>
      </c>
      <c r="Z5" s="62">
        <v>4134709645</v>
      </c>
    </row>
    <row r="6" spans="1:26" ht="13.5">
      <c r="A6" s="58" t="s">
        <v>32</v>
      </c>
      <c r="B6" s="19">
        <v>14861038366</v>
      </c>
      <c r="C6" s="19">
        <v>0</v>
      </c>
      <c r="D6" s="59">
        <v>16890353462</v>
      </c>
      <c r="E6" s="60">
        <v>16890353462</v>
      </c>
      <c r="F6" s="60">
        <v>1503992793</v>
      </c>
      <c r="G6" s="60">
        <v>1606713058</v>
      </c>
      <c r="H6" s="60">
        <v>1655429466</v>
      </c>
      <c r="I6" s="60">
        <v>4766135317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4766135317</v>
      </c>
      <c r="W6" s="60">
        <v>4438876456</v>
      </c>
      <c r="X6" s="60">
        <v>327258861</v>
      </c>
      <c r="Y6" s="61">
        <v>7.37</v>
      </c>
      <c r="Z6" s="62">
        <v>16890353462</v>
      </c>
    </row>
    <row r="7" spans="1:26" ht="13.5">
      <c r="A7" s="58" t="s">
        <v>33</v>
      </c>
      <c r="B7" s="19">
        <v>370295276</v>
      </c>
      <c r="C7" s="19">
        <v>0</v>
      </c>
      <c r="D7" s="59">
        <v>220042500</v>
      </c>
      <c r="E7" s="60">
        <v>220042500</v>
      </c>
      <c r="F7" s="60">
        <v>29466889</v>
      </c>
      <c r="G7" s="60">
        <v>32119306</v>
      </c>
      <c r="H7" s="60">
        <v>31808854</v>
      </c>
      <c r="I7" s="60">
        <v>93395049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93395049</v>
      </c>
      <c r="W7" s="60">
        <v>52105861</v>
      </c>
      <c r="X7" s="60">
        <v>41289188</v>
      </c>
      <c r="Y7" s="61">
        <v>79.24</v>
      </c>
      <c r="Z7" s="62">
        <v>220042500</v>
      </c>
    </row>
    <row r="8" spans="1:26" ht="13.5">
      <c r="A8" s="58" t="s">
        <v>34</v>
      </c>
      <c r="B8" s="19">
        <v>3824178301</v>
      </c>
      <c r="C8" s="19">
        <v>0</v>
      </c>
      <c r="D8" s="59">
        <v>2683115344</v>
      </c>
      <c r="E8" s="60">
        <v>2683115344</v>
      </c>
      <c r="F8" s="60">
        <v>809034709</v>
      </c>
      <c r="G8" s="60">
        <v>63628831</v>
      </c>
      <c r="H8" s="60">
        <v>12968257</v>
      </c>
      <c r="I8" s="60">
        <v>885631797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885631797</v>
      </c>
      <c r="W8" s="60">
        <v>784744210</v>
      </c>
      <c r="X8" s="60">
        <v>100887587</v>
      </c>
      <c r="Y8" s="61">
        <v>12.86</v>
      </c>
      <c r="Z8" s="62">
        <v>2683115344</v>
      </c>
    </row>
    <row r="9" spans="1:26" ht="13.5">
      <c r="A9" s="58" t="s">
        <v>35</v>
      </c>
      <c r="B9" s="19">
        <v>958774117</v>
      </c>
      <c r="C9" s="19">
        <v>0</v>
      </c>
      <c r="D9" s="59">
        <v>2382479811</v>
      </c>
      <c r="E9" s="60">
        <v>2382479811</v>
      </c>
      <c r="F9" s="60">
        <v>66526281</v>
      </c>
      <c r="G9" s="60">
        <v>562774571</v>
      </c>
      <c r="H9" s="60">
        <v>76203551</v>
      </c>
      <c r="I9" s="60">
        <v>705504403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705504403</v>
      </c>
      <c r="W9" s="60">
        <v>557297895</v>
      </c>
      <c r="X9" s="60">
        <v>148206508</v>
      </c>
      <c r="Y9" s="61">
        <v>26.59</v>
      </c>
      <c r="Z9" s="62">
        <v>2382479811</v>
      </c>
    </row>
    <row r="10" spans="1:26" ht="25.5">
      <c r="A10" s="63" t="s">
        <v>277</v>
      </c>
      <c r="B10" s="64">
        <f>SUM(B5:B9)</f>
        <v>23548606841</v>
      </c>
      <c r="C10" s="64">
        <f>SUM(C5:C9)</f>
        <v>0</v>
      </c>
      <c r="D10" s="65">
        <f aca="true" t="shared" si="0" ref="D10:Z10">SUM(D5:D9)</f>
        <v>26310700762</v>
      </c>
      <c r="E10" s="66">
        <f t="shared" si="0"/>
        <v>26310700762</v>
      </c>
      <c r="F10" s="66">
        <f t="shared" si="0"/>
        <v>2748100829</v>
      </c>
      <c r="G10" s="66">
        <f t="shared" si="0"/>
        <v>2607732874</v>
      </c>
      <c r="H10" s="66">
        <f t="shared" si="0"/>
        <v>2121583949</v>
      </c>
      <c r="I10" s="66">
        <f t="shared" si="0"/>
        <v>7477417652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7477417652</v>
      </c>
      <c r="W10" s="66">
        <f t="shared" si="0"/>
        <v>6835636337</v>
      </c>
      <c r="X10" s="66">
        <f t="shared" si="0"/>
        <v>641781315</v>
      </c>
      <c r="Y10" s="67">
        <f>+IF(W10&lt;&gt;0,(X10/W10)*100,0)</f>
        <v>9.388757437638391</v>
      </c>
      <c r="Z10" s="68">
        <f t="shared" si="0"/>
        <v>26310700762</v>
      </c>
    </row>
    <row r="11" spans="1:26" ht="13.5">
      <c r="A11" s="58" t="s">
        <v>37</v>
      </c>
      <c r="B11" s="19">
        <v>4766617617</v>
      </c>
      <c r="C11" s="19">
        <v>0</v>
      </c>
      <c r="D11" s="59">
        <v>5446787652</v>
      </c>
      <c r="E11" s="60">
        <v>5446787652</v>
      </c>
      <c r="F11" s="60">
        <v>420172038</v>
      </c>
      <c r="G11" s="60">
        <v>405121050</v>
      </c>
      <c r="H11" s="60">
        <v>414276596</v>
      </c>
      <c r="I11" s="60">
        <v>1239569684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1239569684</v>
      </c>
      <c r="W11" s="60">
        <v>1276483664</v>
      </c>
      <c r="X11" s="60">
        <v>-36913980</v>
      </c>
      <c r="Y11" s="61">
        <v>-2.89</v>
      </c>
      <c r="Z11" s="62">
        <v>5446787652</v>
      </c>
    </row>
    <row r="12" spans="1:26" ht="13.5">
      <c r="A12" s="58" t="s">
        <v>38</v>
      </c>
      <c r="B12" s="19">
        <v>94141267</v>
      </c>
      <c r="C12" s="19">
        <v>0</v>
      </c>
      <c r="D12" s="59">
        <v>101918572</v>
      </c>
      <c r="E12" s="60">
        <v>101918572</v>
      </c>
      <c r="F12" s="60">
        <v>7875275</v>
      </c>
      <c r="G12" s="60">
        <v>7865718</v>
      </c>
      <c r="H12" s="60">
        <v>7865718</v>
      </c>
      <c r="I12" s="60">
        <v>23606711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23606711</v>
      </c>
      <c r="W12" s="60">
        <v>22400555</v>
      </c>
      <c r="X12" s="60">
        <v>1206156</v>
      </c>
      <c r="Y12" s="61">
        <v>5.38</v>
      </c>
      <c r="Z12" s="62">
        <v>101918572</v>
      </c>
    </row>
    <row r="13" spans="1:26" ht="13.5">
      <c r="A13" s="58" t="s">
        <v>278</v>
      </c>
      <c r="B13" s="19">
        <v>1919699925</v>
      </c>
      <c r="C13" s="19">
        <v>0</v>
      </c>
      <c r="D13" s="59">
        <v>1431820255</v>
      </c>
      <c r="E13" s="60">
        <v>1431820255</v>
      </c>
      <c r="F13" s="60">
        <v>-29184804</v>
      </c>
      <c r="G13" s="60">
        <v>267821510</v>
      </c>
      <c r="H13" s="60">
        <v>119318353</v>
      </c>
      <c r="I13" s="60">
        <v>357955059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357955059</v>
      </c>
      <c r="W13" s="60">
        <v>343636860</v>
      </c>
      <c r="X13" s="60">
        <v>14318199</v>
      </c>
      <c r="Y13" s="61">
        <v>4.17</v>
      </c>
      <c r="Z13" s="62">
        <v>1431820255</v>
      </c>
    </row>
    <row r="14" spans="1:26" ht="13.5">
      <c r="A14" s="58" t="s">
        <v>40</v>
      </c>
      <c r="B14" s="19">
        <v>572960410</v>
      </c>
      <c r="C14" s="19">
        <v>0</v>
      </c>
      <c r="D14" s="59">
        <v>706964374</v>
      </c>
      <c r="E14" s="60">
        <v>706964374</v>
      </c>
      <c r="F14" s="60">
        <v>43032000</v>
      </c>
      <c r="G14" s="60">
        <v>20390635</v>
      </c>
      <c r="H14" s="60">
        <v>53099871</v>
      </c>
      <c r="I14" s="60">
        <v>116522506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116522506</v>
      </c>
      <c r="W14" s="60">
        <v>12613973</v>
      </c>
      <c r="X14" s="60">
        <v>103908533</v>
      </c>
      <c r="Y14" s="61">
        <v>823.76</v>
      </c>
      <c r="Z14" s="62">
        <v>706964374</v>
      </c>
    </row>
    <row r="15" spans="1:26" ht="13.5">
      <c r="A15" s="58" t="s">
        <v>41</v>
      </c>
      <c r="B15" s="19">
        <v>11487511722</v>
      </c>
      <c r="C15" s="19">
        <v>0</v>
      </c>
      <c r="D15" s="59">
        <v>12646090603</v>
      </c>
      <c r="E15" s="60">
        <v>12646090603</v>
      </c>
      <c r="F15" s="60">
        <v>1315924830</v>
      </c>
      <c r="G15" s="60">
        <v>1186756330</v>
      </c>
      <c r="H15" s="60">
        <v>913552105</v>
      </c>
      <c r="I15" s="60">
        <v>3416233265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3416233265</v>
      </c>
      <c r="W15" s="60">
        <v>3616952958</v>
      </c>
      <c r="X15" s="60">
        <v>-200719693</v>
      </c>
      <c r="Y15" s="61">
        <v>-5.55</v>
      </c>
      <c r="Z15" s="62">
        <v>12646090603</v>
      </c>
    </row>
    <row r="16" spans="1:26" ht="13.5">
      <c r="A16" s="69" t="s">
        <v>42</v>
      </c>
      <c r="B16" s="19">
        <v>1065771012</v>
      </c>
      <c r="C16" s="19">
        <v>0</v>
      </c>
      <c r="D16" s="59">
        <v>1048821207</v>
      </c>
      <c r="E16" s="60">
        <v>1048821207</v>
      </c>
      <c r="F16" s="60">
        <v>22133528</v>
      </c>
      <c r="G16" s="60">
        <v>101890570</v>
      </c>
      <c r="H16" s="60">
        <v>65894825</v>
      </c>
      <c r="I16" s="60">
        <v>189918923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189918923</v>
      </c>
      <c r="W16" s="60">
        <v>222037231</v>
      </c>
      <c r="X16" s="60">
        <v>-32118308</v>
      </c>
      <c r="Y16" s="61">
        <v>-14.47</v>
      </c>
      <c r="Z16" s="62">
        <v>1048821207</v>
      </c>
    </row>
    <row r="17" spans="1:26" ht="13.5">
      <c r="A17" s="58" t="s">
        <v>43</v>
      </c>
      <c r="B17" s="19">
        <v>3280938754</v>
      </c>
      <c r="C17" s="19">
        <v>0</v>
      </c>
      <c r="D17" s="59">
        <v>4812414819</v>
      </c>
      <c r="E17" s="60">
        <v>4812414819</v>
      </c>
      <c r="F17" s="60">
        <v>140590569</v>
      </c>
      <c r="G17" s="60">
        <v>209977938</v>
      </c>
      <c r="H17" s="60">
        <v>293701331</v>
      </c>
      <c r="I17" s="60">
        <v>644269838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644269838</v>
      </c>
      <c r="W17" s="60">
        <v>1058962114</v>
      </c>
      <c r="X17" s="60">
        <v>-414692276</v>
      </c>
      <c r="Y17" s="61">
        <v>-39.16</v>
      </c>
      <c r="Z17" s="62">
        <v>4812414819</v>
      </c>
    </row>
    <row r="18" spans="1:26" ht="13.5">
      <c r="A18" s="70" t="s">
        <v>44</v>
      </c>
      <c r="B18" s="71">
        <f>SUM(B11:B17)</f>
        <v>23187640707</v>
      </c>
      <c r="C18" s="71">
        <f>SUM(C11:C17)</f>
        <v>0</v>
      </c>
      <c r="D18" s="72">
        <f aca="true" t="shared" si="1" ref="D18:Z18">SUM(D11:D17)</f>
        <v>26194817482</v>
      </c>
      <c r="E18" s="73">
        <f t="shared" si="1"/>
        <v>26194817482</v>
      </c>
      <c r="F18" s="73">
        <f t="shared" si="1"/>
        <v>1920543436</v>
      </c>
      <c r="G18" s="73">
        <f t="shared" si="1"/>
        <v>2199823751</v>
      </c>
      <c r="H18" s="73">
        <f t="shared" si="1"/>
        <v>1867708799</v>
      </c>
      <c r="I18" s="73">
        <f t="shared" si="1"/>
        <v>5988075986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5988075986</v>
      </c>
      <c r="W18" s="73">
        <f t="shared" si="1"/>
        <v>6553087355</v>
      </c>
      <c r="X18" s="73">
        <f t="shared" si="1"/>
        <v>-565011369</v>
      </c>
      <c r="Y18" s="67">
        <f>+IF(W18&lt;&gt;0,(X18/W18)*100,0)</f>
        <v>-8.622063744791939</v>
      </c>
      <c r="Z18" s="74">
        <f t="shared" si="1"/>
        <v>26194817482</v>
      </c>
    </row>
    <row r="19" spans="1:26" ht="13.5">
      <c r="A19" s="70" t="s">
        <v>45</v>
      </c>
      <c r="B19" s="75">
        <f>+B10-B18</f>
        <v>360966134</v>
      </c>
      <c r="C19" s="75">
        <f>+C10-C18</f>
        <v>0</v>
      </c>
      <c r="D19" s="76">
        <f aca="true" t="shared" si="2" ref="D19:Z19">+D10-D18</f>
        <v>115883280</v>
      </c>
      <c r="E19" s="77">
        <f t="shared" si="2"/>
        <v>115883280</v>
      </c>
      <c r="F19" s="77">
        <f t="shared" si="2"/>
        <v>827557393</v>
      </c>
      <c r="G19" s="77">
        <f t="shared" si="2"/>
        <v>407909123</v>
      </c>
      <c r="H19" s="77">
        <f t="shared" si="2"/>
        <v>253875150</v>
      </c>
      <c r="I19" s="77">
        <f t="shared" si="2"/>
        <v>1489341666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1489341666</v>
      </c>
      <c r="W19" s="77">
        <f>IF(E10=E18,0,W10-W18)</f>
        <v>282548982</v>
      </c>
      <c r="X19" s="77">
        <f t="shared" si="2"/>
        <v>1206792684</v>
      </c>
      <c r="Y19" s="78">
        <f>+IF(W19&lt;&gt;0,(X19/W19)*100,0)</f>
        <v>427.1091955305647</v>
      </c>
      <c r="Z19" s="79">
        <f t="shared" si="2"/>
        <v>115883280</v>
      </c>
    </row>
    <row r="20" spans="1:26" ht="13.5">
      <c r="A20" s="58" t="s">
        <v>46</v>
      </c>
      <c r="B20" s="19">
        <v>1516156548</v>
      </c>
      <c r="C20" s="19">
        <v>0</v>
      </c>
      <c r="D20" s="59">
        <v>2003181134</v>
      </c>
      <c r="E20" s="60">
        <v>2003181134</v>
      </c>
      <c r="F20" s="60">
        <v>0</v>
      </c>
      <c r="G20" s="60">
        <v>45514626</v>
      </c>
      <c r="H20" s="60">
        <v>135876389</v>
      </c>
      <c r="I20" s="60">
        <v>181391015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181391015</v>
      </c>
      <c r="W20" s="60">
        <v>480823473</v>
      </c>
      <c r="X20" s="60">
        <v>-299432458</v>
      </c>
      <c r="Y20" s="61">
        <v>-62.27</v>
      </c>
      <c r="Z20" s="62">
        <v>2003181134</v>
      </c>
    </row>
    <row r="21" spans="1:26" ht="13.5">
      <c r="A21" s="58" t="s">
        <v>279</v>
      </c>
      <c r="B21" s="80">
        <v>0</v>
      </c>
      <c r="C21" s="80">
        <v>0</v>
      </c>
      <c r="D21" s="81">
        <v>-113000000</v>
      </c>
      <c r="E21" s="82">
        <v>-113000000</v>
      </c>
      <c r="F21" s="82">
        <v>-9416667</v>
      </c>
      <c r="G21" s="82">
        <v>-9416667</v>
      </c>
      <c r="H21" s="82">
        <v>-9416667</v>
      </c>
      <c r="I21" s="82">
        <v>-28250001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-28250001</v>
      </c>
      <c r="W21" s="82">
        <v>-28200000</v>
      </c>
      <c r="X21" s="82">
        <v>-50001</v>
      </c>
      <c r="Y21" s="83">
        <v>0.18</v>
      </c>
      <c r="Z21" s="84">
        <v>-113000000</v>
      </c>
    </row>
    <row r="22" spans="1:26" ht="25.5">
      <c r="A22" s="85" t="s">
        <v>280</v>
      </c>
      <c r="B22" s="86">
        <f>SUM(B19:B21)</f>
        <v>1877122682</v>
      </c>
      <c r="C22" s="86">
        <f>SUM(C19:C21)</f>
        <v>0</v>
      </c>
      <c r="D22" s="87">
        <f aca="true" t="shared" si="3" ref="D22:Z22">SUM(D19:D21)</f>
        <v>2006064414</v>
      </c>
      <c r="E22" s="88">
        <f t="shared" si="3"/>
        <v>2006064414</v>
      </c>
      <c r="F22" s="88">
        <f t="shared" si="3"/>
        <v>818140726</v>
      </c>
      <c r="G22" s="88">
        <f t="shared" si="3"/>
        <v>444007082</v>
      </c>
      <c r="H22" s="88">
        <f t="shared" si="3"/>
        <v>380334872</v>
      </c>
      <c r="I22" s="88">
        <f t="shared" si="3"/>
        <v>1642482680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1642482680</v>
      </c>
      <c r="W22" s="88">
        <f t="shared" si="3"/>
        <v>735172455</v>
      </c>
      <c r="X22" s="88">
        <f t="shared" si="3"/>
        <v>907310225</v>
      </c>
      <c r="Y22" s="89">
        <f>+IF(W22&lt;&gt;0,(X22/W22)*100,0)</f>
        <v>123.41461092962194</v>
      </c>
      <c r="Z22" s="90">
        <f t="shared" si="3"/>
        <v>2006064414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1877122682</v>
      </c>
      <c r="C24" s="75">
        <f>SUM(C22:C23)</f>
        <v>0</v>
      </c>
      <c r="D24" s="76">
        <f aca="true" t="shared" si="4" ref="D24:Z24">SUM(D22:D23)</f>
        <v>2006064414</v>
      </c>
      <c r="E24" s="77">
        <f t="shared" si="4"/>
        <v>2006064414</v>
      </c>
      <c r="F24" s="77">
        <f t="shared" si="4"/>
        <v>818140726</v>
      </c>
      <c r="G24" s="77">
        <f t="shared" si="4"/>
        <v>444007082</v>
      </c>
      <c r="H24" s="77">
        <f t="shared" si="4"/>
        <v>380334872</v>
      </c>
      <c r="I24" s="77">
        <f t="shared" si="4"/>
        <v>1642482680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1642482680</v>
      </c>
      <c r="W24" s="77">
        <f t="shared" si="4"/>
        <v>735172455</v>
      </c>
      <c r="X24" s="77">
        <f t="shared" si="4"/>
        <v>907310225</v>
      </c>
      <c r="Y24" s="78">
        <f>+IF(W24&lt;&gt;0,(X24/W24)*100,0)</f>
        <v>123.41461092962194</v>
      </c>
      <c r="Z24" s="79">
        <f t="shared" si="4"/>
        <v>2006064414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3790365854</v>
      </c>
      <c r="E27" s="100">
        <v>3790365854</v>
      </c>
      <c r="F27" s="100">
        <v>21198951</v>
      </c>
      <c r="G27" s="100">
        <v>63252628</v>
      </c>
      <c r="H27" s="100">
        <v>198396073</v>
      </c>
      <c r="I27" s="100">
        <v>282847652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282847652</v>
      </c>
      <c r="W27" s="100">
        <v>259144611</v>
      </c>
      <c r="X27" s="100">
        <v>23703041</v>
      </c>
      <c r="Y27" s="101">
        <v>9.15</v>
      </c>
      <c r="Z27" s="102">
        <v>3790365854</v>
      </c>
    </row>
    <row r="28" spans="1:26" ht="13.5">
      <c r="A28" s="103" t="s">
        <v>46</v>
      </c>
      <c r="B28" s="19">
        <v>0</v>
      </c>
      <c r="C28" s="19">
        <v>0</v>
      </c>
      <c r="D28" s="59">
        <v>2003181134</v>
      </c>
      <c r="E28" s="60">
        <v>2003181134</v>
      </c>
      <c r="F28" s="60">
        <v>6446357</v>
      </c>
      <c r="G28" s="60">
        <v>39070486</v>
      </c>
      <c r="H28" s="60">
        <v>137188503</v>
      </c>
      <c r="I28" s="60">
        <v>182705346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182705346</v>
      </c>
      <c r="W28" s="60">
        <v>0</v>
      </c>
      <c r="X28" s="60">
        <v>182705346</v>
      </c>
      <c r="Y28" s="61">
        <v>0</v>
      </c>
      <c r="Z28" s="62">
        <v>2003181134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1234110000</v>
      </c>
      <c r="E30" s="60">
        <v>1234110000</v>
      </c>
      <c r="F30" s="60">
        <v>7706246</v>
      </c>
      <c r="G30" s="60">
        <v>5654090</v>
      </c>
      <c r="H30" s="60">
        <v>27926788</v>
      </c>
      <c r="I30" s="60">
        <v>41287124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41287124</v>
      </c>
      <c r="W30" s="60">
        <v>0</v>
      </c>
      <c r="X30" s="60">
        <v>41287124</v>
      </c>
      <c r="Y30" s="61">
        <v>0</v>
      </c>
      <c r="Z30" s="62">
        <v>1234110000</v>
      </c>
    </row>
    <row r="31" spans="1:26" ht="13.5">
      <c r="A31" s="58" t="s">
        <v>53</v>
      </c>
      <c r="B31" s="19">
        <v>0</v>
      </c>
      <c r="C31" s="19">
        <v>0</v>
      </c>
      <c r="D31" s="59">
        <v>553074720</v>
      </c>
      <c r="E31" s="60">
        <v>553074720</v>
      </c>
      <c r="F31" s="60">
        <v>7046348</v>
      </c>
      <c r="G31" s="60">
        <v>18528051</v>
      </c>
      <c r="H31" s="60">
        <v>33280784</v>
      </c>
      <c r="I31" s="60">
        <v>58855183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58855183</v>
      </c>
      <c r="W31" s="60">
        <v>0</v>
      </c>
      <c r="X31" s="60">
        <v>58855183</v>
      </c>
      <c r="Y31" s="61">
        <v>0</v>
      </c>
      <c r="Z31" s="62">
        <v>553074720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3790365854</v>
      </c>
      <c r="E32" s="100">
        <f t="shared" si="5"/>
        <v>3790365854</v>
      </c>
      <c r="F32" s="100">
        <f t="shared" si="5"/>
        <v>21198951</v>
      </c>
      <c r="G32" s="100">
        <f t="shared" si="5"/>
        <v>63252627</v>
      </c>
      <c r="H32" s="100">
        <f t="shared" si="5"/>
        <v>198396075</v>
      </c>
      <c r="I32" s="100">
        <f t="shared" si="5"/>
        <v>282847653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282847653</v>
      </c>
      <c r="W32" s="100">
        <f t="shared" si="5"/>
        <v>0</v>
      </c>
      <c r="X32" s="100">
        <f t="shared" si="5"/>
        <v>282847653</v>
      </c>
      <c r="Y32" s="101">
        <f>+IF(W32&lt;&gt;0,(X32/W32)*100,0)</f>
        <v>0</v>
      </c>
      <c r="Z32" s="102">
        <f t="shared" si="5"/>
        <v>3790365854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7712353004</v>
      </c>
      <c r="E35" s="60">
        <v>7712353004</v>
      </c>
      <c r="F35" s="60">
        <v>11348212645</v>
      </c>
      <c r="G35" s="60">
        <v>11982013180</v>
      </c>
      <c r="H35" s="60">
        <v>11966828918</v>
      </c>
      <c r="I35" s="60">
        <v>11966828918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11966828918</v>
      </c>
      <c r="W35" s="60">
        <v>1928088251</v>
      </c>
      <c r="X35" s="60">
        <v>10038740667</v>
      </c>
      <c r="Y35" s="61">
        <v>520.66</v>
      </c>
      <c r="Z35" s="62">
        <v>7712353004</v>
      </c>
    </row>
    <row r="36" spans="1:26" ht="13.5">
      <c r="A36" s="58" t="s">
        <v>57</v>
      </c>
      <c r="B36" s="19">
        <v>0</v>
      </c>
      <c r="C36" s="19">
        <v>0</v>
      </c>
      <c r="D36" s="59">
        <v>50738935565</v>
      </c>
      <c r="E36" s="60">
        <v>50738935565</v>
      </c>
      <c r="F36" s="60">
        <v>44250705976</v>
      </c>
      <c r="G36" s="60">
        <v>44566523973</v>
      </c>
      <c r="H36" s="60">
        <v>44587556777</v>
      </c>
      <c r="I36" s="60">
        <v>44587556777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44587556777</v>
      </c>
      <c r="W36" s="60">
        <v>12684733891</v>
      </c>
      <c r="X36" s="60">
        <v>31902822886</v>
      </c>
      <c r="Y36" s="61">
        <v>251.51</v>
      </c>
      <c r="Z36" s="62">
        <v>50738935565</v>
      </c>
    </row>
    <row r="37" spans="1:26" ht="13.5">
      <c r="A37" s="58" t="s">
        <v>58</v>
      </c>
      <c r="B37" s="19">
        <v>0</v>
      </c>
      <c r="C37" s="19">
        <v>0</v>
      </c>
      <c r="D37" s="59">
        <v>4858802359</v>
      </c>
      <c r="E37" s="60">
        <v>4858802359</v>
      </c>
      <c r="F37" s="60">
        <v>6153332511</v>
      </c>
      <c r="G37" s="60">
        <v>6013175061</v>
      </c>
      <c r="H37" s="60">
        <v>5758819407</v>
      </c>
      <c r="I37" s="60">
        <v>5758819407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5758819407</v>
      </c>
      <c r="W37" s="60">
        <v>1214700590</v>
      </c>
      <c r="X37" s="60">
        <v>4544118817</v>
      </c>
      <c r="Y37" s="61">
        <v>374.09</v>
      </c>
      <c r="Z37" s="62">
        <v>4858802359</v>
      </c>
    </row>
    <row r="38" spans="1:26" ht="13.5">
      <c r="A38" s="58" t="s">
        <v>59</v>
      </c>
      <c r="B38" s="19">
        <v>0</v>
      </c>
      <c r="C38" s="19">
        <v>0</v>
      </c>
      <c r="D38" s="59">
        <v>8878150965</v>
      </c>
      <c r="E38" s="60">
        <v>8878150965</v>
      </c>
      <c r="F38" s="60">
        <v>7561205945</v>
      </c>
      <c r="G38" s="60">
        <v>7842497586</v>
      </c>
      <c r="H38" s="60">
        <v>7838289953</v>
      </c>
      <c r="I38" s="60">
        <v>7838289953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7838289953</v>
      </c>
      <c r="W38" s="60">
        <v>2219537741</v>
      </c>
      <c r="X38" s="60">
        <v>5618752212</v>
      </c>
      <c r="Y38" s="61">
        <v>253.15</v>
      </c>
      <c r="Z38" s="62">
        <v>8878150965</v>
      </c>
    </row>
    <row r="39" spans="1:26" ht="13.5">
      <c r="A39" s="58" t="s">
        <v>60</v>
      </c>
      <c r="B39" s="19">
        <v>0</v>
      </c>
      <c r="C39" s="19">
        <v>0</v>
      </c>
      <c r="D39" s="59">
        <v>44714335245</v>
      </c>
      <c r="E39" s="60">
        <v>44714335245</v>
      </c>
      <c r="F39" s="60">
        <v>41884380165</v>
      </c>
      <c r="G39" s="60">
        <v>42692864508</v>
      </c>
      <c r="H39" s="60">
        <v>42957276335</v>
      </c>
      <c r="I39" s="60">
        <v>42957276335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42957276335</v>
      </c>
      <c r="W39" s="60">
        <v>11178583811</v>
      </c>
      <c r="X39" s="60">
        <v>31778692524</v>
      </c>
      <c r="Y39" s="61">
        <v>284.28</v>
      </c>
      <c r="Z39" s="62">
        <v>44714335245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3615986567</v>
      </c>
      <c r="E42" s="60">
        <v>3615986567</v>
      </c>
      <c r="F42" s="60">
        <v>179181135</v>
      </c>
      <c r="G42" s="60">
        <v>163252443</v>
      </c>
      <c r="H42" s="60">
        <v>104352498</v>
      </c>
      <c r="I42" s="60">
        <v>446786076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446786076</v>
      </c>
      <c r="W42" s="60">
        <v>1485182418</v>
      </c>
      <c r="X42" s="60">
        <v>-1038396342</v>
      </c>
      <c r="Y42" s="61">
        <v>-69.92</v>
      </c>
      <c r="Z42" s="62">
        <v>3615986567</v>
      </c>
    </row>
    <row r="43" spans="1:26" ht="13.5">
      <c r="A43" s="58" t="s">
        <v>63</v>
      </c>
      <c r="B43" s="19">
        <v>0</v>
      </c>
      <c r="C43" s="19">
        <v>0</v>
      </c>
      <c r="D43" s="59">
        <v>-3949176855</v>
      </c>
      <c r="E43" s="60">
        <v>-3949176855</v>
      </c>
      <c r="F43" s="60">
        <v>-15094120</v>
      </c>
      <c r="G43" s="60">
        <v>-100354521</v>
      </c>
      <c r="H43" s="60">
        <v>-191988033</v>
      </c>
      <c r="I43" s="60">
        <v>-307436674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-307436674</v>
      </c>
      <c r="W43" s="60">
        <v>-298847362</v>
      </c>
      <c r="X43" s="60">
        <v>-8589312</v>
      </c>
      <c r="Y43" s="61">
        <v>2.87</v>
      </c>
      <c r="Z43" s="62">
        <v>-3949176855</v>
      </c>
    </row>
    <row r="44" spans="1:26" ht="13.5">
      <c r="A44" s="58" t="s">
        <v>64</v>
      </c>
      <c r="B44" s="19">
        <v>0</v>
      </c>
      <c r="C44" s="19">
        <v>0</v>
      </c>
      <c r="D44" s="59">
        <v>918697284</v>
      </c>
      <c r="E44" s="60">
        <v>918697284</v>
      </c>
      <c r="F44" s="60">
        <v>487854</v>
      </c>
      <c r="G44" s="60">
        <v>-3642257</v>
      </c>
      <c r="H44" s="60">
        <v>720176</v>
      </c>
      <c r="I44" s="60">
        <v>-2434227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-2434227</v>
      </c>
      <c r="W44" s="60">
        <v>-11804002</v>
      </c>
      <c r="X44" s="60">
        <v>9369775</v>
      </c>
      <c r="Y44" s="61">
        <v>-79.38</v>
      </c>
      <c r="Z44" s="62">
        <v>918697284</v>
      </c>
    </row>
    <row r="45" spans="1:26" ht="13.5">
      <c r="A45" s="70" t="s">
        <v>65</v>
      </c>
      <c r="B45" s="22">
        <v>0</v>
      </c>
      <c r="C45" s="22">
        <v>0</v>
      </c>
      <c r="D45" s="99">
        <v>4341321364</v>
      </c>
      <c r="E45" s="100">
        <v>4341321364</v>
      </c>
      <c r="F45" s="100">
        <v>6059115368</v>
      </c>
      <c r="G45" s="100">
        <v>6118371033</v>
      </c>
      <c r="H45" s="100">
        <v>6031455674</v>
      </c>
      <c r="I45" s="100">
        <v>6031455674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6031455674</v>
      </c>
      <c r="W45" s="100">
        <v>4930345422</v>
      </c>
      <c r="X45" s="100">
        <v>1101110252</v>
      </c>
      <c r="Y45" s="101">
        <v>22.33</v>
      </c>
      <c r="Z45" s="102">
        <v>4341321364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1675135675</v>
      </c>
      <c r="C49" s="52">
        <v>0</v>
      </c>
      <c r="D49" s="129">
        <v>500013855</v>
      </c>
      <c r="E49" s="54">
        <v>330191189</v>
      </c>
      <c r="F49" s="54">
        <v>0</v>
      </c>
      <c r="G49" s="54">
        <v>0</v>
      </c>
      <c r="H49" s="54">
        <v>0</v>
      </c>
      <c r="I49" s="54">
        <v>329091668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257906468</v>
      </c>
      <c r="W49" s="54">
        <v>259361728</v>
      </c>
      <c r="X49" s="54">
        <v>1615770557</v>
      </c>
      <c r="Y49" s="54">
        <v>5664739713</v>
      </c>
      <c r="Z49" s="130">
        <v>10632210853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1921529351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1921529351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90.96077935216456</v>
      </c>
      <c r="E58" s="7">
        <f t="shared" si="6"/>
        <v>90.96077935216456</v>
      </c>
      <c r="F58" s="7">
        <f t="shared" si="6"/>
        <v>67.07237557907607</v>
      </c>
      <c r="G58" s="7">
        <f t="shared" si="6"/>
        <v>85.71115454912685</v>
      </c>
      <c r="H58" s="7">
        <f t="shared" si="6"/>
        <v>87.81481598768048</v>
      </c>
      <c r="I58" s="7">
        <f t="shared" si="6"/>
        <v>80.50071588014923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80.50071588014923</v>
      </c>
      <c r="W58" s="7">
        <f t="shared" si="6"/>
        <v>103.27686383165629</v>
      </c>
      <c r="X58" s="7">
        <f t="shared" si="6"/>
        <v>0</v>
      </c>
      <c r="Y58" s="7">
        <f t="shared" si="6"/>
        <v>0</v>
      </c>
      <c r="Z58" s="8">
        <f t="shared" si="6"/>
        <v>90.96077935216456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92.65347858696961</v>
      </c>
      <c r="E59" s="10">
        <f t="shared" si="7"/>
        <v>92.65347858696961</v>
      </c>
      <c r="F59" s="10">
        <f t="shared" si="7"/>
        <v>83.18849918265488</v>
      </c>
      <c r="G59" s="10">
        <f t="shared" si="7"/>
        <v>63.184887648879574</v>
      </c>
      <c r="H59" s="10">
        <f t="shared" si="7"/>
        <v>81.83916797180645</v>
      </c>
      <c r="I59" s="10">
        <f t="shared" si="7"/>
        <v>76.07166431747441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76.07166431747441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92.65347858696961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90.43963866929762</v>
      </c>
      <c r="E60" s="13">
        <f t="shared" si="7"/>
        <v>90.43963866929762</v>
      </c>
      <c r="F60" s="13">
        <f t="shared" si="7"/>
        <v>62.96289692393493</v>
      </c>
      <c r="G60" s="13">
        <f t="shared" si="7"/>
        <v>90.18018237827754</v>
      </c>
      <c r="H60" s="13">
        <f t="shared" si="7"/>
        <v>88.86631277348546</v>
      </c>
      <c r="I60" s="13">
        <f t="shared" si="7"/>
        <v>81.1351979707126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81.1351979707126</v>
      </c>
      <c r="W60" s="13">
        <f t="shared" si="7"/>
        <v>105.12216847234122</v>
      </c>
      <c r="X60" s="13">
        <f t="shared" si="7"/>
        <v>0</v>
      </c>
      <c r="Y60" s="13">
        <f t="shared" si="7"/>
        <v>0</v>
      </c>
      <c r="Z60" s="14">
        <f t="shared" si="7"/>
        <v>90.43963866929762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89.32603017719045</v>
      </c>
      <c r="E61" s="13">
        <f t="shared" si="7"/>
        <v>89.32603017719045</v>
      </c>
      <c r="F61" s="13">
        <f t="shared" si="7"/>
        <v>71.13856113155428</v>
      </c>
      <c r="G61" s="13">
        <f t="shared" si="7"/>
        <v>84.21655503985504</v>
      </c>
      <c r="H61" s="13">
        <f t="shared" si="7"/>
        <v>95.50709329194463</v>
      </c>
      <c r="I61" s="13">
        <f t="shared" si="7"/>
        <v>84.07173415320527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84.07173415320527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89.32603017719045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92.87028677483603</v>
      </c>
      <c r="E62" s="13">
        <f t="shared" si="7"/>
        <v>92.87028677483603</v>
      </c>
      <c r="F62" s="13">
        <f t="shared" si="7"/>
        <v>55.04492228555083</v>
      </c>
      <c r="G62" s="13">
        <f t="shared" si="7"/>
        <v>108.51051223752577</v>
      </c>
      <c r="H62" s="13">
        <f t="shared" si="7"/>
        <v>85.57424765479738</v>
      </c>
      <c r="I62" s="13">
        <f t="shared" si="7"/>
        <v>81.80817962492571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81.80817962492571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92.87028677483603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92.62624810971171</v>
      </c>
      <c r="E63" s="13">
        <f t="shared" si="7"/>
        <v>92.62624810971171</v>
      </c>
      <c r="F63" s="13">
        <f t="shared" si="7"/>
        <v>70.48691516065517</v>
      </c>
      <c r="G63" s="13">
        <f t="shared" si="7"/>
        <v>98.42405868534256</v>
      </c>
      <c r="H63" s="13">
        <f t="shared" si="7"/>
        <v>93.13824361806765</v>
      </c>
      <c r="I63" s="13">
        <f t="shared" si="7"/>
        <v>87.61358162414143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87.61358162414143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92.62624810971171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93.00000066025139</v>
      </c>
      <c r="E64" s="13">
        <f t="shared" si="7"/>
        <v>93.00000066025139</v>
      </c>
      <c r="F64" s="13">
        <f t="shared" si="7"/>
        <v>65.86193043200156</v>
      </c>
      <c r="G64" s="13">
        <f t="shared" si="7"/>
        <v>94.21137230435703</v>
      </c>
      <c r="H64" s="13">
        <f t="shared" si="7"/>
        <v>92.79234005501975</v>
      </c>
      <c r="I64" s="13">
        <f t="shared" si="7"/>
        <v>85.77410428777726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85.77410428777726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93.00000066025139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100.0000038298156</v>
      </c>
      <c r="E65" s="13">
        <f t="shared" si="7"/>
        <v>100.0000038298156</v>
      </c>
      <c r="F65" s="13">
        <f t="shared" si="7"/>
        <v>-1075.8108398120767</v>
      </c>
      <c r="G65" s="13">
        <f t="shared" si="7"/>
        <v>444.9473059654169</v>
      </c>
      <c r="H65" s="13">
        <f t="shared" si="7"/>
        <v>-1613.760632712221</v>
      </c>
      <c r="I65" s="13">
        <f t="shared" si="7"/>
        <v>-707.4304574441213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-707.4304574441213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100.0000038298156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100.00000318296061</v>
      </c>
      <c r="E66" s="16">
        <f t="shared" si="7"/>
        <v>100.00000318296061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100.00000318296061</v>
      </c>
    </row>
    <row r="67" spans="1:26" ht="13.5" hidden="1">
      <c r="A67" s="41" t="s">
        <v>285</v>
      </c>
      <c r="B67" s="24">
        <v>18650812782</v>
      </c>
      <c r="C67" s="24"/>
      <c r="D67" s="25">
        <v>21135995496</v>
      </c>
      <c r="E67" s="26">
        <v>21135995496</v>
      </c>
      <c r="F67" s="26">
        <v>1861221129</v>
      </c>
      <c r="G67" s="26">
        <v>1966374351</v>
      </c>
      <c r="H67" s="26">
        <v>2016302419</v>
      </c>
      <c r="I67" s="26">
        <v>5843897899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5843897899</v>
      </c>
      <c r="W67" s="26">
        <v>5283998875</v>
      </c>
      <c r="X67" s="26"/>
      <c r="Y67" s="25"/>
      <c r="Z67" s="27">
        <v>21135995496</v>
      </c>
    </row>
    <row r="68" spans="1:26" ht="13.5" hidden="1">
      <c r="A68" s="37" t="s">
        <v>31</v>
      </c>
      <c r="B68" s="19">
        <v>3427709390</v>
      </c>
      <c r="C68" s="19"/>
      <c r="D68" s="20">
        <v>4025720996</v>
      </c>
      <c r="E68" s="21">
        <v>4025720996</v>
      </c>
      <c r="F68" s="21">
        <v>332037827</v>
      </c>
      <c r="G68" s="21">
        <v>334634046</v>
      </c>
      <c r="H68" s="21">
        <v>337979124</v>
      </c>
      <c r="I68" s="21">
        <v>1004650997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1004650997</v>
      </c>
      <c r="W68" s="21">
        <v>979724300</v>
      </c>
      <c r="X68" s="21"/>
      <c r="Y68" s="20"/>
      <c r="Z68" s="23">
        <v>4025720996</v>
      </c>
    </row>
    <row r="69" spans="1:26" ht="13.5" hidden="1">
      <c r="A69" s="38" t="s">
        <v>32</v>
      </c>
      <c r="B69" s="19">
        <v>14861038366</v>
      </c>
      <c r="C69" s="19"/>
      <c r="D69" s="20">
        <v>16890353462</v>
      </c>
      <c r="E69" s="21">
        <v>16890353462</v>
      </c>
      <c r="F69" s="21">
        <v>1503992793</v>
      </c>
      <c r="G69" s="21">
        <v>1606713058</v>
      </c>
      <c r="H69" s="21">
        <v>1655429466</v>
      </c>
      <c r="I69" s="21">
        <v>4766135317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4766135317</v>
      </c>
      <c r="W69" s="21">
        <v>4222588366</v>
      </c>
      <c r="X69" s="21"/>
      <c r="Y69" s="20"/>
      <c r="Z69" s="23">
        <v>16890353462</v>
      </c>
    </row>
    <row r="70" spans="1:26" ht="13.5" hidden="1">
      <c r="A70" s="39" t="s">
        <v>103</v>
      </c>
      <c r="B70" s="19">
        <v>10358668615</v>
      </c>
      <c r="C70" s="19"/>
      <c r="D70" s="20">
        <v>11717499438</v>
      </c>
      <c r="E70" s="21">
        <v>11717499438</v>
      </c>
      <c r="F70" s="21">
        <v>1086614127</v>
      </c>
      <c r="G70" s="21">
        <v>1192142802</v>
      </c>
      <c r="H70" s="21">
        <v>1213842186</v>
      </c>
      <c r="I70" s="21">
        <v>3492599115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3492599115</v>
      </c>
      <c r="W70" s="21">
        <v>3400980041</v>
      </c>
      <c r="X70" s="21"/>
      <c r="Y70" s="20"/>
      <c r="Z70" s="23">
        <v>11717499438</v>
      </c>
    </row>
    <row r="71" spans="1:26" ht="13.5" hidden="1">
      <c r="A71" s="39" t="s">
        <v>104</v>
      </c>
      <c r="B71" s="19">
        <v>2576372920</v>
      </c>
      <c r="C71" s="19"/>
      <c r="D71" s="20">
        <v>2867860972</v>
      </c>
      <c r="E71" s="21">
        <v>2867860972</v>
      </c>
      <c r="F71" s="21">
        <v>247095620</v>
      </c>
      <c r="G71" s="21">
        <v>212680982</v>
      </c>
      <c r="H71" s="21">
        <v>248005436</v>
      </c>
      <c r="I71" s="21">
        <v>707782038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707782038</v>
      </c>
      <c r="W71" s="21">
        <v>529964261</v>
      </c>
      <c r="X71" s="21"/>
      <c r="Y71" s="20"/>
      <c r="Z71" s="23">
        <v>2867860972</v>
      </c>
    </row>
    <row r="72" spans="1:26" ht="13.5" hidden="1">
      <c r="A72" s="39" t="s">
        <v>105</v>
      </c>
      <c r="B72" s="19">
        <v>895456299</v>
      </c>
      <c r="C72" s="19"/>
      <c r="D72" s="20">
        <v>995311140</v>
      </c>
      <c r="E72" s="21">
        <v>995311140</v>
      </c>
      <c r="F72" s="21">
        <v>78243261</v>
      </c>
      <c r="G72" s="21">
        <v>79302255</v>
      </c>
      <c r="H72" s="21">
        <v>87381097</v>
      </c>
      <c r="I72" s="21">
        <v>244926613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244926613</v>
      </c>
      <c r="W72" s="21">
        <v>202278447</v>
      </c>
      <c r="X72" s="21"/>
      <c r="Y72" s="20"/>
      <c r="Z72" s="23">
        <v>995311140</v>
      </c>
    </row>
    <row r="73" spans="1:26" ht="13.5" hidden="1">
      <c r="A73" s="39" t="s">
        <v>106</v>
      </c>
      <c r="B73" s="19">
        <v>962651746</v>
      </c>
      <c r="C73" s="19"/>
      <c r="D73" s="20">
        <v>1231349159</v>
      </c>
      <c r="E73" s="21">
        <v>1231349159</v>
      </c>
      <c r="F73" s="21">
        <v>85222748</v>
      </c>
      <c r="G73" s="21">
        <v>116704949</v>
      </c>
      <c r="H73" s="21">
        <v>101492635</v>
      </c>
      <c r="I73" s="21">
        <v>303420332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303420332</v>
      </c>
      <c r="W73" s="21">
        <v>286407291</v>
      </c>
      <c r="X73" s="21"/>
      <c r="Y73" s="20"/>
      <c r="Z73" s="23">
        <v>1231349159</v>
      </c>
    </row>
    <row r="74" spans="1:26" ht="13.5" hidden="1">
      <c r="A74" s="39" t="s">
        <v>107</v>
      </c>
      <c r="B74" s="19">
        <v>67888786</v>
      </c>
      <c r="C74" s="19"/>
      <c r="D74" s="20">
        <v>78332753</v>
      </c>
      <c r="E74" s="21">
        <v>78332753</v>
      </c>
      <c r="F74" s="21">
        <v>6817037</v>
      </c>
      <c r="G74" s="21">
        <v>5882070</v>
      </c>
      <c r="H74" s="21">
        <v>4708112</v>
      </c>
      <c r="I74" s="21">
        <v>17407219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17407219</v>
      </c>
      <c r="W74" s="21">
        <v>19246416</v>
      </c>
      <c r="X74" s="21"/>
      <c r="Y74" s="20"/>
      <c r="Z74" s="23">
        <v>78332753</v>
      </c>
    </row>
    <row r="75" spans="1:26" ht="13.5" hidden="1">
      <c r="A75" s="40" t="s">
        <v>110</v>
      </c>
      <c r="B75" s="28">
        <v>362065026</v>
      </c>
      <c r="C75" s="28"/>
      <c r="D75" s="29">
        <v>219921038</v>
      </c>
      <c r="E75" s="30">
        <v>219921038</v>
      </c>
      <c r="F75" s="30">
        <v>25190509</v>
      </c>
      <c r="G75" s="30">
        <v>25027247</v>
      </c>
      <c r="H75" s="30">
        <v>22893829</v>
      </c>
      <c r="I75" s="30">
        <v>73111585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73111585</v>
      </c>
      <c r="W75" s="30">
        <v>38547567</v>
      </c>
      <c r="X75" s="30"/>
      <c r="Y75" s="29"/>
      <c r="Z75" s="31">
        <v>219921038</v>
      </c>
    </row>
    <row r="76" spans="1:26" ht="13.5" hidden="1">
      <c r="A76" s="42" t="s">
        <v>286</v>
      </c>
      <c r="B76" s="32"/>
      <c r="C76" s="32"/>
      <c r="D76" s="33">
        <v>19225466227</v>
      </c>
      <c r="E76" s="34">
        <v>19225466227</v>
      </c>
      <c r="F76" s="34">
        <v>1248365226</v>
      </c>
      <c r="G76" s="34">
        <v>1685402159</v>
      </c>
      <c r="H76" s="34">
        <v>1770612259</v>
      </c>
      <c r="I76" s="34">
        <v>4704379644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4704379644</v>
      </c>
      <c r="W76" s="34">
        <v>5457148323</v>
      </c>
      <c r="X76" s="34"/>
      <c r="Y76" s="33"/>
      <c r="Z76" s="35">
        <v>19225466227</v>
      </c>
    </row>
    <row r="77" spans="1:26" ht="13.5" hidden="1">
      <c r="A77" s="37" t="s">
        <v>31</v>
      </c>
      <c r="B77" s="19"/>
      <c r="C77" s="19"/>
      <c r="D77" s="20">
        <v>3729970541</v>
      </c>
      <c r="E77" s="21">
        <v>3729970541</v>
      </c>
      <c r="F77" s="21">
        <v>276217285</v>
      </c>
      <c r="G77" s="21">
        <v>211438146</v>
      </c>
      <c r="H77" s="21">
        <v>276599303</v>
      </c>
      <c r="I77" s="21">
        <v>764254734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764254734</v>
      </c>
      <c r="W77" s="21">
        <v>979724300</v>
      </c>
      <c r="X77" s="21"/>
      <c r="Y77" s="20"/>
      <c r="Z77" s="23">
        <v>3729970541</v>
      </c>
    </row>
    <row r="78" spans="1:26" ht="13.5" hidden="1">
      <c r="A78" s="38" t="s">
        <v>32</v>
      </c>
      <c r="B78" s="19"/>
      <c r="C78" s="19"/>
      <c r="D78" s="20">
        <v>15275574641</v>
      </c>
      <c r="E78" s="21">
        <v>15275574641</v>
      </c>
      <c r="F78" s="21">
        <v>946957432</v>
      </c>
      <c r="G78" s="21">
        <v>1448936766</v>
      </c>
      <c r="H78" s="21">
        <v>1471119127</v>
      </c>
      <c r="I78" s="21">
        <v>3867013325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3867013325</v>
      </c>
      <c r="W78" s="21">
        <v>4438876456</v>
      </c>
      <c r="X78" s="21"/>
      <c r="Y78" s="20"/>
      <c r="Z78" s="23">
        <v>15275574641</v>
      </c>
    </row>
    <row r="79" spans="1:26" ht="13.5" hidden="1">
      <c r="A79" s="39" t="s">
        <v>103</v>
      </c>
      <c r="B79" s="19"/>
      <c r="C79" s="19"/>
      <c r="D79" s="20">
        <v>10466777084</v>
      </c>
      <c r="E79" s="21">
        <v>10466777084</v>
      </c>
      <c r="F79" s="21">
        <v>773001655</v>
      </c>
      <c r="G79" s="21">
        <v>1003981599</v>
      </c>
      <c r="H79" s="21">
        <v>1159305389</v>
      </c>
      <c r="I79" s="21">
        <v>2936288643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2936288643</v>
      </c>
      <c r="W79" s="21">
        <v>3400980041</v>
      </c>
      <c r="X79" s="21"/>
      <c r="Y79" s="20"/>
      <c r="Z79" s="23">
        <v>10466777084</v>
      </c>
    </row>
    <row r="80" spans="1:26" ht="13.5" hidden="1">
      <c r="A80" s="39" t="s">
        <v>104</v>
      </c>
      <c r="B80" s="19"/>
      <c r="C80" s="19"/>
      <c r="D80" s="20">
        <v>2663390709</v>
      </c>
      <c r="E80" s="21">
        <v>2663390709</v>
      </c>
      <c r="F80" s="21">
        <v>136013592</v>
      </c>
      <c r="G80" s="21">
        <v>230781223</v>
      </c>
      <c r="H80" s="21">
        <v>212228786</v>
      </c>
      <c r="I80" s="21">
        <v>579023601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579023601</v>
      </c>
      <c r="W80" s="21">
        <v>529964261</v>
      </c>
      <c r="X80" s="21"/>
      <c r="Y80" s="20"/>
      <c r="Z80" s="23">
        <v>2663390709</v>
      </c>
    </row>
    <row r="81" spans="1:26" ht="13.5" hidden="1">
      <c r="A81" s="39" t="s">
        <v>105</v>
      </c>
      <c r="B81" s="19"/>
      <c r="C81" s="19"/>
      <c r="D81" s="20">
        <v>921919366</v>
      </c>
      <c r="E81" s="21">
        <v>921919366</v>
      </c>
      <c r="F81" s="21">
        <v>55151261</v>
      </c>
      <c r="G81" s="21">
        <v>78052498</v>
      </c>
      <c r="H81" s="21">
        <v>81385219</v>
      </c>
      <c r="I81" s="21">
        <v>214588978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214588978</v>
      </c>
      <c r="W81" s="21">
        <v>202278447</v>
      </c>
      <c r="X81" s="21"/>
      <c r="Y81" s="20"/>
      <c r="Z81" s="23">
        <v>921919366</v>
      </c>
    </row>
    <row r="82" spans="1:26" ht="13.5" hidden="1">
      <c r="A82" s="39" t="s">
        <v>106</v>
      </c>
      <c r="B82" s="19"/>
      <c r="C82" s="19"/>
      <c r="D82" s="20">
        <v>1145154726</v>
      </c>
      <c r="E82" s="21">
        <v>1145154726</v>
      </c>
      <c r="F82" s="21">
        <v>56129347</v>
      </c>
      <c r="G82" s="21">
        <v>109949334</v>
      </c>
      <c r="H82" s="21">
        <v>94177391</v>
      </c>
      <c r="I82" s="21">
        <v>260256072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260256072</v>
      </c>
      <c r="W82" s="21">
        <v>286407291</v>
      </c>
      <c r="X82" s="21"/>
      <c r="Y82" s="20"/>
      <c r="Z82" s="23">
        <v>1145154726</v>
      </c>
    </row>
    <row r="83" spans="1:26" ht="13.5" hidden="1">
      <c r="A83" s="39" t="s">
        <v>107</v>
      </c>
      <c r="B83" s="19"/>
      <c r="C83" s="19"/>
      <c r="D83" s="20">
        <v>78332756</v>
      </c>
      <c r="E83" s="21">
        <v>78332756</v>
      </c>
      <c r="F83" s="21">
        <v>-73338423</v>
      </c>
      <c r="G83" s="21">
        <v>26172112</v>
      </c>
      <c r="H83" s="21">
        <v>-75977658</v>
      </c>
      <c r="I83" s="21">
        <v>-123143969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-123143969</v>
      </c>
      <c r="W83" s="21">
        <v>19246416</v>
      </c>
      <c r="X83" s="21"/>
      <c r="Y83" s="20"/>
      <c r="Z83" s="23">
        <v>78332756</v>
      </c>
    </row>
    <row r="84" spans="1:26" ht="13.5" hidden="1">
      <c r="A84" s="40" t="s">
        <v>110</v>
      </c>
      <c r="B84" s="28"/>
      <c r="C84" s="28"/>
      <c r="D84" s="29">
        <v>219921045</v>
      </c>
      <c r="E84" s="30">
        <v>219921045</v>
      </c>
      <c r="F84" s="30">
        <v>25190509</v>
      </c>
      <c r="G84" s="30">
        <v>25027247</v>
      </c>
      <c r="H84" s="30">
        <v>22893829</v>
      </c>
      <c r="I84" s="30">
        <v>73111585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73111585</v>
      </c>
      <c r="W84" s="30">
        <v>38547567</v>
      </c>
      <c r="X84" s="30"/>
      <c r="Y84" s="29"/>
      <c r="Z84" s="31">
        <v>219921045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1768202732</v>
      </c>
      <c r="F5" s="358">
        <f t="shared" si="0"/>
        <v>1768202732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442050684</v>
      </c>
      <c r="Y5" s="358">
        <f t="shared" si="0"/>
        <v>-442050684</v>
      </c>
      <c r="Z5" s="359">
        <f>+IF(X5&lt;&gt;0,+(Y5/X5)*100,0)</f>
        <v>-100</v>
      </c>
      <c r="AA5" s="360">
        <f>+AA6+AA8+AA11+AA13+AA15</f>
        <v>1768202732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477973154</v>
      </c>
      <c r="F6" s="59">
        <f t="shared" si="1"/>
        <v>477973154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119493289</v>
      </c>
      <c r="Y6" s="59">
        <f t="shared" si="1"/>
        <v>-119493289</v>
      </c>
      <c r="Z6" s="61">
        <f>+IF(X6&lt;&gt;0,+(Y6/X6)*100,0)</f>
        <v>-100</v>
      </c>
      <c r="AA6" s="62">
        <f t="shared" si="1"/>
        <v>477973154</v>
      </c>
    </row>
    <row r="7" spans="1:27" ht="13.5">
      <c r="A7" s="291" t="s">
        <v>228</v>
      </c>
      <c r="B7" s="142"/>
      <c r="C7" s="60"/>
      <c r="D7" s="340"/>
      <c r="E7" s="60">
        <v>477973154</v>
      </c>
      <c r="F7" s="59">
        <v>477973154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119493289</v>
      </c>
      <c r="Y7" s="59">
        <v>-119493289</v>
      </c>
      <c r="Z7" s="61">
        <v>-100</v>
      </c>
      <c r="AA7" s="62">
        <v>477973154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795636118</v>
      </c>
      <c r="F8" s="59">
        <f t="shared" si="2"/>
        <v>795636118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198909030</v>
      </c>
      <c r="Y8" s="59">
        <f t="shared" si="2"/>
        <v>-198909030</v>
      </c>
      <c r="Z8" s="61">
        <f>+IF(X8&lt;&gt;0,+(Y8/X8)*100,0)</f>
        <v>-100</v>
      </c>
      <c r="AA8" s="62">
        <f>SUM(AA9:AA10)</f>
        <v>795636118</v>
      </c>
    </row>
    <row r="9" spans="1:27" ht="13.5">
      <c r="A9" s="291" t="s">
        <v>229</v>
      </c>
      <c r="B9" s="142"/>
      <c r="C9" s="60"/>
      <c r="D9" s="340"/>
      <c r="E9" s="60">
        <v>736695211</v>
      </c>
      <c r="F9" s="59">
        <v>736695211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184173803</v>
      </c>
      <c r="Y9" s="59">
        <v>-184173803</v>
      </c>
      <c r="Z9" s="61">
        <v>-100</v>
      </c>
      <c r="AA9" s="62">
        <v>736695211</v>
      </c>
    </row>
    <row r="10" spans="1:27" ht="13.5">
      <c r="A10" s="291" t="s">
        <v>230</v>
      </c>
      <c r="B10" s="142"/>
      <c r="C10" s="60"/>
      <c r="D10" s="340"/>
      <c r="E10" s="60">
        <v>58940907</v>
      </c>
      <c r="F10" s="59">
        <v>58940907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14735227</v>
      </c>
      <c r="Y10" s="59">
        <v>-14735227</v>
      </c>
      <c r="Z10" s="61">
        <v>-100</v>
      </c>
      <c r="AA10" s="62">
        <v>58940907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343483359</v>
      </c>
      <c r="F11" s="364">
        <f t="shared" si="3"/>
        <v>343483359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85870840</v>
      </c>
      <c r="Y11" s="364">
        <f t="shared" si="3"/>
        <v>-85870840</v>
      </c>
      <c r="Z11" s="365">
        <f>+IF(X11&lt;&gt;0,+(Y11/X11)*100,0)</f>
        <v>-100</v>
      </c>
      <c r="AA11" s="366">
        <f t="shared" si="3"/>
        <v>343483359</v>
      </c>
    </row>
    <row r="12" spans="1:27" ht="13.5">
      <c r="A12" s="291" t="s">
        <v>231</v>
      </c>
      <c r="B12" s="136"/>
      <c r="C12" s="60"/>
      <c r="D12" s="340"/>
      <c r="E12" s="60">
        <v>343483359</v>
      </c>
      <c r="F12" s="59">
        <v>343483359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85870840</v>
      </c>
      <c r="Y12" s="59">
        <v>-85870840</v>
      </c>
      <c r="Z12" s="61">
        <v>-100</v>
      </c>
      <c r="AA12" s="62">
        <v>343483359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83103068</v>
      </c>
      <c r="F13" s="342">
        <f t="shared" si="4"/>
        <v>83103068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20775767</v>
      </c>
      <c r="Y13" s="342">
        <f t="shared" si="4"/>
        <v>-20775767</v>
      </c>
      <c r="Z13" s="335">
        <f>+IF(X13&lt;&gt;0,+(Y13/X13)*100,0)</f>
        <v>-100</v>
      </c>
      <c r="AA13" s="273">
        <f t="shared" si="4"/>
        <v>83103068</v>
      </c>
    </row>
    <row r="14" spans="1:27" ht="13.5">
      <c r="A14" s="291" t="s">
        <v>232</v>
      </c>
      <c r="B14" s="136"/>
      <c r="C14" s="60"/>
      <c r="D14" s="340"/>
      <c r="E14" s="60">
        <v>83103068</v>
      </c>
      <c r="F14" s="59">
        <v>83103068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20775767</v>
      </c>
      <c r="Y14" s="59">
        <v>-20775767</v>
      </c>
      <c r="Z14" s="61">
        <v>-100</v>
      </c>
      <c r="AA14" s="62">
        <v>83103068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68007033</v>
      </c>
      <c r="F15" s="59">
        <f t="shared" si="5"/>
        <v>68007033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17001758</v>
      </c>
      <c r="Y15" s="59">
        <f t="shared" si="5"/>
        <v>-17001758</v>
      </c>
      <c r="Z15" s="61">
        <f>+IF(X15&lt;&gt;0,+(Y15/X15)*100,0)</f>
        <v>-100</v>
      </c>
      <c r="AA15" s="62">
        <f>SUM(AA16:AA20)</f>
        <v>68007033</v>
      </c>
    </row>
    <row r="16" spans="1:27" ht="13.5">
      <c r="A16" s="291" t="s">
        <v>233</v>
      </c>
      <c r="B16" s="300"/>
      <c r="C16" s="60"/>
      <c r="D16" s="340"/>
      <c r="E16" s="60">
        <v>68007033</v>
      </c>
      <c r="F16" s="59">
        <v>68007033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17001758</v>
      </c>
      <c r="Y16" s="59">
        <v>-17001758</v>
      </c>
      <c r="Z16" s="61">
        <v>-100</v>
      </c>
      <c r="AA16" s="62">
        <v>68007033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70591994</v>
      </c>
      <c r="F22" s="345">
        <f t="shared" si="6"/>
        <v>70591994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17647999</v>
      </c>
      <c r="Y22" s="345">
        <f t="shared" si="6"/>
        <v>-17647999</v>
      </c>
      <c r="Z22" s="336">
        <f>+IF(X22&lt;&gt;0,+(Y22/X22)*100,0)</f>
        <v>-100</v>
      </c>
      <c r="AA22" s="350">
        <f>SUM(AA23:AA32)</f>
        <v>70591994</v>
      </c>
    </row>
    <row r="23" spans="1:27" ht="13.5">
      <c r="A23" s="361" t="s">
        <v>236</v>
      </c>
      <c r="B23" s="142"/>
      <c r="C23" s="60"/>
      <c r="D23" s="340"/>
      <c r="E23" s="60">
        <v>43604908</v>
      </c>
      <c r="F23" s="59">
        <v>43604908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10901227</v>
      </c>
      <c r="Y23" s="59">
        <v>-10901227</v>
      </c>
      <c r="Z23" s="61">
        <v>-100</v>
      </c>
      <c r="AA23" s="62">
        <v>43604908</v>
      </c>
    </row>
    <row r="24" spans="1:27" ht="13.5">
      <c r="A24" s="361" t="s">
        <v>237</v>
      </c>
      <c r="B24" s="142"/>
      <c r="C24" s="60"/>
      <c r="D24" s="340"/>
      <c r="E24" s="60">
        <v>2907753</v>
      </c>
      <c r="F24" s="59">
        <v>2907753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726938</v>
      </c>
      <c r="Y24" s="59">
        <v>-726938</v>
      </c>
      <c r="Z24" s="61">
        <v>-100</v>
      </c>
      <c r="AA24" s="62">
        <v>2907753</v>
      </c>
    </row>
    <row r="25" spans="1:27" ht="13.5">
      <c r="A25" s="361" t="s">
        <v>238</v>
      </c>
      <c r="B25" s="142"/>
      <c r="C25" s="60"/>
      <c r="D25" s="340"/>
      <c r="E25" s="60">
        <v>5814385</v>
      </c>
      <c r="F25" s="59">
        <v>5814385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1453596</v>
      </c>
      <c r="Y25" s="59">
        <v>-1453596</v>
      </c>
      <c r="Z25" s="61">
        <v>-100</v>
      </c>
      <c r="AA25" s="62">
        <v>5814385</v>
      </c>
    </row>
    <row r="26" spans="1:27" ht="13.5">
      <c r="A26" s="361" t="s">
        <v>239</v>
      </c>
      <c r="B26" s="302"/>
      <c r="C26" s="362"/>
      <c r="D26" s="363"/>
      <c r="E26" s="362">
        <v>981842</v>
      </c>
      <c r="F26" s="364">
        <v>981842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245461</v>
      </c>
      <c r="Y26" s="364">
        <v>-245461</v>
      </c>
      <c r="Z26" s="365">
        <v>-100</v>
      </c>
      <c r="AA26" s="366">
        <v>981842</v>
      </c>
    </row>
    <row r="27" spans="1:27" ht="13.5">
      <c r="A27" s="361" t="s">
        <v>240</v>
      </c>
      <c r="B27" s="147"/>
      <c r="C27" s="60"/>
      <c r="D27" s="340"/>
      <c r="E27" s="60">
        <v>724988</v>
      </c>
      <c r="F27" s="59">
        <v>724988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181247</v>
      </c>
      <c r="Y27" s="59">
        <v>-181247</v>
      </c>
      <c r="Z27" s="61">
        <v>-100</v>
      </c>
      <c r="AA27" s="62">
        <v>724988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>
        <v>16558118</v>
      </c>
      <c r="F29" s="59">
        <v>16558118</v>
      </c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4139530</v>
      </c>
      <c r="Y29" s="59">
        <v>-4139530</v>
      </c>
      <c r="Z29" s="61">
        <v>-100</v>
      </c>
      <c r="AA29" s="62">
        <v>16558118</v>
      </c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229015234</v>
      </c>
      <c r="F34" s="345">
        <f t="shared" si="7"/>
        <v>229015234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57253809</v>
      </c>
      <c r="Y34" s="345">
        <f t="shared" si="7"/>
        <v>-57253809</v>
      </c>
      <c r="Z34" s="336">
        <f>+IF(X34&lt;&gt;0,+(Y34/X34)*100,0)</f>
        <v>-100</v>
      </c>
      <c r="AA34" s="350">
        <f t="shared" si="7"/>
        <v>229015234</v>
      </c>
    </row>
    <row r="35" spans="1:27" ht="13.5">
      <c r="A35" s="361" t="s">
        <v>245</v>
      </c>
      <c r="B35" s="136"/>
      <c r="C35" s="54"/>
      <c r="D35" s="368"/>
      <c r="E35" s="54">
        <v>229015234</v>
      </c>
      <c r="F35" s="53">
        <v>229015234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57253809</v>
      </c>
      <c r="Y35" s="53">
        <v>-57253809</v>
      </c>
      <c r="Z35" s="94">
        <v>-100</v>
      </c>
      <c r="AA35" s="95">
        <v>229015234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26637994</v>
      </c>
      <c r="F37" s="345">
        <f t="shared" si="8"/>
        <v>26637994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6659499</v>
      </c>
      <c r="Y37" s="345">
        <f t="shared" si="8"/>
        <v>-6659499</v>
      </c>
      <c r="Z37" s="336">
        <f>+IF(X37&lt;&gt;0,+(Y37/X37)*100,0)</f>
        <v>-100</v>
      </c>
      <c r="AA37" s="350">
        <f t="shared" si="8"/>
        <v>26637994</v>
      </c>
    </row>
    <row r="38" spans="1:27" ht="13.5">
      <c r="A38" s="361" t="s">
        <v>212</v>
      </c>
      <c r="B38" s="142"/>
      <c r="C38" s="60"/>
      <c r="D38" s="340"/>
      <c r="E38" s="60">
        <v>26637994</v>
      </c>
      <c r="F38" s="59">
        <v>26637994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6659499</v>
      </c>
      <c r="Y38" s="59">
        <v>-6659499</v>
      </c>
      <c r="Z38" s="61">
        <v>-100</v>
      </c>
      <c r="AA38" s="62">
        <v>26637994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260765572</v>
      </c>
      <c r="F40" s="345">
        <f t="shared" si="9"/>
        <v>260765572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65191394</v>
      </c>
      <c r="Y40" s="345">
        <f t="shared" si="9"/>
        <v>-65191394</v>
      </c>
      <c r="Z40" s="336">
        <f>+IF(X40&lt;&gt;0,+(Y40/X40)*100,0)</f>
        <v>-100</v>
      </c>
      <c r="AA40" s="350">
        <f>SUM(AA41:AA49)</f>
        <v>260765572</v>
      </c>
    </row>
    <row r="41" spans="1:27" ht="13.5">
      <c r="A41" s="361" t="s">
        <v>247</v>
      </c>
      <c r="B41" s="142"/>
      <c r="C41" s="362"/>
      <c r="D41" s="363"/>
      <c r="E41" s="362">
        <v>87732598</v>
      </c>
      <c r="F41" s="364">
        <v>87732598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21933150</v>
      </c>
      <c r="Y41" s="364">
        <v>-21933150</v>
      </c>
      <c r="Z41" s="365">
        <v>-100</v>
      </c>
      <c r="AA41" s="366">
        <v>87732598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47188244</v>
      </c>
      <c r="F42" s="53">
        <f t="shared" si="10"/>
        <v>47188244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11797061</v>
      </c>
      <c r="Y42" s="53">
        <f t="shared" si="10"/>
        <v>-11797061</v>
      </c>
      <c r="Z42" s="94">
        <f>+IF(X42&lt;&gt;0,+(Y42/X42)*100,0)</f>
        <v>-100</v>
      </c>
      <c r="AA42" s="95">
        <f>+AA62</f>
        <v>47188244</v>
      </c>
    </row>
    <row r="43" spans="1:27" ht="13.5">
      <c r="A43" s="361" t="s">
        <v>249</v>
      </c>
      <c r="B43" s="136"/>
      <c r="C43" s="275"/>
      <c r="D43" s="369"/>
      <c r="E43" s="305">
        <v>72525305</v>
      </c>
      <c r="F43" s="370">
        <v>72525305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18131326</v>
      </c>
      <c r="Y43" s="370">
        <v>-18131326</v>
      </c>
      <c r="Z43" s="371">
        <v>-100</v>
      </c>
      <c r="AA43" s="303">
        <v>72525305</v>
      </c>
    </row>
    <row r="44" spans="1:27" ht="13.5">
      <c r="A44" s="361" t="s">
        <v>250</v>
      </c>
      <c r="B44" s="136"/>
      <c r="C44" s="60"/>
      <c r="D44" s="368"/>
      <c r="E44" s="54">
        <v>18128847</v>
      </c>
      <c r="F44" s="53">
        <v>18128847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4532212</v>
      </c>
      <c r="Y44" s="53">
        <v>-4532212</v>
      </c>
      <c r="Z44" s="94">
        <v>-100</v>
      </c>
      <c r="AA44" s="95">
        <v>18128847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810341</v>
      </c>
      <c r="F47" s="53">
        <v>810341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202585</v>
      </c>
      <c r="Y47" s="53">
        <v>-202585</v>
      </c>
      <c r="Z47" s="94">
        <v>-100</v>
      </c>
      <c r="AA47" s="95">
        <v>810341</v>
      </c>
    </row>
    <row r="48" spans="1:27" ht="13.5">
      <c r="A48" s="361" t="s">
        <v>254</v>
      </c>
      <c r="B48" s="136"/>
      <c r="C48" s="60"/>
      <c r="D48" s="368"/>
      <c r="E48" s="54">
        <v>19444303</v>
      </c>
      <c r="F48" s="53">
        <v>19444303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4861076</v>
      </c>
      <c r="Y48" s="53">
        <v>-4861076</v>
      </c>
      <c r="Z48" s="94">
        <v>-100</v>
      </c>
      <c r="AA48" s="95">
        <v>19444303</v>
      </c>
    </row>
    <row r="49" spans="1:27" ht="13.5">
      <c r="A49" s="361" t="s">
        <v>93</v>
      </c>
      <c r="B49" s="136"/>
      <c r="C49" s="54"/>
      <c r="D49" s="368"/>
      <c r="E49" s="54">
        <v>14935934</v>
      </c>
      <c r="F49" s="53">
        <v>14935934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3733984</v>
      </c>
      <c r="Y49" s="53">
        <v>-3733984</v>
      </c>
      <c r="Z49" s="94">
        <v>-100</v>
      </c>
      <c r="AA49" s="95">
        <v>14935934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2355213526</v>
      </c>
      <c r="F60" s="264">
        <f t="shared" si="14"/>
        <v>2355213526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588803385</v>
      </c>
      <c r="Y60" s="264">
        <f t="shared" si="14"/>
        <v>-588803385</v>
      </c>
      <c r="Z60" s="337">
        <f>+IF(X60&lt;&gt;0,+(Y60/X60)*100,0)</f>
        <v>-100</v>
      </c>
      <c r="AA60" s="232">
        <f>+AA57+AA54+AA51+AA40+AA37+AA34+AA22+AA5</f>
        <v>2355213526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47188244</v>
      </c>
      <c r="F62" s="349">
        <f t="shared" si="15"/>
        <v>47188244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11797061</v>
      </c>
      <c r="Y62" s="349">
        <f t="shared" si="15"/>
        <v>-11797061</v>
      </c>
      <c r="Z62" s="338">
        <f>+IF(X62&lt;&gt;0,+(Y62/X62)*100,0)</f>
        <v>-100</v>
      </c>
      <c r="AA62" s="351">
        <f>SUM(AA63:AA66)</f>
        <v>47188244</v>
      </c>
    </row>
    <row r="63" spans="1:27" ht="13.5">
      <c r="A63" s="361" t="s">
        <v>258</v>
      </c>
      <c r="B63" s="136"/>
      <c r="C63" s="60"/>
      <c r="D63" s="340"/>
      <c r="E63" s="60">
        <v>36586685</v>
      </c>
      <c r="F63" s="59">
        <v>36586685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9146671</v>
      </c>
      <c r="Y63" s="59">
        <v>-9146671</v>
      </c>
      <c r="Z63" s="61">
        <v>-100</v>
      </c>
      <c r="AA63" s="62">
        <v>36586685</v>
      </c>
    </row>
    <row r="64" spans="1:27" ht="13.5">
      <c r="A64" s="361" t="s">
        <v>259</v>
      </c>
      <c r="B64" s="136"/>
      <c r="C64" s="60"/>
      <c r="D64" s="340"/>
      <c r="E64" s="60">
        <v>10024886</v>
      </c>
      <c r="F64" s="59">
        <v>10024886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2506222</v>
      </c>
      <c r="Y64" s="59">
        <v>-2506222</v>
      </c>
      <c r="Z64" s="61">
        <v>-100</v>
      </c>
      <c r="AA64" s="62">
        <v>10024886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>
        <v>576673</v>
      </c>
      <c r="F66" s="111">
        <v>576673</v>
      </c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>
        <v>144168</v>
      </c>
      <c r="Y66" s="111">
        <v>-144168</v>
      </c>
      <c r="Z66" s="113">
        <v>-100</v>
      </c>
      <c r="AA66" s="114">
        <v>576673</v>
      </c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5947493327</v>
      </c>
      <c r="D5" s="153">
        <f>SUM(D6:D8)</f>
        <v>0</v>
      </c>
      <c r="E5" s="154">
        <f t="shared" si="0"/>
        <v>6576402321</v>
      </c>
      <c r="F5" s="100">
        <f t="shared" si="0"/>
        <v>6576402321</v>
      </c>
      <c r="G5" s="100">
        <f t="shared" si="0"/>
        <v>450448806</v>
      </c>
      <c r="H5" s="100">
        <f t="shared" si="0"/>
        <v>876538690</v>
      </c>
      <c r="I5" s="100">
        <f t="shared" si="0"/>
        <v>497882443</v>
      </c>
      <c r="J5" s="100">
        <f t="shared" si="0"/>
        <v>1824869939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1824869939</v>
      </c>
      <c r="X5" s="100">
        <f t="shared" si="0"/>
        <v>1524062727</v>
      </c>
      <c r="Y5" s="100">
        <f t="shared" si="0"/>
        <v>300807212</v>
      </c>
      <c r="Z5" s="137">
        <f>+IF(X5&lt;&gt;0,+(Y5/X5)*100,0)</f>
        <v>19.737193664732935</v>
      </c>
      <c r="AA5" s="153">
        <f>SUM(AA6:AA8)</f>
        <v>6576402321</v>
      </c>
    </row>
    <row r="6" spans="1:27" ht="13.5">
      <c r="A6" s="138" t="s">
        <v>75</v>
      </c>
      <c r="B6" s="136"/>
      <c r="C6" s="155">
        <v>507725</v>
      </c>
      <c r="D6" s="155"/>
      <c r="E6" s="156">
        <v>22200</v>
      </c>
      <c r="F6" s="60">
        <v>22200</v>
      </c>
      <c r="G6" s="60">
        <v>199698</v>
      </c>
      <c r="H6" s="60">
        <v>60440</v>
      </c>
      <c r="I6" s="60">
        <v>181701</v>
      </c>
      <c r="J6" s="60">
        <v>441839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441839</v>
      </c>
      <c r="X6" s="60">
        <v>5564</v>
      </c>
      <c r="Y6" s="60">
        <v>436275</v>
      </c>
      <c r="Z6" s="140">
        <v>7841.03</v>
      </c>
      <c r="AA6" s="155">
        <v>22200</v>
      </c>
    </row>
    <row r="7" spans="1:27" ht="13.5">
      <c r="A7" s="138" t="s">
        <v>76</v>
      </c>
      <c r="B7" s="136"/>
      <c r="C7" s="157">
        <v>5921205516</v>
      </c>
      <c r="D7" s="157"/>
      <c r="E7" s="158">
        <v>6465156043</v>
      </c>
      <c r="F7" s="159">
        <v>6465156043</v>
      </c>
      <c r="G7" s="159">
        <v>449751962</v>
      </c>
      <c r="H7" s="159">
        <v>873295946</v>
      </c>
      <c r="I7" s="159">
        <v>494804221</v>
      </c>
      <c r="J7" s="159">
        <v>1817852129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1817852129</v>
      </c>
      <c r="X7" s="159">
        <v>1512942555</v>
      </c>
      <c r="Y7" s="159">
        <v>304909574</v>
      </c>
      <c r="Z7" s="141">
        <v>20.15</v>
      </c>
      <c r="AA7" s="157">
        <v>6465156043</v>
      </c>
    </row>
    <row r="8" spans="1:27" ht="13.5">
      <c r="A8" s="138" t="s">
        <v>77</v>
      </c>
      <c r="B8" s="136"/>
      <c r="C8" s="155">
        <v>25780086</v>
      </c>
      <c r="D8" s="155"/>
      <c r="E8" s="156">
        <v>111224078</v>
      </c>
      <c r="F8" s="60">
        <v>111224078</v>
      </c>
      <c r="G8" s="60">
        <v>497146</v>
      </c>
      <c r="H8" s="60">
        <v>3182304</v>
      </c>
      <c r="I8" s="60">
        <v>2896521</v>
      </c>
      <c r="J8" s="60">
        <v>6575971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6575971</v>
      </c>
      <c r="X8" s="60">
        <v>11114608</v>
      </c>
      <c r="Y8" s="60">
        <v>-4538637</v>
      </c>
      <c r="Z8" s="140">
        <v>-40.83</v>
      </c>
      <c r="AA8" s="155">
        <v>111224078</v>
      </c>
    </row>
    <row r="9" spans="1:27" ht="13.5">
      <c r="A9" s="135" t="s">
        <v>78</v>
      </c>
      <c r="B9" s="136"/>
      <c r="C9" s="153">
        <f aca="true" t="shared" si="1" ref="C9:Y9">SUM(C10:C14)</f>
        <v>693289421</v>
      </c>
      <c r="D9" s="153">
        <f>SUM(D10:D14)</f>
        <v>0</v>
      </c>
      <c r="E9" s="154">
        <f t="shared" si="1"/>
        <v>983289224</v>
      </c>
      <c r="F9" s="100">
        <f t="shared" si="1"/>
        <v>983289224</v>
      </c>
      <c r="G9" s="100">
        <f t="shared" si="1"/>
        <v>119743769</v>
      </c>
      <c r="H9" s="100">
        <f t="shared" si="1"/>
        <v>60514987</v>
      </c>
      <c r="I9" s="100">
        <f t="shared" si="1"/>
        <v>-16495813</v>
      </c>
      <c r="J9" s="100">
        <f t="shared" si="1"/>
        <v>163762943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163762943</v>
      </c>
      <c r="X9" s="100">
        <f t="shared" si="1"/>
        <v>248393045</v>
      </c>
      <c r="Y9" s="100">
        <f t="shared" si="1"/>
        <v>-84630102</v>
      </c>
      <c r="Z9" s="137">
        <f>+IF(X9&lt;&gt;0,+(Y9/X9)*100,0)</f>
        <v>-34.07104333376162</v>
      </c>
      <c r="AA9" s="153">
        <f>SUM(AA10:AA14)</f>
        <v>983289224</v>
      </c>
    </row>
    <row r="10" spans="1:27" ht="13.5">
      <c r="A10" s="138" t="s">
        <v>79</v>
      </c>
      <c r="B10" s="136"/>
      <c r="C10" s="155">
        <v>33504334</v>
      </c>
      <c r="D10" s="155"/>
      <c r="E10" s="156">
        <v>42148620</v>
      </c>
      <c r="F10" s="60">
        <v>42148620</v>
      </c>
      <c r="G10" s="60">
        <v>3362304</v>
      </c>
      <c r="H10" s="60">
        <v>2115678</v>
      </c>
      <c r="I10" s="60">
        <v>2548765</v>
      </c>
      <c r="J10" s="60">
        <v>8026747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8026747</v>
      </c>
      <c r="X10" s="60">
        <v>10651963</v>
      </c>
      <c r="Y10" s="60">
        <v>-2625216</v>
      </c>
      <c r="Z10" s="140">
        <v>-24.65</v>
      </c>
      <c r="AA10" s="155">
        <v>42148620</v>
      </c>
    </row>
    <row r="11" spans="1:27" ht="13.5">
      <c r="A11" s="138" t="s">
        <v>80</v>
      </c>
      <c r="B11" s="136"/>
      <c r="C11" s="155">
        <v>166712397</v>
      </c>
      <c r="D11" s="155"/>
      <c r="E11" s="156">
        <v>42868660</v>
      </c>
      <c r="F11" s="60">
        <v>42868660</v>
      </c>
      <c r="G11" s="60">
        <v>389988</v>
      </c>
      <c r="H11" s="60">
        <v>473945</v>
      </c>
      <c r="I11" s="60">
        <v>5130547</v>
      </c>
      <c r="J11" s="60">
        <v>5994480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5994480</v>
      </c>
      <c r="X11" s="60">
        <v>6510492</v>
      </c>
      <c r="Y11" s="60">
        <v>-516012</v>
      </c>
      <c r="Z11" s="140">
        <v>-7.93</v>
      </c>
      <c r="AA11" s="155">
        <v>42868660</v>
      </c>
    </row>
    <row r="12" spans="1:27" ht="13.5">
      <c r="A12" s="138" t="s">
        <v>81</v>
      </c>
      <c r="B12" s="136"/>
      <c r="C12" s="155">
        <v>181664019</v>
      </c>
      <c r="D12" s="155"/>
      <c r="E12" s="156">
        <v>292975539</v>
      </c>
      <c r="F12" s="60">
        <v>292975539</v>
      </c>
      <c r="G12" s="60">
        <v>3002970</v>
      </c>
      <c r="H12" s="60">
        <v>3156445</v>
      </c>
      <c r="I12" s="60">
        <v>3864380</v>
      </c>
      <c r="J12" s="60">
        <v>10023795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10023795</v>
      </c>
      <c r="X12" s="60">
        <v>84377942</v>
      </c>
      <c r="Y12" s="60">
        <v>-74354147</v>
      </c>
      <c r="Z12" s="140">
        <v>-88.12</v>
      </c>
      <c r="AA12" s="155">
        <v>292975539</v>
      </c>
    </row>
    <row r="13" spans="1:27" ht="13.5">
      <c r="A13" s="138" t="s">
        <v>82</v>
      </c>
      <c r="B13" s="136"/>
      <c r="C13" s="155">
        <v>118182930</v>
      </c>
      <c r="D13" s="155"/>
      <c r="E13" s="156">
        <v>415751881</v>
      </c>
      <c r="F13" s="60">
        <v>415751881</v>
      </c>
      <c r="G13" s="60">
        <v>3570790</v>
      </c>
      <c r="H13" s="60">
        <v>4854342</v>
      </c>
      <c r="I13" s="60">
        <v>76118984</v>
      </c>
      <c r="J13" s="60">
        <v>84544116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84544116</v>
      </c>
      <c r="X13" s="60">
        <v>73361942</v>
      </c>
      <c r="Y13" s="60">
        <v>11182174</v>
      </c>
      <c r="Z13" s="140">
        <v>15.24</v>
      </c>
      <c r="AA13" s="155">
        <v>415751881</v>
      </c>
    </row>
    <row r="14" spans="1:27" ht="13.5">
      <c r="A14" s="138" t="s">
        <v>83</v>
      </c>
      <c r="B14" s="136"/>
      <c r="C14" s="157">
        <v>193225741</v>
      </c>
      <c r="D14" s="157"/>
      <c r="E14" s="158">
        <v>189544524</v>
      </c>
      <c r="F14" s="159">
        <v>189544524</v>
      </c>
      <c r="G14" s="159">
        <v>109417717</v>
      </c>
      <c r="H14" s="159">
        <v>49914577</v>
      </c>
      <c r="I14" s="159">
        <v>-104158489</v>
      </c>
      <c r="J14" s="159">
        <v>55173805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55173805</v>
      </c>
      <c r="X14" s="159">
        <v>73490706</v>
      </c>
      <c r="Y14" s="159">
        <v>-18316901</v>
      </c>
      <c r="Z14" s="141">
        <v>-24.92</v>
      </c>
      <c r="AA14" s="157">
        <v>189544524</v>
      </c>
    </row>
    <row r="15" spans="1:27" ht="13.5">
      <c r="A15" s="135" t="s">
        <v>84</v>
      </c>
      <c r="B15" s="142"/>
      <c r="C15" s="153">
        <f aca="true" t="shared" si="2" ref="C15:Y15">SUM(C16:C18)</f>
        <v>1133785939</v>
      </c>
      <c r="D15" s="153">
        <f>SUM(D16:D18)</f>
        <v>0</v>
      </c>
      <c r="E15" s="154">
        <f t="shared" si="2"/>
        <v>1265444134</v>
      </c>
      <c r="F15" s="100">
        <f t="shared" si="2"/>
        <v>1265444134</v>
      </c>
      <c r="G15" s="100">
        <f t="shared" si="2"/>
        <v>26576955</v>
      </c>
      <c r="H15" s="100">
        <f t="shared" si="2"/>
        <v>46917169</v>
      </c>
      <c r="I15" s="100">
        <f t="shared" si="2"/>
        <v>72761769</v>
      </c>
      <c r="J15" s="100">
        <f t="shared" si="2"/>
        <v>146255893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146255893</v>
      </c>
      <c r="X15" s="100">
        <f t="shared" si="2"/>
        <v>156998996</v>
      </c>
      <c r="Y15" s="100">
        <f t="shared" si="2"/>
        <v>-10743103</v>
      </c>
      <c r="Z15" s="137">
        <f>+IF(X15&lt;&gt;0,+(Y15/X15)*100,0)</f>
        <v>-6.842784523284467</v>
      </c>
      <c r="AA15" s="153">
        <f>SUM(AA16:AA18)</f>
        <v>1265444134</v>
      </c>
    </row>
    <row r="16" spans="1:27" ht="13.5">
      <c r="A16" s="138" t="s">
        <v>85</v>
      </c>
      <c r="B16" s="136"/>
      <c r="C16" s="155">
        <v>80367941</v>
      </c>
      <c r="D16" s="155"/>
      <c r="E16" s="156">
        <v>116424217</v>
      </c>
      <c r="F16" s="60">
        <v>116424217</v>
      </c>
      <c r="G16" s="60">
        <v>2239699</v>
      </c>
      <c r="H16" s="60">
        <v>2940224</v>
      </c>
      <c r="I16" s="60">
        <v>5408779</v>
      </c>
      <c r="J16" s="60">
        <v>10588702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10588702</v>
      </c>
      <c r="X16" s="60">
        <v>12410946</v>
      </c>
      <c r="Y16" s="60">
        <v>-1822244</v>
      </c>
      <c r="Z16" s="140">
        <v>-14.68</v>
      </c>
      <c r="AA16" s="155">
        <v>116424217</v>
      </c>
    </row>
    <row r="17" spans="1:27" ht="13.5">
      <c r="A17" s="138" t="s">
        <v>86</v>
      </c>
      <c r="B17" s="136"/>
      <c r="C17" s="155">
        <v>1052992095</v>
      </c>
      <c r="D17" s="155"/>
      <c r="E17" s="156">
        <v>1144903917</v>
      </c>
      <c r="F17" s="60">
        <v>1144903917</v>
      </c>
      <c r="G17" s="60">
        <v>24327127</v>
      </c>
      <c r="H17" s="60">
        <v>43967661</v>
      </c>
      <c r="I17" s="60">
        <v>67343683</v>
      </c>
      <c r="J17" s="60">
        <v>135638471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135638471</v>
      </c>
      <c r="X17" s="60">
        <v>144559049</v>
      </c>
      <c r="Y17" s="60">
        <v>-8920578</v>
      </c>
      <c r="Z17" s="140">
        <v>-6.17</v>
      </c>
      <c r="AA17" s="155">
        <v>1144903917</v>
      </c>
    </row>
    <row r="18" spans="1:27" ht="13.5">
      <c r="A18" s="138" t="s">
        <v>87</v>
      </c>
      <c r="B18" s="136"/>
      <c r="C18" s="155">
        <v>425903</v>
      </c>
      <c r="D18" s="155"/>
      <c r="E18" s="156">
        <v>4116000</v>
      </c>
      <c r="F18" s="60">
        <v>4116000</v>
      </c>
      <c r="G18" s="60">
        <v>10129</v>
      </c>
      <c r="H18" s="60">
        <v>9284</v>
      </c>
      <c r="I18" s="60">
        <v>9307</v>
      </c>
      <c r="J18" s="60">
        <v>28720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28720</v>
      </c>
      <c r="X18" s="60">
        <v>29001</v>
      </c>
      <c r="Y18" s="60">
        <v>-281</v>
      </c>
      <c r="Z18" s="140">
        <v>-0.97</v>
      </c>
      <c r="AA18" s="155">
        <v>4116000</v>
      </c>
    </row>
    <row r="19" spans="1:27" ht="13.5">
      <c r="A19" s="135" t="s">
        <v>88</v>
      </c>
      <c r="B19" s="142"/>
      <c r="C19" s="153">
        <f aca="true" t="shared" si="3" ref="C19:Y19">SUM(C20:C23)</f>
        <v>17271819408</v>
      </c>
      <c r="D19" s="153">
        <f>SUM(D20:D23)</f>
        <v>0</v>
      </c>
      <c r="E19" s="154">
        <f t="shared" si="3"/>
        <v>19348218090</v>
      </c>
      <c r="F19" s="100">
        <f t="shared" si="3"/>
        <v>19348218090</v>
      </c>
      <c r="G19" s="100">
        <f t="shared" si="3"/>
        <v>2140430630</v>
      </c>
      <c r="H19" s="100">
        <f t="shared" si="3"/>
        <v>1658265093</v>
      </c>
      <c r="I19" s="100">
        <f t="shared" si="3"/>
        <v>1693891807</v>
      </c>
      <c r="J19" s="100">
        <f t="shared" si="3"/>
        <v>5492587530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5492587530</v>
      </c>
      <c r="X19" s="100">
        <f t="shared" si="3"/>
        <v>5352516132</v>
      </c>
      <c r="Y19" s="100">
        <f t="shared" si="3"/>
        <v>140071398</v>
      </c>
      <c r="Z19" s="137">
        <f>+IF(X19&lt;&gt;0,+(Y19/X19)*100,0)</f>
        <v>2.616926218355207</v>
      </c>
      <c r="AA19" s="153">
        <f>SUM(AA20:AA23)</f>
        <v>19348218090</v>
      </c>
    </row>
    <row r="20" spans="1:27" ht="13.5">
      <c r="A20" s="138" t="s">
        <v>89</v>
      </c>
      <c r="B20" s="136"/>
      <c r="C20" s="155">
        <v>10977661350</v>
      </c>
      <c r="D20" s="155"/>
      <c r="E20" s="156">
        <v>12506942201</v>
      </c>
      <c r="F20" s="60">
        <v>12506942201</v>
      </c>
      <c r="G20" s="60">
        <v>1220634033</v>
      </c>
      <c r="H20" s="60">
        <v>1217323834</v>
      </c>
      <c r="I20" s="60">
        <v>1230406723</v>
      </c>
      <c r="J20" s="60">
        <v>3668364590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3668364590</v>
      </c>
      <c r="X20" s="60">
        <v>3818654615</v>
      </c>
      <c r="Y20" s="60">
        <v>-150290025</v>
      </c>
      <c r="Z20" s="140">
        <v>-3.94</v>
      </c>
      <c r="AA20" s="155">
        <v>12506942201</v>
      </c>
    </row>
    <row r="21" spans="1:27" ht="13.5">
      <c r="A21" s="138" t="s">
        <v>90</v>
      </c>
      <c r="B21" s="136"/>
      <c r="C21" s="155">
        <v>4030692299</v>
      </c>
      <c r="D21" s="155"/>
      <c r="E21" s="156">
        <v>4214780500</v>
      </c>
      <c r="F21" s="60">
        <v>4214780500</v>
      </c>
      <c r="G21" s="60">
        <v>616005936</v>
      </c>
      <c r="H21" s="60">
        <v>241247685</v>
      </c>
      <c r="I21" s="60">
        <v>271220385</v>
      </c>
      <c r="J21" s="60">
        <v>1128474006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1128474006</v>
      </c>
      <c r="X21" s="60">
        <v>714574142</v>
      </c>
      <c r="Y21" s="60">
        <v>413899864</v>
      </c>
      <c r="Z21" s="140">
        <v>57.92</v>
      </c>
      <c r="AA21" s="155">
        <v>4214780500</v>
      </c>
    </row>
    <row r="22" spans="1:27" ht="13.5">
      <c r="A22" s="138" t="s">
        <v>91</v>
      </c>
      <c r="B22" s="136"/>
      <c r="C22" s="157">
        <v>895456299</v>
      </c>
      <c r="D22" s="157"/>
      <c r="E22" s="158">
        <v>995311140</v>
      </c>
      <c r="F22" s="159">
        <v>995311140</v>
      </c>
      <c r="G22" s="159">
        <v>78243261</v>
      </c>
      <c r="H22" s="159">
        <v>79302255</v>
      </c>
      <c r="I22" s="159">
        <v>87381097</v>
      </c>
      <c r="J22" s="159">
        <v>244926613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244926613</v>
      </c>
      <c r="X22" s="159">
        <v>247364023</v>
      </c>
      <c r="Y22" s="159">
        <v>-2437410</v>
      </c>
      <c r="Z22" s="141">
        <v>-0.99</v>
      </c>
      <c r="AA22" s="157">
        <v>995311140</v>
      </c>
    </row>
    <row r="23" spans="1:27" ht="13.5">
      <c r="A23" s="138" t="s">
        <v>92</v>
      </c>
      <c r="B23" s="136"/>
      <c r="C23" s="155">
        <v>1368009460</v>
      </c>
      <c r="D23" s="155"/>
      <c r="E23" s="156">
        <v>1631184249</v>
      </c>
      <c r="F23" s="60">
        <v>1631184249</v>
      </c>
      <c r="G23" s="60">
        <v>225547400</v>
      </c>
      <c r="H23" s="60">
        <v>120391319</v>
      </c>
      <c r="I23" s="60">
        <v>104883602</v>
      </c>
      <c r="J23" s="60">
        <v>450822321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450822321</v>
      </c>
      <c r="X23" s="60">
        <v>571923352</v>
      </c>
      <c r="Y23" s="60">
        <v>-121101031</v>
      </c>
      <c r="Z23" s="140">
        <v>-21.17</v>
      </c>
      <c r="AA23" s="155">
        <v>1631184249</v>
      </c>
    </row>
    <row r="24" spans="1:27" ht="13.5">
      <c r="A24" s="135" t="s">
        <v>93</v>
      </c>
      <c r="B24" s="142" t="s">
        <v>94</v>
      </c>
      <c r="C24" s="153">
        <v>18375294</v>
      </c>
      <c r="D24" s="153"/>
      <c r="E24" s="154">
        <v>27528127</v>
      </c>
      <c r="F24" s="100">
        <v>27528127</v>
      </c>
      <c r="G24" s="100">
        <v>1484002</v>
      </c>
      <c r="H24" s="100">
        <v>1594894</v>
      </c>
      <c r="I24" s="100">
        <v>3465</v>
      </c>
      <c r="J24" s="100">
        <v>3082361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3082361</v>
      </c>
      <c r="X24" s="100">
        <v>6288657</v>
      </c>
      <c r="Y24" s="100">
        <v>-3206296</v>
      </c>
      <c r="Z24" s="137">
        <v>-50.99</v>
      </c>
      <c r="AA24" s="153">
        <v>27528127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25064763389</v>
      </c>
      <c r="D25" s="168">
        <f>+D5+D9+D15+D19+D24</f>
        <v>0</v>
      </c>
      <c r="E25" s="169">
        <f t="shared" si="4"/>
        <v>28200881896</v>
      </c>
      <c r="F25" s="73">
        <f t="shared" si="4"/>
        <v>28200881896</v>
      </c>
      <c r="G25" s="73">
        <f t="shared" si="4"/>
        <v>2738684162</v>
      </c>
      <c r="H25" s="73">
        <f t="shared" si="4"/>
        <v>2643830833</v>
      </c>
      <c r="I25" s="73">
        <f t="shared" si="4"/>
        <v>2248043671</v>
      </c>
      <c r="J25" s="73">
        <f t="shared" si="4"/>
        <v>7630558666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7630558666</v>
      </c>
      <c r="X25" s="73">
        <f t="shared" si="4"/>
        <v>7288259557</v>
      </c>
      <c r="Y25" s="73">
        <f t="shared" si="4"/>
        <v>342299109</v>
      </c>
      <c r="Z25" s="170">
        <f>+IF(X25&lt;&gt;0,+(Y25/X25)*100,0)</f>
        <v>4.696582309163774</v>
      </c>
      <c r="AA25" s="168">
        <f>+AA5+AA9+AA15+AA19+AA24</f>
        <v>28200881896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2518718069</v>
      </c>
      <c r="D28" s="153">
        <f>SUM(D29:D31)</f>
        <v>0</v>
      </c>
      <c r="E28" s="154">
        <f t="shared" si="5"/>
        <v>3427577375</v>
      </c>
      <c r="F28" s="100">
        <f t="shared" si="5"/>
        <v>3427577375</v>
      </c>
      <c r="G28" s="100">
        <f t="shared" si="5"/>
        <v>189833079</v>
      </c>
      <c r="H28" s="100">
        <f t="shared" si="5"/>
        <v>255443067</v>
      </c>
      <c r="I28" s="100">
        <f t="shared" si="5"/>
        <v>277939693</v>
      </c>
      <c r="J28" s="100">
        <f t="shared" si="5"/>
        <v>723215839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723215839</v>
      </c>
      <c r="X28" s="100">
        <f t="shared" si="5"/>
        <v>876742219</v>
      </c>
      <c r="Y28" s="100">
        <f t="shared" si="5"/>
        <v>-153526380</v>
      </c>
      <c r="Z28" s="137">
        <f>+IF(X28&lt;&gt;0,+(Y28/X28)*100,0)</f>
        <v>-17.511005706456118</v>
      </c>
      <c r="AA28" s="153">
        <f>SUM(AA29:AA31)</f>
        <v>3427577375</v>
      </c>
    </row>
    <row r="29" spans="1:27" ht="13.5">
      <c r="A29" s="138" t="s">
        <v>75</v>
      </c>
      <c r="B29" s="136"/>
      <c r="C29" s="155">
        <v>311217215</v>
      </c>
      <c r="D29" s="155"/>
      <c r="E29" s="156">
        <v>559678846</v>
      </c>
      <c r="F29" s="60">
        <v>559678846</v>
      </c>
      <c r="G29" s="60">
        <v>35765109</v>
      </c>
      <c r="H29" s="60">
        <v>34525547</v>
      </c>
      <c r="I29" s="60">
        <v>48097848</v>
      </c>
      <c r="J29" s="60">
        <v>118388504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118388504</v>
      </c>
      <c r="X29" s="60">
        <v>191004577</v>
      </c>
      <c r="Y29" s="60">
        <v>-72616073</v>
      </c>
      <c r="Z29" s="140">
        <v>-38.02</v>
      </c>
      <c r="AA29" s="155">
        <v>559678846</v>
      </c>
    </row>
    <row r="30" spans="1:27" ht="13.5">
      <c r="A30" s="138" t="s">
        <v>76</v>
      </c>
      <c r="B30" s="136"/>
      <c r="C30" s="157">
        <v>1077508011</v>
      </c>
      <c r="D30" s="157"/>
      <c r="E30" s="158">
        <v>1827687845</v>
      </c>
      <c r="F30" s="159">
        <v>1827687845</v>
      </c>
      <c r="G30" s="159">
        <v>109875997</v>
      </c>
      <c r="H30" s="159">
        <v>153550212</v>
      </c>
      <c r="I30" s="159">
        <v>165441943</v>
      </c>
      <c r="J30" s="159">
        <v>428868152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428868152</v>
      </c>
      <c r="X30" s="159">
        <v>506401024</v>
      </c>
      <c r="Y30" s="159">
        <v>-77532872</v>
      </c>
      <c r="Z30" s="141">
        <v>-15.31</v>
      </c>
      <c r="AA30" s="157">
        <v>1827687845</v>
      </c>
    </row>
    <row r="31" spans="1:27" ht="13.5">
      <c r="A31" s="138" t="s">
        <v>77</v>
      </c>
      <c r="B31" s="136"/>
      <c r="C31" s="155">
        <v>1129992843</v>
      </c>
      <c r="D31" s="155"/>
      <c r="E31" s="156">
        <v>1040210684</v>
      </c>
      <c r="F31" s="60">
        <v>1040210684</v>
      </c>
      <c r="G31" s="60">
        <v>44191973</v>
      </c>
      <c r="H31" s="60">
        <v>67367308</v>
      </c>
      <c r="I31" s="60">
        <v>64399902</v>
      </c>
      <c r="J31" s="60">
        <v>175959183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175959183</v>
      </c>
      <c r="X31" s="60">
        <v>179336618</v>
      </c>
      <c r="Y31" s="60">
        <v>-3377435</v>
      </c>
      <c r="Z31" s="140">
        <v>-1.88</v>
      </c>
      <c r="AA31" s="155">
        <v>1040210684</v>
      </c>
    </row>
    <row r="32" spans="1:27" ht="13.5">
      <c r="A32" s="135" t="s">
        <v>78</v>
      </c>
      <c r="B32" s="136"/>
      <c r="C32" s="153">
        <f aca="true" t="shared" si="6" ref="C32:Y32">SUM(C33:C37)</f>
        <v>3879778199</v>
      </c>
      <c r="D32" s="153">
        <f>SUM(D33:D37)</f>
        <v>0</v>
      </c>
      <c r="E32" s="154">
        <f t="shared" si="6"/>
        <v>4259844671</v>
      </c>
      <c r="F32" s="100">
        <f t="shared" si="6"/>
        <v>4259844671</v>
      </c>
      <c r="G32" s="100">
        <f t="shared" si="6"/>
        <v>256964185</v>
      </c>
      <c r="H32" s="100">
        <f t="shared" si="6"/>
        <v>292149042</v>
      </c>
      <c r="I32" s="100">
        <f t="shared" si="6"/>
        <v>313512525</v>
      </c>
      <c r="J32" s="100">
        <f t="shared" si="6"/>
        <v>862625752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862625752</v>
      </c>
      <c r="X32" s="100">
        <f t="shared" si="6"/>
        <v>923835079</v>
      </c>
      <c r="Y32" s="100">
        <f t="shared" si="6"/>
        <v>-61209327</v>
      </c>
      <c r="Z32" s="137">
        <f>+IF(X32&lt;&gt;0,+(Y32/X32)*100,0)</f>
        <v>-6.625568609741003</v>
      </c>
      <c r="AA32" s="153">
        <f>SUM(AA33:AA37)</f>
        <v>4259844671</v>
      </c>
    </row>
    <row r="33" spans="1:27" ht="13.5">
      <c r="A33" s="138" t="s">
        <v>79</v>
      </c>
      <c r="B33" s="136"/>
      <c r="C33" s="155">
        <v>273793020</v>
      </c>
      <c r="D33" s="155"/>
      <c r="E33" s="156">
        <v>294708664</v>
      </c>
      <c r="F33" s="60">
        <v>294708664</v>
      </c>
      <c r="G33" s="60">
        <v>20784573</v>
      </c>
      <c r="H33" s="60">
        <v>20633901</v>
      </c>
      <c r="I33" s="60">
        <v>21971472</v>
      </c>
      <c r="J33" s="60">
        <v>63389946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63389946</v>
      </c>
      <c r="X33" s="60">
        <v>71008053</v>
      </c>
      <c r="Y33" s="60">
        <v>-7618107</v>
      </c>
      <c r="Z33" s="140">
        <v>-10.73</v>
      </c>
      <c r="AA33" s="155">
        <v>294708664</v>
      </c>
    </row>
    <row r="34" spans="1:27" ht="13.5">
      <c r="A34" s="138" t="s">
        <v>80</v>
      </c>
      <c r="B34" s="136"/>
      <c r="C34" s="155">
        <v>947031491</v>
      </c>
      <c r="D34" s="155"/>
      <c r="E34" s="156">
        <v>844802596</v>
      </c>
      <c r="F34" s="60">
        <v>844802596</v>
      </c>
      <c r="G34" s="60">
        <v>44455050</v>
      </c>
      <c r="H34" s="60">
        <v>64935410</v>
      </c>
      <c r="I34" s="60">
        <v>67701440</v>
      </c>
      <c r="J34" s="60">
        <v>177091900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177091900</v>
      </c>
      <c r="X34" s="60">
        <v>200117593</v>
      </c>
      <c r="Y34" s="60">
        <v>-23025693</v>
      </c>
      <c r="Z34" s="140">
        <v>-11.51</v>
      </c>
      <c r="AA34" s="155">
        <v>844802596</v>
      </c>
    </row>
    <row r="35" spans="1:27" ht="13.5">
      <c r="A35" s="138" t="s">
        <v>81</v>
      </c>
      <c r="B35" s="136"/>
      <c r="C35" s="155">
        <v>1265710395</v>
      </c>
      <c r="D35" s="155"/>
      <c r="E35" s="156">
        <v>1506308293</v>
      </c>
      <c r="F35" s="60">
        <v>1506308293</v>
      </c>
      <c r="G35" s="60">
        <v>88760566</v>
      </c>
      <c r="H35" s="60">
        <v>102160151</v>
      </c>
      <c r="I35" s="60">
        <v>108190266</v>
      </c>
      <c r="J35" s="60">
        <v>299110983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299110983</v>
      </c>
      <c r="X35" s="60">
        <v>277677759</v>
      </c>
      <c r="Y35" s="60">
        <v>21433224</v>
      </c>
      <c r="Z35" s="140">
        <v>7.72</v>
      </c>
      <c r="AA35" s="155">
        <v>1506308293</v>
      </c>
    </row>
    <row r="36" spans="1:27" ht="13.5">
      <c r="A36" s="138" t="s">
        <v>82</v>
      </c>
      <c r="B36" s="136"/>
      <c r="C36" s="155">
        <v>370761256</v>
      </c>
      <c r="D36" s="155"/>
      <c r="E36" s="156">
        <v>479974566</v>
      </c>
      <c r="F36" s="60">
        <v>479974566</v>
      </c>
      <c r="G36" s="60">
        <v>19446491</v>
      </c>
      <c r="H36" s="60">
        <v>18616322</v>
      </c>
      <c r="I36" s="60">
        <v>25584388</v>
      </c>
      <c r="J36" s="60">
        <v>63647201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63647201</v>
      </c>
      <c r="X36" s="60">
        <v>100295067</v>
      </c>
      <c r="Y36" s="60">
        <v>-36647866</v>
      </c>
      <c r="Z36" s="140">
        <v>-36.54</v>
      </c>
      <c r="AA36" s="155">
        <v>479974566</v>
      </c>
    </row>
    <row r="37" spans="1:27" ht="13.5">
      <c r="A37" s="138" t="s">
        <v>83</v>
      </c>
      <c r="B37" s="136"/>
      <c r="C37" s="157">
        <v>1022482037</v>
      </c>
      <c r="D37" s="157"/>
      <c r="E37" s="158">
        <v>1134050552</v>
      </c>
      <c r="F37" s="159">
        <v>1134050552</v>
      </c>
      <c r="G37" s="159">
        <v>83517505</v>
      </c>
      <c r="H37" s="159">
        <v>85803258</v>
      </c>
      <c r="I37" s="159">
        <v>90064959</v>
      </c>
      <c r="J37" s="159">
        <v>259385722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259385722</v>
      </c>
      <c r="X37" s="159">
        <v>274736607</v>
      </c>
      <c r="Y37" s="159">
        <v>-15350885</v>
      </c>
      <c r="Z37" s="141">
        <v>-5.59</v>
      </c>
      <c r="AA37" s="157">
        <v>1134050552</v>
      </c>
    </row>
    <row r="38" spans="1:27" ht="13.5">
      <c r="A38" s="135" t="s">
        <v>84</v>
      </c>
      <c r="B38" s="142"/>
      <c r="C38" s="153">
        <f aca="true" t="shared" si="7" ref="C38:Y38">SUM(C39:C41)</f>
        <v>1862165471</v>
      </c>
      <c r="D38" s="153">
        <f>SUM(D39:D41)</f>
        <v>0</v>
      </c>
      <c r="E38" s="154">
        <f t="shared" si="7"/>
        <v>1998178716</v>
      </c>
      <c r="F38" s="100">
        <f t="shared" si="7"/>
        <v>1998178716</v>
      </c>
      <c r="G38" s="100">
        <f t="shared" si="7"/>
        <v>41646984</v>
      </c>
      <c r="H38" s="100">
        <f t="shared" si="7"/>
        <v>199007810</v>
      </c>
      <c r="I38" s="100">
        <f t="shared" si="7"/>
        <v>132171837</v>
      </c>
      <c r="J38" s="100">
        <f t="shared" si="7"/>
        <v>372826631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372826631</v>
      </c>
      <c r="X38" s="100">
        <f t="shared" si="7"/>
        <v>388864207</v>
      </c>
      <c r="Y38" s="100">
        <f t="shared" si="7"/>
        <v>-16037576</v>
      </c>
      <c r="Z38" s="137">
        <f>+IF(X38&lt;&gt;0,+(Y38/X38)*100,0)</f>
        <v>-4.1242098684593</v>
      </c>
      <c r="AA38" s="153">
        <f>SUM(AA39:AA41)</f>
        <v>1998178716</v>
      </c>
    </row>
    <row r="39" spans="1:27" ht="13.5">
      <c r="A39" s="138" t="s">
        <v>85</v>
      </c>
      <c r="B39" s="136"/>
      <c r="C39" s="155">
        <v>254529405</v>
      </c>
      <c r="D39" s="155"/>
      <c r="E39" s="156">
        <v>382284052</v>
      </c>
      <c r="F39" s="60">
        <v>382284052</v>
      </c>
      <c r="G39" s="60">
        <v>16505789</v>
      </c>
      <c r="H39" s="60">
        <v>23479515</v>
      </c>
      <c r="I39" s="60">
        <v>22863251</v>
      </c>
      <c r="J39" s="60">
        <v>62848555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62848555</v>
      </c>
      <c r="X39" s="60">
        <v>80012244</v>
      </c>
      <c r="Y39" s="60">
        <v>-17163689</v>
      </c>
      <c r="Z39" s="140">
        <v>-21.45</v>
      </c>
      <c r="AA39" s="155">
        <v>382284052</v>
      </c>
    </row>
    <row r="40" spans="1:27" ht="13.5">
      <c r="A40" s="138" t="s">
        <v>86</v>
      </c>
      <c r="B40" s="136"/>
      <c r="C40" s="155">
        <v>1569373737</v>
      </c>
      <c r="D40" s="155"/>
      <c r="E40" s="156">
        <v>1540295960</v>
      </c>
      <c r="F40" s="60">
        <v>1540295960</v>
      </c>
      <c r="G40" s="60">
        <v>22788007</v>
      </c>
      <c r="H40" s="60">
        <v>168661956</v>
      </c>
      <c r="I40" s="60">
        <v>104438966</v>
      </c>
      <c r="J40" s="60">
        <v>295888929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295888929</v>
      </c>
      <c r="X40" s="60">
        <v>291088929</v>
      </c>
      <c r="Y40" s="60">
        <v>4800000</v>
      </c>
      <c r="Z40" s="140">
        <v>1.65</v>
      </c>
      <c r="AA40" s="155">
        <v>1540295960</v>
      </c>
    </row>
    <row r="41" spans="1:27" ht="13.5">
      <c r="A41" s="138" t="s">
        <v>87</v>
      </c>
      <c r="B41" s="136"/>
      <c r="C41" s="155">
        <v>38262329</v>
      </c>
      <c r="D41" s="155"/>
      <c r="E41" s="156">
        <v>75598704</v>
      </c>
      <c r="F41" s="60">
        <v>75598704</v>
      </c>
      <c r="G41" s="60">
        <v>2353188</v>
      </c>
      <c r="H41" s="60">
        <v>6866339</v>
      </c>
      <c r="I41" s="60">
        <v>4869620</v>
      </c>
      <c r="J41" s="60">
        <v>14089147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14089147</v>
      </c>
      <c r="X41" s="60">
        <v>17763034</v>
      </c>
      <c r="Y41" s="60">
        <v>-3673887</v>
      </c>
      <c r="Z41" s="140">
        <v>-20.68</v>
      </c>
      <c r="AA41" s="155">
        <v>75598704</v>
      </c>
    </row>
    <row r="42" spans="1:27" ht="13.5">
      <c r="A42" s="135" t="s">
        <v>88</v>
      </c>
      <c r="B42" s="142"/>
      <c r="C42" s="153">
        <f aca="true" t="shared" si="8" ref="C42:Y42">SUM(C43:C46)</f>
        <v>14915059337</v>
      </c>
      <c r="D42" s="153">
        <f>SUM(D43:D46)</f>
        <v>0</v>
      </c>
      <c r="E42" s="154">
        <f t="shared" si="8"/>
        <v>16490715795</v>
      </c>
      <c r="F42" s="100">
        <f t="shared" si="8"/>
        <v>16490715795</v>
      </c>
      <c r="G42" s="100">
        <f t="shared" si="8"/>
        <v>1431201551</v>
      </c>
      <c r="H42" s="100">
        <f t="shared" si="8"/>
        <v>1452313048</v>
      </c>
      <c r="I42" s="100">
        <f t="shared" si="8"/>
        <v>1142784963</v>
      </c>
      <c r="J42" s="100">
        <f t="shared" si="8"/>
        <v>4026299562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4026299562</v>
      </c>
      <c r="X42" s="100">
        <f t="shared" si="8"/>
        <v>4359068439</v>
      </c>
      <c r="Y42" s="100">
        <f t="shared" si="8"/>
        <v>-332768877</v>
      </c>
      <c r="Z42" s="137">
        <f>+IF(X42&lt;&gt;0,+(Y42/X42)*100,0)</f>
        <v>-7.633944767252599</v>
      </c>
      <c r="AA42" s="153">
        <f>SUM(AA43:AA46)</f>
        <v>16490715795</v>
      </c>
    </row>
    <row r="43" spans="1:27" ht="13.5">
      <c r="A43" s="138" t="s">
        <v>89</v>
      </c>
      <c r="B43" s="136"/>
      <c r="C43" s="155">
        <v>10223967228</v>
      </c>
      <c r="D43" s="155"/>
      <c r="E43" s="156">
        <v>11073209201</v>
      </c>
      <c r="F43" s="60">
        <v>11073209201</v>
      </c>
      <c r="G43" s="60">
        <v>1114219139</v>
      </c>
      <c r="H43" s="60">
        <v>1073146665</v>
      </c>
      <c r="I43" s="60">
        <v>744657529</v>
      </c>
      <c r="J43" s="60">
        <v>2932023333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2932023333</v>
      </c>
      <c r="X43" s="60">
        <v>3365995799</v>
      </c>
      <c r="Y43" s="60">
        <v>-433972466</v>
      </c>
      <c r="Z43" s="140">
        <v>-12.89</v>
      </c>
      <c r="AA43" s="155">
        <v>11073209201</v>
      </c>
    </row>
    <row r="44" spans="1:27" ht="13.5">
      <c r="A44" s="138" t="s">
        <v>90</v>
      </c>
      <c r="B44" s="136"/>
      <c r="C44" s="155">
        <v>3283607800</v>
      </c>
      <c r="D44" s="155"/>
      <c r="E44" s="156">
        <v>3491914990</v>
      </c>
      <c r="F44" s="60">
        <v>3491914990</v>
      </c>
      <c r="G44" s="60">
        <v>223479855</v>
      </c>
      <c r="H44" s="60">
        <v>271111031</v>
      </c>
      <c r="I44" s="60">
        <v>258016127</v>
      </c>
      <c r="J44" s="60">
        <v>752607013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752607013</v>
      </c>
      <c r="X44" s="60">
        <v>603845783</v>
      </c>
      <c r="Y44" s="60">
        <v>148761230</v>
      </c>
      <c r="Z44" s="140">
        <v>24.64</v>
      </c>
      <c r="AA44" s="155">
        <v>3491914990</v>
      </c>
    </row>
    <row r="45" spans="1:27" ht="13.5">
      <c r="A45" s="138" t="s">
        <v>91</v>
      </c>
      <c r="B45" s="136"/>
      <c r="C45" s="157">
        <v>445926962</v>
      </c>
      <c r="D45" s="157"/>
      <c r="E45" s="158">
        <v>534398435</v>
      </c>
      <c r="F45" s="159">
        <v>534398435</v>
      </c>
      <c r="G45" s="159">
        <v>43218696</v>
      </c>
      <c r="H45" s="159">
        <v>43170390</v>
      </c>
      <c r="I45" s="159">
        <v>43480637</v>
      </c>
      <c r="J45" s="159">
        <v>129869723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129869723</v>
      </c>
      <c r="X45" s="159">
        <v>137594211</v>
      </c>
      <c r="Y45" s="159">
        <v>-7724488</v>
      </c>
      <c r="Z45" s="141">
        <v>-5.61</v>
      </c>
      <c r="AA45" s="157">
        <v>534398435</v>
      </c>
    </row>
    <row r="46" spans="1:27" ht="13.5">
      <c r="A46" s="138" t="s">
        <v>92</v>
      </c>
      <c r="B46" s="136"/>
      <c r="C46" s="155">
        <v>961557347</v>
      </c>
      <c r="D46" s="155"/>
      <c r="E46" s="156">
        <v>1391193169</v>
      </c>
      <c r="F46" s="60">
        <v>1391193169</v>
      </c>
      <c r="G46" s="60">
        <v>50283861</v>
      </c>
      <c r="H46" s="60">
        <v>64884962</v>
      </c>
      <c r="I46" s="60">
        <v>96630670</v>
      </c>
      <c r="J46" s="60">
        <v>211799493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211799493</v>
      </c>
      <c r="X46" s="60">
        <v>251632646</v>
      </c>
      <c r="Y46" s="60">
        <v>-39833153</v>
      </c>
      <c r="Z46" s="140">
        <v>-15.83</v>
      </c>
      <c r="AA46" s="155">
        <v>1391193169</v>
      </c>
    </row>
    <row r="47" spans="1:27" ht="13.5">
      <c r="A47" s="135" t="s">
        <v>93</v>
      </c>
      <c r="B47" s="142" t="s">
        <v>94</v>
      </c>
      <c r="C47" s="153">
        <v>11919631</v>
      </c>
      <c r="D47" s="153"/>
      <c r="E47" s="154">
        <v>18500925</v>
      </c>
      <c r="F47" s="100">
        <v>18500925</v>
      </c>
      <c r="G47" s="100">
        <v>897637</v>
      </c>
      <c r="H47" s="100">
        <v>910784</v>
      </c>
      <c r="I47" s="100">
        <v>1299781</v>
      </c>
      <c r="J47" s="100">
        <v>3108202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3108202</v>
      </c>
      <c r="X47" s="100">
        <v>4577354</v>
      </c>
      <c r="Y47" s="100">
        <v>-1469152</v>
      </c>
      <c r="Z47" s="137">
        <v>-32.1</v>
      </c>
      <c r="AA47" s="153">
        <v>18500925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23187640707</v>
      </c>
      <c r="D48" s="168">
        <f>+D28+D32+D38+D42+D47</f>
        <v>0</v>
      </c>
      <c r="E48" s="169">
        <f t="shared" si="9"/>
        <v>26194817482</v>
      </c>
      <c r="F48" s="73">
        <f t="shared" si="9"/>
        <v>26194817482</v>
      </c>
      <c r="G48" s="73">
        <f t="shared" si="9"/>
        <v>1920543436</v>
      </c>
      <c r="H48" s="73">
        <f t="shared" si="9"/>
        <v>2199823751</v>
      </c>
      <c r="I48" s="73">
        <f t="shared" si="9"/>
        <v>1867708799</v>
      </c>
      <c r="J48" s="73">
        <f t="shared" si="9"/>
        <v>5988075986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5988075986</v>
      </c>
      <c r="X48" s="73">
        <f t="shared" si="9"/>
        <v>6553087298</v>
      </c>
      <c r="Y48" s="73">
        <f t="shared" si="9"/>
        <v>-565011312</v>
      </c>
      <c r="Z48" s="170">
        <f>+IF(X48&lt;&gt;0,+(Y48/X48)*100,0)</f>
        <v>-8.622062949969266</v>
      </c>
      <c r="AA48" s="168">
        <f>+AA28+AA32+AA38+AA42+AA47</f>
        <v>26194817482</v>
      </c>
    </row>
    <row r="49" spans="1:27" ht="13.5">
      <c r="A49" s="148" t="s">
        <v>49</v>
      </c>
      <c r="B49" s="149"/>
      <c r="C49" s="171">
        <f aca="true" t="shared" si="10" ref="C49:Y49">+C25-C48</f>
        <v>1877122682</v>
      </c>
      <c r="D49" s="171">
        <f>+D25-D48</f>
        <v>0</v>
      </c>
      <c r="E49" s="172">
        <f t="shared" si="10"/>
        <v>2006064414</v>
      </c>
      <c r="F49" s="173">
        <f t="shared" si="10"/>
        <v>2006064414</v>
      </c>
      <c r="G49" s="173">
        <f t="shared" si="10"/>
        <v>818140726</v>
      </c>
      <c r="H49" s="173">
        <f t="shared" si="10"/>
        <v>444007082</v>
      </c>
      <c r="I49" s="173">
        <f t="shared" si="10"/>
        <v>380334872</v>
      </c>
      <c r="J49" s="173">
        <f t="shared" si="10"/>
        <v>1642482680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1642482680</v>
      </c>
      <c r="X49" s="173">
        <f>IF(F25=F48,0,X25-X48)</f>
        <v>735172259</v>
      </c>
      <c r="Y49" s="173">
        <f t="shared" si="10"/>
        <v>907310421</v>
      </c>
      <c r="Z49" s="174">
        <f>+IF(X49&lt;&gt;0,+(Y49/X49)*100,0)</f>
        <v>123.41467049289191</v>
      </c>
      <c r="AA49" s="171">
        <f>+AA25-AA48</f>
        <v>2006064414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3427709390</v>
      </c>
      <c r="D5" s="155">
        <v>0</v>
      </c>
      <c r="E5" s="156">
        <v>4025720996</v>
      </c>
      <c r="F5" s="60">
        <v>4025720996</v>
      </c>
      <c r="G5" s="60">
        <v>332037827</v>
      </c>
      <c r="H5" s="60">
        <v>334634046</v>
      </c>
      <c r="I5" s="60">
        <v>337979124</v>
      </c>
      <c r="J5" s="60">
        <v>1004650997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1004650997</v>
      </c>
      <c r="X5" s="60">
        <v>979724300</v>
      </c>
      <c r="Y5" s="60">
        <v>24926697</v>
      </c>
      <c r="Z5" s="140">
        <v>2.54</v>
      </c>
      <c r="AA5" s="155">
        <v>4025720996</v>
      </c>
    </row>
    <row r="6" spans="1:27" ht="13.5">
      <c r="A6" s="181" t="s">
        <v>102</v>
      </c>
      <c r="B6" s="182"/>
      <c r="C6" s="155">
        <v>106611391</v>
      </c>
      <c r="D6" s="155">
        <v>0</v>
      </c>
      <c r="E6" s="156">
        <v>108988649</v>
      </c>
      <c r="F6" s="60">
        <v>108988649</v>
      </c>
      <c r="G6" s="60">
        <v>7042330</v>
      </c>
      <c r="H6" s="60">
        <v>7863062</v>
      </c>
      <c r="I6" s="60">
        <v>7194697</v>
      </c>
      <c r="J6" s="60">
        <v>22100089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22100089</v>
      </c>
      <c r="X6" s="60">
        <v>22887615</v>
      </c>
      <c r="Y6" s="60">
        <v>-787526</v>
      </c>
      <c r="Z6" s="140">
        <v>-3.44</v>
      </c>
      <c r="AA6" s="155">
        <v>108988649</v>
      </c>
    </row>
    <row r="7" spans="1:27" ht="13.5">
      <c r="A7" s="183" t="s">
        <v>103</v>
      </c>
      <c r="B7" s="182"/>
      <c r="C7" s="155">
        <v>10358668615</v>
      </c>
      <c r="D7" s="155">
        <v>0</v>
      </c>
      <c r="E7" s="156">
        <v>11717499438</v>
      </c>
      <c r="F7" s="60">
        <v>11717499438</v>
      </c>
      <c r="G7" s="60">
        <v>1086614127</v>
      </c>
      <c r="H7" s="60">
        <v>1192142802</v>
      </c>
      <c r="I7" s="60">
        <v>1213842186</v>
      </c>
      <c r="J7" s="60">
        <v>3492599115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3492599115</v>
      </c>
      <c r="X7" s="60">
        <v>3400980041</v>
      </c>
      <c r="Y7" s="60">
        <v>91619074</v>
      </c>
      <c r="Z7" s="140">
        <v>2.69</v>
      </c>
      <c r="AA7" s="155">
        <v>11717499438</v>
      </c>
    </row>
    <row r="8" spans="1:27" ht="13.5">
      <c r="A8" s="183" t="s">
        <v>104</v>
      </c>
      <c r="B8" s="182"/>
      <c r="C8" s="155">
        <v>2576372920</v>
      </c>
      <c r="D8" s="155">
        <v>0</v>
      </c>
      <c r="E8" s="156">
        <v>2867860972</v>
      </c>
      <c r="F8" s="60">
        <v>2867860972</v>
      </c>
      <c r="G8" s="60">
        <v>247095620</v>
      </c>
      <c r="H8" s="60">
        <v>212680982</v>
      </c>
      <c r="I8" s="60">
        <v>248005436</v>
      </c>
      <c r="J8" s="60">
        <v>707782038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707782038</v>
      </c>
      <c r="X8" s="60">
        <v>529964261</v>
      </c>
      <c r="Y8" s="60">
        <v>177817777</v>
      </c>
      <c r="Z8" s="140">
        <v>33.55</v>
      </c>
      <c r="AA8" s="155">
        <v>2867860972</v>
      </c>
    </row>
    <row r="9" spans="1:27" ht="13.5">
      <c r="A9" s="183" t="s">
        <v>105</v>
      </c>
      <c r="B9" s="182"/>
      <c r="C9" s="155">
        <v>895456299</v>
      </c>
      <c r="D9" s="155">
        <v>0</v>
      </c>
      <c r="E9" s="156">
        <v>995311140</v>
      </c>
      <c r="F9" s="60">
        <v>995311140</v>
      </c>
      <c r="G9" s="60">
        <v>78243261</v>
      </c>
      <c r="H9" s="60">
        <v>79302255</v>
      </c>
      <c r="I9" s="60">
        <v>87381097</v>
      </c>
      <c r="J9" s="60">
        <v>244926613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244926613</v>
      </c>
      <c r="X9" s="60">
        <v>202278447</v>
      </c>
      <c r="Y9" s="60">
        <v>42648166</v>
      </c>
      <c r="Z9" s="140">
        <v>21.08</v>
      </c>
      <c r="AA9" s="155">
        <v>995311140</v>
      </c>
    </row>
    <row r="10" spans="1:27" ht="13.5">
      <c r="A10" s="183" t="s">
        <v>106</v>
      </c>
      <c r="B10" s="182"/>
      <c r="C10" s="155">
        <v>962651746</v>
      </c>
      <c r="D10" s="155">
        <v>0</v>
      </c>
      <c r="E10" s="156">
        <v>1231349159</v>
      </c>
      <c r="F10" s="54">
        <v>1231349159</v>
      </c>
      <c r="G10" s="54">
        <v>85222748</v>
      </c>
      <c r="H10" s="54">
        <v>116704949</v>
      </c>
      <c r="I10" s="54">
        <v>101492635</v>
      </c>
      <c r="J10" s="54">
        <v>303420332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303420332</v>
      </c>
      <c r="X10" s="54">
        <v>286407291</v>
      </c>
      <c r="Y10" s="54">
        <v>17013041</v>
      </c>
      <c r="Z10" s="184">
        <v>5.94</v>
      </c>
      <c r="AA10" s="130">
        <v>1231349159</v>
      </c>
    </row>
    <row r="11" spans="1:27" ht="13.5">
      <c r="A11" s="183" t="s">
        <v>107</v>
      </c>
      <c r="B11" s="185"/>
      <c r="C11" s="155">
        <v>67888786</v>
      </c>
      <c r="D11" s="155">
        <v>0</v>
      </c>
      <c r="E11" s="156">
        <v>78332753</v>
      </c>
      <c r="F11" s="60">
        <v>78332753</v>
      </c>
      <c r="G11" s="60">
        <v>6817037</v>
      </c>
      <c r="H11" s="60">
        <v>5882070</v>
      </c>
      <c r="I11" s="60">
        <v>4708112</v>
      </c>
      <c r="J11" s="60">
        <v>17407219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17407219</v>
      </c>
      <c r="X11" s="60">
        <v>19246416</v>
      </c>
      <c r="Y11" s="60">
        <v>-1839197</v>
      </c>
      <c r="Z11" s="140">
        <v>-9.56</v>
      </c>
      <c r="AA11" s="155">
        <v>78332753</v>
      </c>
    </row>
    <row r="12" spans="1:27" ht="13.5">
      <c r="A12" s="183" t="s">
        <v>108</v>
      </c>
      <c r="B12" s="185"/>
      <c r="C12" s="155">
        <v>55704908</v>
      </c>
      <c r="D12" s="155">
        <v>0</v>
      </c>
      <c r="E12" s="156">
        <v>65945354</v>
      </c>
      <c r="F12" s="60">
        <v>65945354</v>
      </c>
      <c r="G12" s="60">
        <v>3811979</v>
      </c>
      <c r="H12" s="60">
        <v>5398988</v>
      </c>
      <c r="I12" s="60">
        <v>4731563</v>
      </c>
      <c r="J12" s="60">
        <v>13942530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13942530</v>
      </c>
      <c r="X12" s="60">
        <v>17087029</v>
      </c>
      <c r="Y12" s="60">
        <v>-3144499</v>
      </c>
      <c r="Z12" s="140">
        <v>-18.4</v>
      </c>
      <c r="AA12" s="155">
        <v>65945354</v>
      </c>
    </row>
    <row r="13" spans="1:27" ht="13.5">
      <c r="A13" s="181" t="s">
        <v>109</v>
      </c>
      <c r="B13" s="185"/>
      <c r="C13" s="155">
        <v>370295276</v>
      </c>
      <c r="D13" s="155">
        <v>0</v>
      </c>
      <c r="E13" s="156">
        <v>220042500</v>
      </c>
      <c r="F13" s="60">
        <v>220042500</v>
      </c>
      <c r="G13" s="60">
        <v>29466889</v>
      </c>
      <c r="H13" s="60">
        <v>32119306</v>
      </c>
      <c r="I13" s="60">
        <v>31808854</v>
      </c>
      <c r="J13" s="60">
        <v>93395049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93395049</v>
      </c>
      <c r="X13" s="60">
        <v>52105861</v>
      </c>
      <c r="Y13" s="60">
        <v>41289188</v>
      </c>
      <c r="Z13" s="140">
        <v>79.24</v>
      </c>
      <c r="AA13" s="155">
        <v>220042500</v>
      </c>
    </row>
    <row r="14" spans="1:27" ht="13.5">
      <c r="A14" s="181" t="s">
        <v>110</v>
      </c>
      <c r="B14" s="185"/>
      <c r="C14" s="155">
        <v>362065026</v>
      </c>
      <c r="D14" s="155">
        <v>0</v>
      </c>
      <c r="E14" s="156">
        <v>219921038</v>
      </c>
      <c r="F14" s="60">
        <v>219921038</v>
      </c>
      <c r="G14" s="60">
        <v>25190509</v>
      </c>
      <c r="H14" s="60">
        <v>25027247</v>
      </c>
      <c r="I14" s="60">
        <v>22893829</v>
      </c>
      <c r="J14" s="60">
        <v>73111585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73111585</v>
      </c>
      <c r="X14" s="60">
        <v>38547567</v>
      </c>
      <c r="Y14" s="60">
        <v>34564018</v>
      </c>
      <c r="Z14" s="140">
        <v>89.67</v>
      </c>
      <c r="AA14" s="155">
        <v>219921038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167705348</v>
      </c>
      <c r="D16" s="155">
        <v>0</v>
      </c>
      <c r="E16" s="156">
        <v>253115614</v>
      </c>
      <c r="F16" s="60">
        <v>253115614</v>
      </c>
      <c r="G16" s="60">
        <v>9499144</v>
      </c>
      <c r="H16" s="60">
        <v>7805016</v>
      </c>
      <c r="I16" s="60">
        <v>10966805</v>
      </c>
      <c r="J16" s="60">
        <v>28270965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28270965</v>
      </c>
      <c r="X16" s="60">
        <v>56116427</v>
      </c>
      <c r="Y16" s="60">
        <v>-27845462</v>
      </c>
      <c r="Z16" s="140">
        <v>-49.62</v>
      </c>
      <c r="AA16" s="155">
        <v>253115614</v>
      </c>
    </row>
    <row r="17" spans="1:27" ht="13.5">
      <c r="A17" s="181" t="s">
        <v>113</v>
      </c>
      <c r="B17" s="185"/>
      <c r="C17" s="155">
        <v>41011475</v>
      </c>
      <c r="D17" s="155">
        <v>0</v>
      </c>
      <c r="E17" s="156">
        <v>45416893</v>
      </c>
      <c r="F17" s="60">
        <v>45416893</v>
      </c>
      <c r="G17" s="60">
        <v>1899882</v>
      </c>
      <c r="H17" s="60">
        <v>4032518</v>
      </c>
      <c r="I17" s="60">
        <v>6247266</v>
      </c>
      <c r="J17" s="60">
        <v>12179666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12179666</v>
      </c>
      <c r="X17" s="60">
        <v>12200837</v>
      </c>
      <c r="Y17" s="60">
        <v>-21171</v>
      </c>
      <c r="Z17" s="140">
        <v>-0.17</v>
      </c>
      <c r="AA17" s="155">
        <v>45416893</v>
      </c>
    </row>
    <row r="18" spans="1:27" ht="13.5">
      <c r="A18" s="183" t="s">
        <v>114</v>
      </c>
      <c r="B18" s="182"/>
      <c r="C18" s="155">
        <v>235640654</v>
      </c>
      <c r="D18" s="155">
        <v>0</v>
      </c>
      <c r="E18" s="156">
        <v>258556762</v>
      </c>
      <c r="F18" s="60">
        <v>258556762</v>
      </c>
      <c r="G18" s="60">
        <v>22775930</v>
      </c>
      <c r="H18" s="60">
        <v>21003677</v>
      </c>
      <c r="I18" s="60">
        <v>21508011</v>
      </c>
      <c r="J18" s="60">
        <v>65287618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65287618</v>
      </c>
      <c r="X18" s="60">
        <v>65747163</v>
      </c>
      <c r="Y18" s="60">
        <v>-459545</v>
      </c>
      <c r="Z18" s="140">
        <v>-0.7</v>
      </c>
      <c r="AA18" s="155">
        <v>258556762</v>
      </c>
    </row>
    <row r="19" spans="1:27" ht="13.5">
      <c r="A19" s="181" t="s">
        <v>34</v>
      </c>
      <c r="B19" s="185"/>
      <c r="C19" s="155">
        <v>3824178301</v>
      </c>
      <c r="D19" s="155">
        <v>0</v>
      </c>
      <c r="E19" s="156">
        <v>2683115344</v>
      </c>
      <c r="F19" s="60">
        <v>2683115344</v>
      </c>
      <c r="G19" s="60">
        <v>809034709</v>
      </c>
      <c r="H19" s="60">
        <v>63628831</v>
      </c>
      <c r="I19" s="60">
        <v>12968257</v>
      </c>
      <c r="J19" s="60">
        <v>885631797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885631797</v>
      </c>
      <c r="X19" s="60">
        <v>784744210</v>
      </c>
      <c r="Y19" s="60">
        <v>100887587</v>
      </c>
      <c r="Z19" s="140">
        <v>12.86</v>
      </c>
      <c r="AA19" s="155">
        <v>2683115344</v>
      </c>
    </row>
    <row r="20" spans="1:27" ht="13.5">
      <c r="A20" s="181" t="s">
        <v>35</v>
      </c>
      <c r="B20" s="185"/>
      <c r="C20" s="155">
        <v>96646706</v>
      </c>
      <c r="D20" s="155">
        <v>0</v>
      </c>
      <c r="E20" s="156">
        <v>1534524150</v>
      </c>
      <c r="F20" s="54">
        <v>1534524150</v>
      </c>
      <c r="G20" s="54">
        <v>3348837</v>
      </c>
      <c r="H20" s="54">
        <v>499507125</v>
      </c>
      <c r="I20" s="54">
        <v>9856077</v>
      </c>
      <c r="J20" s="54">
        <v>512712039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512712039</v>
      </c>
      <c r="X20" s="54">
        <v>367598872</v>
      </c>
      <c r="Y20" s="54">
        <v>145113167</v>
      </c>
      <c r="Z20" s="184">
        <v>39.48</v>
      </c>
      <c r="AA20" s="130">
        <v>1534524150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5000000</v>
      </c>
      <c r="F21" s="60">
        <v>5000000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5000000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23548606841</v>
      </c>
      <c r="D22" s="188">
        <f>SUM(D5:D21)</f>
        <v>0</v>
      </c>
      <c r="E22" s="189">
        <f t="shared" si="0"/>
        <v>26310700762</v>
      </c>
      <c r="F22" s="190">
        <f t="shared" si="0"/>
        <v>26310700762</v>
      </c>
      <c r="G22" s="190">
        <f t="shared" si="0"/>
        <v>2748100829</v>
      </c>
      <c r="H22" s="190">
        <f t="shared" si="0"/>
        <v>2607732874</v>
      </c>
      <c r="I22" s="190">
        <f t="shared" si="0"/>
        <v>2121583949</v>
      </c>
      <c r="J22" s="190">
        <f t="shared" si="0"/>
        <v>7477417652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7477417652</v>
      </c>
      <c r="X22" s="190">
        <f t="shared" si="0"/>
        <v>6835636337</v>
      </c>
      <c r="Y22" s="190">
        <f t="shared" si="0"/>
        <v>641781315</v>
      </c>
      <c r="Z22" s="191">
        <f>+IF(X22&lt;&gt;0,+(Y22/X22)*100,0)</f>
        <v>9.388757437638391</v>
      </c>
      <c r="AA22" s="188">
        <f>SUM(AA5:AA21)</f>
        <v>26310700762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4766617617</v>
      </c>
      <c r="D25" s="155">
        <v>0</v>
      </c>
      <c r="E25" s="156">
        <v>5446787652</v>
      </c>
      <c r="F25" s="60">
        <v>5446787652</v>
      </c>
      <c r="G25" s="60">
        <v>420172038</v>
      </c>
      <c r="H25" s="60">
        <v>405121050</v>
      </c>
      <c r="I25" s="60">
        <v>414276596</v>
      </c>
      <c r="J25" s="60">
        <v>1239569684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1239569684</v>
      </c>
      <c r="X25" s="60">
        <v>1276483664</v>
      </c>
      <c r="Y25" s="60">
        <v>-36913980</v>
      </c>
      <c r="Z25" s="140">
        <v>-2.89</v>
      </c>
      <c r="AA25" s="155">
        <v>5446787652</v>
      </c>
    </row>
    <row r="26" spans="1:27" ht="13.5">
      <c r="A26" s="183" t="s">
        <v>38</v>
      </c>
      <c r="B26" s="182"/>
      <c r="C26" s="155">
        <v>94141267</v>
      </c>
      <c r="D26" s="155">
        <v>0</v>
      </c>
      <c r="E26" s="156">
        <v>101918572</v>
      </c>
      <c r="F26" s="60">
        <v>101918572</v>
      </c>
      <c r="G26" s="60">
        <v>7875275</v>
      </c>
      <c r="H26" s="60">
        <v>7865718</v>
      </c>
      <c r="I26" s="60">
        <v>7865718</v>
      </c>
      <c r="J26" s="60">
        <v>23606711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23606711</v>
      </c>
      <c r="X26" s="60">
        <v>22400555</v>
      </c>
      <c r="Y26" s="60">
        <v>1206156</v>
      </c>
      <c r="Z26" s="140">
        <v>5.38</v>
      </c>
      <c r="AA26" s="155">
        <v>101918572</v>
      </c>
    </row>
    <row r="27" spans="1:27" ht="13.5">
      <c r="A27" s="183" t="s">
        <v>118</v>
      </c>
      <c r="B27" s="182"/>
      <c r="C27" s="155">
        <v>1343750066</v>
      </c>
      <c r="D27" s="155">
        <v>0</v>
      </c>
      <c r="E27" s="156">
        <v>1230204146</v>
      </c>
      <c r="F27" s="60">
        <v>1230204146</v>
      </c>
      <c r="G27" s="60">
        <v>102517011</v>
      </c>
      <c r="H27" s="60">
        <v>102517011</v>
      </c>
      <c r="I27" s="60">
        <v>102517011</v>
      </c>
      <c r="J27" s="60">
        <v>307551033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307551033</v>
      </c>
      <c r="X27" s="60">
        <v>321482728</v>
      </c>
      <c r="Y27" s="60">
        <v>-13931695</v>
      </c>
      <c r="Z27" s="140">
        <v>-4.33</v>
      </c>
      <c r="AA27" s="155">
        <v>1230204146</v>
      </c>
    </row>
    <row r="28" spans="1:27" ht="13.5">
      <c r="A28" s="183" t="s">
        <v>39</v>
      </c>
      <c r="B28" s="182"/>
      <c r="C28" s="155">
        <v>1919699925</v>
      </c>
      <c r="D28" s="155">
        <v>0</v>
      </c>
      <c r="E28" s="156">
        <v>1431820255</v>
      </c>
      <c r="F28" s="60">
        <v>1431820255</v>
      </c>
      <c r="G28" s="60">
        <v>-29184804</v>
      </c>
      <c r="H28" s="60">
        <v>267821510</v>
      </c>
      <c r="I28" s="60">
        <v>119318353</v>
      </c>
      <c r="J28" s="60">
        <v>357955059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357955059</v>
      </c>
      <c r="X28" s="60">
        <v>343636860</v>
      </c>
      <c r="Y28" s="60">
        <v>14318199</v>
      </c>
      <c r="Z28" s="140">
        <v>4.17</v>
      </c>
      <c r="AA28" s="155">
        <v>1431820255</v>
      </c>
    </row>
    <row r="29" spans="1:27" ht="13.5">
      <c r="A29" s="183" t="s">
        <v>40</v>
      </c>
      <c r="B29" s="182"/>
      <c r="C29" s="155">
        <v>572960410</v>
      </c>
      <c r="D29" s="155">
        <v>0</v>
      </c>
      <c r="E29" s="156">
        <v>706964374</v>
      </c>
      <c r="F29" s="60">
        <v>706964374</v>
      </c>
      <c r="G29" s="60">
        <v>43032000</v>
      </c>
      <c r="H29" s="60">
        <v>20390635</v>
      </c>
      <c r="I29" s="60">
        <v>53099871</v>
      </c>
      <c r="J29" s="60">
        <v>116522506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116522506</v>
      </c>
      <c r="X29" s="60">
        <v>12613973</v>
      </c>
      <c r="Y29" s="60">
        <v>103908533</v>
      </c>
      <c r="Z29" s="140">
        <v>823.76</v>
      </c>
      <c r="AA29" s="155">
        <v>706964374</v>
      </c>
    </row>
    <row r="30" spans="1:27" ht="13.5">
      <c r="A30" s="183" t="s">
        <v>119</v>
      </c>
      <c r="B30" s="182"/>
      <c r="C30" s="155">
        <v>9485710668</v>
      </c>
      <c r="D30" s="155">
        <v>0</v>
      </c>
      <c r="E30" s="156">
        <v>10290877077</v>
      </c>
      <c r="F30" s="60">
        <v>10290877077</v>
      </c>
      <c r="G30" s="60">
        <v>1240615634</v>
      </c>
      <c r="H30" s="60">
        <v>1075175099</v>
      </c>
      <c r="I30" s="60">
        <v>775998011</v>
      </c>
      <c r="J30" s="60">
        <v>3091788744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3091788744</v>
      </c>
      <c r="X30" s="60">
        <v>3098805982</v>
      </c>
      <c r="Y30" s="60">
        <v>-7017238</v>
      </c>
      <c r="Z30" s="140">
        <v>-0.23</v>
      </c>
      <c r="AA30" s="155">
        <v>10290877077</v>
      </c>
    </row>
    <row r="31" spans="1:27" ht="13.5">
      <c r="A31" s="183" t="s">
        <v>120</v>
      </c>
      <c r="B31" s="182"/>
      <c r="C31" s="155">
        <v>2001801054</v>
      </c>
      <c r="D31" s="155">
        <v>0</v>
      </c>
      <c r="E31" s="156">
        <v>2355213526</v>
      </c>
      <c r="F31" s="60">
        <v>2355213526</v>
      </c>
      <c r="G31" s="60">
        <v>75309196</v>
      </c>
      <c r="H31" s="60">
        <v>111581231</v>
      </c>
      <c r="I31" s="60">
        <v>137554094</v>
      </c>
      <c r="J31" s="60">
        <v>324444521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324444521</v>
      </c>
      <c r="X31" s="60">
        <v>518146976</v>
      </c>
      <c r="Y31" s="60">
        <v>-193702455</v>
      </c>
      <c r="Z31" s="140">
        <v>-37.38</v>
      </c>
      <c r="AA31" s="155">
        <v>2355213526</v>
      </c>
    </row>
    <row r="32" spans="1:27" ht="13.5">
      <c r="A32" s="183" t="s">
        <v>121</v>
      </c>
      <c r="B32" s="182"/>
      <c r="C32" s="155">
        <v>685924859</v>
      </c>
      <c r="D32" s="155">
        <v>0</v>
      </c>
      <c r="E32" s="156">
        <v>902139256</v>
      </c>
      <c r="F32" s="60">
        <v>902139256</v>
      </c>
      <c r="G32" s="60">
        <v>445411</v>
      </c>
      <c r="H32" s="60">
        <v>25673516</v>
      </c>
      <c r="I32" s="60">
        <v>55702483</v>
      </c>
      <c r="J32" s="60">
        <v>81821410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81821410</v>
      </c>
      <c r="X32" s="60">
        <v>153363674</v>
      </c>
      <c r="Y32" s="60">
        <v>-71542264</v>
      </c>
      <c r="Z32" s="140">
        <v>-46.65</v>
      </c>
      <c r="AA32" s="155">
        <v>902139256</v>
      </c>
    </row>
    <row r="33" spans="1:27" ht="13.5">
      <c r="A33" s="183" t="s">
        <v>42</v>
      </c>
      <c r="B33" s="182"/>
      <c r="C33" s="155">
        <v>1065771012</v>
      </c>
      <c r="D33" s="155">
        <v>0</v>
      </c>
      <c r="E33" s="156">
        <v>1048821207</v>
      </c>
      <c r="F33" s="60">
        <v>1048821207</v>
      </c>
      <c r="G33" s="60">
        <v>22133528</v>
      </c>
      <c r="H33" s="60">
        <v>101890570</v>
      </c>
      <c r="I33" s="60">
        <v>65894825</v>
      </c>
      <c r="J33" s="60">
        <v>189918923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189918923</v>
      </c>
      <c r="X33" s="60">
        <v>222037231</v>
      </c>
      <c r="Y33" s="60">
        <v>-32118308</v>
      </c>
      <c r="Z33" s="140">
        <v>-14.47</v>
      </c>
      <c r="AA33" s="155">
        <v>1048821207</v>
      </c>
    </row>
    <row r="34" spans="1:27" ht="13.5">
      <c r="A34" s="183" t="s">
        <v>43</v>
      </c>
      <c r="B34" s="182"/>
      <c r="C34" s="155">
        <v>1250543052</v>
      </c>
      <c r="D34" s="155">
        <v>0</v>
      </c>
      <c r="E34" s="156">
        <v>2655071417</v>
      </c>
      <c r="F34" s="60">
        <v>2655071417</v>
      </c>
      <c r="G34" s="60">
        <v>37628147</v>
      </c>
      <c r="H34" s="60">
        <v>81787411</v>
      </c>
      <c r="I34" s="60">
        <v>135481837</v>
      </c>
      <c r="J34" s="60">
        <v>254897395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254897395</v>
      </c>
      <c r="X34" s="60">
        <v>584115712</v>
      </c>
      <c r="Y34" s="60">
        <v>-329218317</v>
      </c>
      <c r="Z34" s="140">
        <v>-56.36</v>
      </c>
      <c r="AA34" s="155">
        <v>2655071417</v>
      </c>
    </row>
    <row r="35" spans="1:27" ht="13.5">
      <c r="A35" s="181" t="s">
        <v>122</v>
      </c>
      <c r="B35" s="185"/>
      <c r="C35" s="155">
        <v>720777</v>
      </c>
      <c r="D35" s="155">
        <v>0</v>
      </c>
      <c r="E35" s="156">
        <v>25000000</v>
      </c>
      <c r="F35" s="60">
        <v>25000000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25000000</v>
      </c>
    </row>
    <row r="36" spans="1:27" ht="12.75">
      <c r="A36" s="193" t="s">
        <v>44</v>
      </c>
      <c r="B36" s="187"/>
      <c r="C36" s="188">
        <f aca="true" t="shared" si="1" ref="C36:Y36">SUM(C25:C35)</f>
        <v>23187640707</v>
      </c>
      <c r="D36" s="188">
        <f>SUM(D25:D35)</f>
        <v>0</v>
      </c>
      <c r="E36" s="189">
        <f t="shared" si="1"/>
        <v>26194817482</v>
      </c>
      <c r="F36" s="190">
        <f t="shared" si="1"/>
        <v>26194817482</v>
      </c>
      <c r="G36" s="190">
        <f t="shared" si="1"/>
        <v>1920543436</v>
      </c>
      <c r="H36" s="190">
        <f t="shared" si="1"/>
        <v>2199823751</v>
      </c>
      <c r="I36" s="190">
        <f t="shared" si="1"/>
        <v>1867708799</v>
      </c>
      <c r="J36" s="190">
        <f t="shared" si="1"/>
        <v>5988075986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5988075986</v>
      </c>
      <c r="X36" s="190">
        <f t="shared" si="1"/>
        <v>6553087355</v>
      </c>
      <c r="Y36" s="190">
        <f t="shared" si="1"/>
        <v>-565011369</v>
      </c>
      <c r="Z36" s="191">
        <f>+IF(X36&lt;&gt;0,+(Y36/X36)*100,0)</f>
        <v>-8.622063744791939</v>
      </c>
      <c r="AA36" s="188">
        <f>SUM(AA25:AA35)</f>
        <v>26194817482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360966134</v>
      </c>
      <c r="D38" s="199">
        <f>+D22-D36</f>
        <v>0</v>
      </c>
      <c r="E38" s="200">
        <f t="shared" si="2"/>
        <v>115883280</v>
      </c>
      <c r="F38" s="106">
        <f t="shared" si="2"/>
        <v>115883280</v>
      </c>
      <c r="G38" s="106">
        <f t="shared" si="2"/>
        <v>827557393</v>
      </c>
      <c r="H38" s="106">
        <f t="shared" si="2"/>
        <v>407909123</v>
      </c>
      <c r="I38" s="106">
        <f t="shared" si="2"/>
        <v>253875150</v>
      </c>
      <c r="J38" s="106">
        <f t="shared" si="2"/>
        <v>1489341666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1489341666</v>
      </c>
      <c r="X38" s="106">
        <f>IF(F22=F36,0,X22-X36)</f>
        <v>282548982</v>
      </c>
      <c r="Y38" s="106">
        <f t="shared" si="2"/>
        <v>1206792684</v>
      </c>
      <c r="Z38" s="201">
        <f>+IF(X38&lt;&gt;0,+(Y38/X38)*100,0)</f>
        <v>427.1091955305647</v>
      </c>
      <c r="AA38" s="199">
        <f>+AA22-AA36</f>
        <v>115883280</v>
      </c>
    </row>
    <row r="39" spans="1:27" ht="13.5">
      <c r="A39" s="181" t="s">
        <v>46</v>
      </c>
      <c r="B39" s="185"/>
      <c r="C39" s="155">
        <v>1516156548</v>
      </c>
      <c r="D39" s="155">
        <v>0</v>
      </c>
      <c r="E39" s="156">
        <v>2003181134</v>
      </c>
      <c r="F39" s="60">
        <v>2003181134</v>
      </c>
      <c r="G39" s="60">
        <v>0</v>
      </c>
      <c r="H39" s="60">
        <v>45514626</v>
      </c>
      <c r="I39" s="60">
        <v>135876389</v>
      </c>
      <c r="J39" s="60">
        <v>181391015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181391015</v>
      </c>
      <c r="X39" s="60">
        <v>480823473</v>
      </c>
      <c r="Y39" s="60">
        <v>-299432458</v>
      </c>
      <c r="Z39" s="140">
        <v>-62.27</v>
      </c>
      <c r="AA39" s="155">
        <v>2003181134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-113000000</v>
      </c>
      <c r="F41" s="60">
        <v>-113000000</v>
      </c>
      <c r="G41" s="202">
        <v>-9416667</v>
      </c>
      <c r="H41" s="202">
        <v>-9416667</v>
      </c>
      <c r="I41" s="202">
        <v>-9416667</v>
      </c>
      <c r="J41" s="60">
        <v>-28250001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-28250001</v>
      </c>
      <c r="X41" s="60">
        <v>-28200000</v>
      </c>
      <c r="Y41" s="202">
        <v>-50001</v>
      </c>
      <c r="Z41" s="203">
        <v>0.18</v>
      </c>
      <c r="AA41" s="204">
        <v>-113000000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1877122682</v>
      </c>
      <c r="D42" s="206">
        <f>SUM(D38:D41)</f>
        <v>0</v>
      </c>
      <c r="E42" s="207">
        <f t="shared" si="3"/>
        <v>2006064414</v>
      </c>
      <c r="F42" s="88">
        <f t="shared" si="3"/>
        <v>2006064414</v>
      </c>
      <c r="G42" s="88">
        <f t="shared" si="3"/>
        <v>818140726</v>
      </c>
      <c r="H42" s="88">
        <f t="shared" si="3"/>
        <v>444007082</v>
      </c>
      <c r="I42" s="88">
        <f t="shared" si="3"/>
        <v>380334872</v>
      </c>
      <c r="J42" s="88">
        <f t="shared" si="3"/>
        <v>1642482680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1642482680</v>
      </c>
      <c r="X42" s="88">
        <f t="shared" si="3"/>
        <v>735172455</v>
      </c>
      <c r="Y42" s="88">
        <f t="shared" si="3"/>
        <v>907310225</v>
      </c>
      <c r="Z42" s="208">
        <f>+IF(X42&lt;&gt;0,+(Y42/X42)*100,0)</f>
        <v>123.41461092962194</v>
      </c>
      <c r="AA42" s="206">
        <f>SUM(AA38:AA41)</f>
        <v>2006064414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1877122682</v>
      </c>
      <c r="D44" s="210">
        <f>+D42-D43</f>
        <v>0</v>
      </c>
      <c r="E44" s="211">
        <f t="shared" si="4"/>
        <v>2006064414</v>
      </c>
      <c r="F44" s="77">
        <f t="shared" si="4"/>
        <v>2006064414</v>
      </c>
      <c r="G44" s="77">
        <f t="shared" si="4"/>
        <v>818140726</v>
      </c>
      <c r="H44" s="77">
        <f t="shared" si="4"/>
        <v>444007082</v>
      </c>
      <c r="I44" s="77">
        <f t="shared" si="4"/>
        <v>380334872</v>
      </c>
      <c r="J44" s="77">
        <f t="shared" si="4"/>
        <v>1642482680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1642482680</v>
      </c>
      <c r="X44" s="77">
        <f t="shared" si="4"/>
        <v>735172455</v>
      </c>
      <c r="Y44" s="77">
        <f t="shared" si="4"/>
        <v>907310225</v>
      </c>
      <c r="Z44" s="212">
        <f>+IF(X44&lt;&gt;0,+(Y44/X44)*100,0)</f>
        <v>123.41461092962194</v>
      </c>
      <c r="AA44" s="210">
        <f>+AA42-AA43</f>
        <v>2006064414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1877122682</v>
      </c>
      <c r="D46" s="206">
        <f>SUM(D44:D45)</f>
        <v>0</v>
      </c>
      <c r="E46" s="207">
        <f t="shared" si="5"/>
        <v>2006064414</v>
      </c>
      <c r="F46" s="88">
        <f t="shared" si="5"/>
        <v>2006064414</v>
      </c>
      <c r="G46" s="88">
        <f t="shared" si="5"/>
        <v>818140726</v>
      </c>
      <c r="H46" s="88">
        <f t="shared" si="5"/>
        <v>444007082</v>
      </c>
      <c r="I46" s="88">
        <f t="shared" si="5"/>
        <v>380334872</v>
      </c>
      <c r="J46" s="88">
        <f t="shared" si="5"/>
        <v>1642482680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1642482680</v>
      </c>
      <c r="X46" s="88">
        <f t="shared" si="5"/>
        <v>735172455</v>
      </c>
      <c r="Y46" s="88">
        <f t="shared" si="5"/>
        <v>907310225</v>
      </c>
      <c r="Z46" s="208">
        <f>+IF(X46&lt;&gt;0,+(Y46/X46)*100,0)</f>
        <v>123.41461092962194</v>
      </c>
      <c r="AA46" s="206">
        <f>SUM(AA44:AA45)</f>
        <v>2006064414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1877122682</v>
      </c>
      <c r="D48" s="217">
        <f>SUM(D46:D47)</f>
        <v>0</v>
      </c>
      <c r="E48" s="218">
        <f t="shared" si="6"/>
        <v>2006064414</v>
      </c>
      <c r="F48" s="219">
        <f t="shared" si="6"/>
        <v>2006064414</v>
      </c>
      <c r="G48" s="219">
        <f t="shared" si="6"/>
        <v>818140726</v>
      </c>
      <c r="H48" s="220">
        <f t="shared" si="6"/>
        <v>444007082</v>
      </c>
      <c r="I48" s="220">
        <f t="shared" si="6"/>
        <v>380334872</v>
      </c>
      <c r="J48" s="220">
        <f t="shared" si="6"/>
        <v>1642482680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1642482680</v>
      </c>
      <c r="X48" s="220">
        <f t="shared" si="6"/>
        <v>735172455</v>
      </c>
      <c r="Y48" s="220">
        <f t="shared" si="6"/>
        <v>907310225</v>
      </c>
      <c r="Z48" s="221">
        <f>+IF(X48&lt;&gt;0,+(Y48/X48)*100,0)</f>
        <v>123.41461092962194</v>
      </c>
      <c r="AA48" s="222">
        <f>SUM(AA46:AA47)</f>
        <v>2006064414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475026000</v>
      </c>
      <c r="F5" s="100">
        <f t="shared" si="0"/>
        <v>475026000</v>
      </c>
      <c r="G5" s="100">
        <f t="shared" si="0"/>
        <v>263200</v>
      </c>
      <c r="H5" s="100">
        <f t="shared" si="0"/>
        <v>3977553</v>
      </c>
      <c r="I5" s="100">
        <f t="shared" si="0"/>
        <v>10356739</v>
      </c>
      <c r="J5" s="100">
        <f t="shared" si="0"/>
        <v>14597492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14597492</v>
      </c>
      <c r="X5" s="100">
        <f t="shared" si="0"/>
        <v>33815400</v>
      </c>
      <c r="Y5" s="100">
        <f t="shared" si="0"/>
        <v>-19217908</v>
      </c>
      <c r="Z5" s="137">
        <f>+IF(X5&lt;&gt;0,+(Y5/X5)*100,0)</f>
        <v>-56.831822187524025</v>
      </c>
      <c r="AA5" s="153">
        <f>SUM(AA6:AA8)</f>
        <v>475026000</v>
      </c>
    </row>
    <row r="6" spans="1:27" ht="13.5">
      <c r="A6" s="138" t="s">
        <v>75</v>
      </c>
      <c r="B6" s="136"/>
      <c r="C6" s="155"/>
      <c r="D6" s="155"/>
      <c r="E6" s="156">
        <v>27143000</v>
      </c>
      <c r="F6" s="60">
        <v>27143000</v>
      </c>
      <c r="G6" s="60">
        <v>10000</v>
      </c>
      <c r="H6" s="60">
        <v>125250</v>
      </c>
      <c r="I6" s="60">
        <v>83365</v>
      </c>
      <c r="J6" s="60">
        <v>218615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218615</v>
      </c>
      <c r="X6" s="60">
        <v>1932214</v>
      </c>
      <c r="Y6" s="60">
        <v>-1713599</v>
      </c>
      <c r="Z6" s="140">
        <v>-88.69</v>
      </c>
      <c r="AA6" s="62">
        <v>27143000</v>
      </c>
    </row>
    <row r="7" spans="1:27" ht="13.5">
      <c r="A7" s="138" t="s">
        <v>76</v>
      </c>
      <c r="B7" s="136"/>
      <c r="C7" s="157"/>
      <c r="D7" s="157"/>
      <c r="E7" s="158">
        <v>265162400</v>
      </c>
      <c r="F7" s="159">
        <v>265162400</v>
      </c>
      <c r="G7" s="159"/>
      <c r="H7" s="159">
        <v>1939501</v>
      </c>
      <c r="I7" s="159">
        <v>9194282</v>
      </c>
      <c r="J7" s="159">
        <v>11133783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11133783</v>
      </c>
      <c r="X7" s="159">
        <v>18875961</v>
      </c>
      <c r="Y7" s="159">
        <v>-7742178</v>
      </c>
      <c r="Z7" s="141">
        <v>-41.02</v>
      </c>
      <c r="AA7" s="225">
        <v>265162400</v>
      </c>
    </row>
    <row r="8" spans="1:27" ht="13.5">
      <c r="A8" s="138" t="s">
        <v>77</v>
      </c>
      <c r="B8" s="136"/>
      <c r="C8" s="155"/>
      <c r="D8" s="155"/>
      <c r="E8" s="156">
        <v>182720600</v>
      </c>
      <c r="F8" s="60">
        <v>182720600</v>
      </c>
      <c r="G8" s="60">
        <v>253200</v>
      </c>
      <c r="H8" s="60">
        <v>1912802</v>
      </c>
      <c r="I8" s="60">
        <v>1079092</v>
      </c>
      <c r="J8" s="60">
        <v>3245094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3245094</v>
      </c>
      <c r="X8" s="60">
        <v>13007225</v>
      </c>
      <c r="Y8" s="60">
        <v>-9762131</v>
      </c>
      <c r="Z8" s="140">
        <v>-75.05</v>
      </c>
      <c r="AA8" s="62">
        <v>182720600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859617355</v>
      </c>
      <c r="F9" s="100">
        <f t="shared" si="1"/>
        <v>859617355</v>
      </c>
      <c r="G9" s="100">
        <f t="shared" si="1"/>
        <v>1326692</v>
      </c>
      <c r="H9" s="100">
        <f t="shared" si="1"/>
        <v>12999472</v>
      </c>
      <c r="I9" s="100">
        <f t="shared" si="1"/>
        <v>109000770</v>
      </c>
      <c r="J9" s="100">
        <f t="shared" si="1"/>
        <v>123326934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123326934</v>
      </c>
      <c r="X9" s="100">
        <f t="shared" si="1"/>
        <v>61193083</v>
      </c>
      <c r="Y9" s="100">
        <f t="shared" si="1"/>
        <v>62133851</v>
      </c>
      <c r="Z9" s="137">
        <f>+IF(X9&lt;&gt;0,+(Y9/X9)*100,0)</f>
        <v>101.53737637307798</v>
      </c>
      <c r="AA9" s="102">
        <f>SUM(AA10:AA14)</f>
        <v>859617355</v>
      </c>
    </row>
    <row r="10" spans="1:27" ht="13.5">
      <c r="A10" s="138" t="s">
        <v>79</v>
      </c>
      <c r="B10" s="136"/>
      <c r="C10" s="155"/>
      <c r="D10" s="155"/>
      <c r="E10" s="156">
        <v>151475000</v>
      </c>
      <c r="F10" s="60">
        <v>151475000</v>
      </c>
      <c r="G10" s="60"/>
      <c r="H10" s="60">
        <v>1589768</v>
      </c>
      <c r="I10" s="60">
        <v>9080869</v>
      </c>
      <c r="J10" s="60">
        <v>10670637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10670637</v>
      </c>
      <c r="X10" s="60">
        <v>10782963</v>
      </c>
      <c r="Y10" s="60">
        <v>-112326</v>
      </c>
      <c r="Z10" s="140">
        <v>-1.04</v>
      </c>
      <c r="AA10" s="62">
        <v>151475000</v>
      </c>
    </row>
    <row r="11" spans="1:27" ht="13.5">
      <c r="A11" s="138" t="s">
        <v>80</v>
      </c>
      <c r="B11" s="136"/>
      <c r="C11" s="155"/>
      <c r="D11" s="155"/>
      <c r="E11" s="156">
        <v>46600000</v>
      </c>
      <c r="F11" s="60">
        <v>46600000</v>
      </c>
      <c r="G11" s="60">
        <v>920289</v>
      </c>
      <c r="H11" s="60">
        <v>3699732</v>
      </c>
      <c r="I11" s="60">
        <v>2718941</v>
      </c>
      <c r="J11" s="60">
        <v>7338962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7338962</v>
      </c>
      <c r="X11" s="60">
        <v>3317288</v>
      </c>
      <c r="Y11" s="60">
        <v>4021674</v>
      </c>
      <c r="Z11" s="140">
        <v>121.23</v>
      </c>
      <c r="AA11" s="62">
        <v>46600000</v>
      </c>
    </row>
    <row r="12" spans="1:27" ht="13.5">
      <c r="A12" s="138" t="s">
        <v>81</v>
      </c>
      <c r="B12" s="136"/>
      <c r="C12" s="155"/>
      <c r="D12" s="155"/>
      <c r="E12" s="156">
        <v>234949920</v>
      </c>
      <c r="F12" s="60">
        <v>234949920</v>
      </c>
      <c r="G12" s="60">
        <v>26639</v>
      </c>
      <c r="H12" s="60">
        <v>74691</v>
      </c>
      <c r="I12" s="60">
        <v>20731036</v>
      </c>
      <c r="J12" s="60">
        <v>20832366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20832366</v>
      </c>
      <c r="X12" s="60">
        <v>16725244</v>
      </c>
      <c r="Y12" s="60">
        <v>4107122</v>
      </c>
      <c r="Z12" s="140">
        <v>24.56</v>
      </c>
      <c r="AA12" s="62">
        <v>234949920</v>
      </c>
    </row>
    <row r="13" spans="1:27" ht="13.5">
      <c r="A13" s="138" t="s">
        <v>82</v>
      </c>
      <c r="B13" s="136"/>
      <c r="C13" s="155"/>
      <c r="D13" s="155"/>
      <c r="E13" s="156">
        <v>329992435</v>
      </c>
      <c r="F13" s="60">
        <v>329992435</v>
      </c>
      <c r="G13" s="60"/>
      <c r="H13" s="60">
        <v>1212417</v>
      </c>
      <c r="I13" s="60">
        <v>72225676</v>
      </c>
      <c r="J13" s="60">
        <v>73438093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73438093</v>
      </c>
      <c r="X13" s="60">
        <v>23490980</v>
      </c>
      <c r="Y13" s="60">
        <v>49947113</v>
      </c>
      <c r="Z13" s="140">
        <v>212.62</v>
      </c>
      <c r="AA13" s="62">
        <v>329992435</v>
      </c>
    </row>
    <row r="14" spans="1:27" ht="13.5">
      <c r="A14" s="138" t="s">
        <v>83</v>
      </c>
      <c r="B14" s="136"/>
      <c r="C14" s="157"/>
      <c r="D14" s="157"/>
      <c r="E14" s="158">
        <v>96600000</v>
      </c>
      <c r="F14" s="159">
        <v>96600000</v>
      </c>
      <c r="G14" s="159">
        <v>379764</v>
      </c>
      <c r="H14" s="159">
        <v>6422864</v>
      </c>
      <c r="I14" s="159">
        <v>4244248</v>
      </c>
      <c r="J14" s="159">
        <v>11046876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11046876</v>
      </c>
      <c r="X14" s="159">
        <v>6876608</v>
      </c>
      <c r="Y14" s="159">
        <v>4170268</v>
      </c>
      <c r="Z14" s="141">
        <v>60.64</v>
      </c>
      <c r="AA14" s="225">
        <v>96600000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1274388244</v>
      </c>
      <c r="F15" s="100">
        <f t="shared" si="2"/>
        <v>1274388244</v>
      </c>
      <c r="G15" s="100">
        <f t="shared" si="2"/>
        <v>1243539</v>
      </c>
      <c r="H15" s="100">
        <f t="shared" si="2"/>
        <v>15137548</v>
      </c>
      <c r="I15" s="100">
        <f t="shared" si="2"/>
        <v>45172733</v>
      </c>
      <c r="J15" s="100">
        <f t="shared" si="2"/>
        <v>61553820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61553820</v>
      </c>
      <c r="X15" s="100">
        <f t="shared" si="2"/>
        <v>90719135</v>
      </c>
      <c r="Y15" s="100">
        <f t="shared" si="2"/>
        <v>-29165315</v>
      </c>
      <c r="Z15" s="137">
        <f>+IF(X15&lt;&gt;0,+(Y15/X15)*100,0)</f>
        <v>-32.149022364465885</v>
      </c>
      <c r="AA15" s="102">
        <f>SUM(AA16:AA18)</f>
        <v>1274388244</v>
      </c>
    </row>
    <row r="16" spans="1:27" ht="13.5">
      <c r="A16" s="138" t="s">
        <v>85</v>
      </c>
      <c r="B16" s="136"/>
      <c r="C16" s="155"/>
      <c r="D16" s="155"/>
      <c r="E16" s="156">
        <v>47700000</v>
      </c>
      <c r="F16" s="60">
        <v>47700000</v>
      </c>
      <c r="G16" s="60">
        <v>149100</v>
      </c>
      <c r="H16" s="60">
        <v>118270</v>
      </c>
      <c r="I16" s="60">
        <v>199508</v>
      </c>
      <c r="J16" s="60">
        <v>466878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466878</v>
      </c>
      <c r="X16" s="60">
        <v>3395592</v>
      </c>
      <c r="Y16" s="60">
        <v>-2928714</v>
      </c>
      <c r="Z16" s="140">
        <v>-86.25</v>
      </c>
      <c r="AA16" s="62">
        <v>47700000</v>
      </c>
    </row>
    <row r="17" spans="1:27" ht="13.5">
      <c r="A17" s="138" t="s">
        <v>86</v>
      </c>
      <c r="B17" s="136"/>
      <c r="C17" s="155"/>
      <c r="D17" s="155"/>
      <c r="E17" s="156">
        <v>1215193244</v>
      </c>
      <c r="F17" s="60">
        <v>1215193244</v>
      </c>
      <c r="G17" s="60">
        <v>1094439</v>
      </c>
      <c r="H17" s="60">
        <v>15013978</v>
      </c>
      <c r="I17" s="60">
        <v>44930907</v>
      </c>
      <c r="J17" s="60">
        <v>61039324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61039324</v>
      </c>
      <c r="X17" s="60">
        <v>86505256</v>
      </c>
      <c r="Y17" s="60">
        <v>-25465932</v>
      </c>
      <c r="Z17" s="140">
        <v>-29.44</v>
      </c>
      <c r="AA17" s="62">
        <v>1215193244</v>
      </c>
    </row>
    <row r="18" spans="1:27" ht="13.5">
      <c r="A18" s="138" t="s">
        <v>87</v>
      </c>
      <c r="B18" s="136"/>
      <c r="C18" s="155"/>
      <c r="D18" s="155"/>
      <c r="E18" s="156">
        <v>11495000</v>
      </c>
      <c r="F18" s="60">
        <v>11495000</v>
      </c>
      <c r="G18" s="60"/>
      <c r="H18" s="60">
        <v>5300</v>
      </c>
      <c r="I18" s="60">
        <v>42318</v>
      </c>
      <c r="J18" s="60">
        <v>47618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47618</v>
      </c>
      <c r="X18" s="60">
        <v>818287</v>
      </c>
      <c r="Y18" s="60">
        <v>-770669</v>
      </c>
      <c r="Z18" s="140">
        <v>-94.18</v>
      </c>
      <c r="AA18" s="62">
        <v>11495000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1165584255</v>
      </c>
      <c r="F19" s="100">
        <f t="shared" si="3"/>
        <v>1165584255</v>
      </c>
      <c r="G19" s="100">
        <f t="shared" si="3"/>
        <v>18365520</v>
      </c>
      <c r="H19" s="100">
        <f t="shared" si="3"/>
        <v>30955930</v>
      </c>
      <c r="I19" s="100">
        <f t="shared" si="3"/>
        <v>33536861</v>
      </c>
      <c r="J19" s="100">
        <f t="shared" si="3"/>
        <v>82858311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82858311</v>
      </c>
      <c r="X19" s="100">
        <f t="shared" si="3"/>
        <v>72295806</v>
      </c>
      <c r="Y19" s="100">
        <f t="shared" si="3"/>
        <v>10562505</v>
      </c>
      <c r="Z19" s="137">
        <f>+IF(X19&lt;&gt;0,+(Y19/X19)*100,0)</f>
        <v>14.61012136720628</v>
      </c>
      <c r="AA19" s="102">
        <f>SUM(AA20:AA23)</f>
        <v>1165584255</v>
      </c>
    </row>
    <row r="20" spans="1:27" ht="13.5">
      <c r="A20" s="138" t="s">
        <v>89</v>
      </c>
      <c r="B20" s="136"/>
      <c r="C20" s="155"/>
      <c r="D20" s="155"/>
      <c r="E20" s="156">
        <v>578150000</v>
      </c>
      <c r="F20" s="60">
        <v>578150000</v>
      </c>
      <c r="G20" s="60">
        <v>7224996</v>
      </c>
      <c r="H20" s="60">
        <v>19056989</v>
      </c>
      <c r="I20" s="60">
        <v>10828126</v>
      </c>
      <c r="J20" s="60">
        <v>37110111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37110111</v>
      </c>
      <c r="X20" s="60">
        <v>41156429</v>
      </c>
      <c r="Y20" s="60">
        <v>-4046318</v>
      </c>
      <c r="Z20" s="140">
        <v>-9.83</v>
      </c>
      <c r="AA20" s="62">
        <v>578150000</v>
      </c>
    </row>
    <row r="21" spans="1:27" ht="13.5">
      <c r="A21" s="138" t="s">
        <v>90</v>
      </c>
      <c r="B21" s="136"/>
      <c r="C21" s="155"/>
      <c r="D21" s="155"/>
      <c r="E21" s="156">
        <v>333300000</v>
      </c>
      <c r="F21" s="60">
        <v>333300000</v>
      </c>
      <c r="G21" s="60">
        <v>7509403</v>
      </c>
      <c r="H21" s="60">
        <v>10554879</v>
      </c>
      <c r="I21" s="60">
        <v>18534311</v>
      </c>
      <c r="J21" s="60">
        <v>36598593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36598593</v>
      </c>
      <c r="X21" s="60">
        <v>13048470</v>
      </c>
      <c r="Y21" s="60">
        <v>23550123</v>
      </c>
      <c r="Z21" s="140">
        <v>180.48</v>
      </c>
      <c r="AA21" s="62">
        <v>333300000</v>
      </c>
    </row>
    <row r="22" spans="1:27" ht="13.5">
      <c r="A22" s="138" t="s">
        <v>91</v>
      </c>
      <c r="B22" s="136"/>
      <c r="C22" s="157"/>
      <c r="D22" s="157"/>
      <c r="E22" s="158">
        <v>127217455</v>
      </c>
      <c r="F22" s="159">
        <v>127217455</v>
      </c>
      <c r="G22" s="159">
        <v>3631121</v>
      </c>
      <c r="H22" s="159">
        <v>1294447</v>
      </c>
      <c r="I22" s="159">
        <v>3933154</v>
      </c>
      <c r="J22" s="159">
        <v>8858722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8858722</v>
      </c>
      <c r="X22" s="159">
        <v>9056155</v>
      </c>
      <c r="Y22" s="159">
        <v>-197433</v>
      </c>
      <c r="Z22" s="141">
        <v>-2.18</v>
      </c>
      <c r="AA22" s="225">
        <v>127217455</v>
      </c>
    </row>
    <row r="23" spans="1:27" ht="13.5">
      <c r="A23" s="138" t="s">
        <v>92</v>
      </c>
      <c r="B23" s="136"/>
      <c r="C23" s="155"/>
      <c r="D23" s="155"/>
      <c r="E23" s="156">
        <v>126916800</v>
      </c>
      <c r="F23" s="60">
        <v>126916800</v>
      </c>
      <c r="G23" s="60"/>
      <c r="H23" s="60">
        <v>49615</v>
      </c>
      <c r="I23" s="60">
        <v>241270</v>
      </c>
      <c r="J23" s="60">
        <v>290885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290885</v>
      </c>
      <c r="X23" s="60">
        <v>9034752</v>
      </c>
      <c r="Y23" s="60">
        <v>-8743867</v>
      </c>
      <c r="Z23" s="140">
        <v>-96.78</v>
      </c>
      <c r="AA23" s="62">
        <v>126916800</v>
      </c>
    </row>
    <row r="24" spans="1:27" ht="13.5">
      <c r="A24" s="135" t="s">
        <v>93</v>
      </c>
      <c r="B24" s="142"/>
      <c r="C24" s="153"/>
      <c r="D24" s="153"/>
      <c r="E24" s="154">
        <v>15750000</v>
      </c>
      <c r="F24" s="100">
        <v>15750000</v>
      </c>
      <c r="G24" s="100"/>
      <c r="H24" s="100">
        <v>182125</v>
      </c>
      <c r="I24" s="100">
        <v>328970</v>
      </c>
      <c r="J24" s="100">
        <v>511095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511095</v>
      </c>
      <c r="X24" s="100">
        <v>1121187</v>
      </c>
      <c r="Y24" s="100">
        <v>-610092</v>
      </c>
      <c r="Z24" s="137">
        <v>-54.41</v>
      </c>
      <c r="AA24" s="102">
        <v>15750000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3790365854</v>
      </c>
      <c r="F25" s="219">
        <f t="shared" si="4"/>
        <v>3790365854</v>
      </c>
      <c r="G25" s="219">
        <f t="shared" si="4"/>
        <v>21198951</v>
      </c>
      <c r="H25" s="219">
        <f t="shared" si="4"/>
        <v>63252628</v>
      </c>
      <c r="I25" s="219">
        <f t="shared" si="4"/>
        <v>198396073</v>
      </c>
      <c r="J25" s="219">
        <f t="shared" si="4"/>
        <v>282847652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282847652</v>
      </c>
      <c r="X25" s="219">
        <f t="shared" si="4"/>
        <v>259144611</v>
      </c>
      <c r="Y25" s="219">
        <f t="shared" si="4"/>
        <v>23703041</v>
      </c>
      <c r="Z25" s="231">
        <f>+IF(X25&lt;&gt;0,+(Y25/X25)*100,0)</f>
        <v>9.146646310156147</v>
      </c>
      <c r="AA25" s="232">
        <f>+AA5+AA9+AA15+AA19+AA24</f>
        <v>3790365854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1920981134</v>
      </c>
      <c r="F28" s="60">
        <v>1920981134</v>
      </c>
      <c r="G28" s="60">
        <v>6446357</v>
      </c>
      <c r="H28" s="60">
        <v>39041566</v>
      </c>
      <c r="I28" s="60">
        <v>66625564</v>
      </c>
      <c r="J28" s="60">
        <v>112113487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112113487</v>
      </c>
      <c r="X28" s="60"/>
      <c r="Y28" s="60">
        <v>112113487</v>
      </c>
      <c r="Z28" s="140"/>
      <c r="AA28" s="155">
        <v>1920981134</v>
      </c>
    </row>
    <row r="29" spans="1:27" ht="13.5">
      <c r="A29" s="234" t="s">
        <v>134</v>
      </c>
      <c r="B29" s="136"/>
      <c r="C29" s="155"/>
      <c r="D29" s="155"/>
      <c r="E29" s="156">
        <v>76700000</v>
      </c>
      <c r="F29" s="60">
        <v>76700000</v>
      </c>
      <c r="G29" s="60"/>
      <c r="H29" s="60">
        <v>28920</v>
      </c>
      <c r="I29" s="60">
        <v>69246392</v>
      </c>
      <c r="J29" s="60">
        <v>69275312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69275312</v>
      </c>
      <c r="X29" s="60"/>
      <c r="Y29" s="60">
        <v>69275312</v>
      </c>
      <c r="Z29" s="140"/>
      <c r="AA29" s="62">
        <v>76700000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5500000</v>
      </c>
      <c r="F31" s="60">
        <v>5500000</v>
      </c>
      <c r="G31" s="60"/>
      <c r="H31" s="60"/>
      <c r="I31" s="60">
        <v>1316547</v>
      </c>
      <c r="J31" s="60">
        <v>1316547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1316547</v>
      </c>
      <c r="X31" s="60"/>
      <c r="Y31" s="60">
        <v>1316547</v>
      </c>
      <c r="Z31" s="140"/>
      <c r="AA31" s="62">
        <v>5500000</v>
      </c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2003181134</v>
      </c>
      <c r="F32" s="77">
        <f t="shared" si="5"/>
        <v>2003181134</v>
      </c>
      <c r="G32" s="77">
        <f t="shared" si="5"/>
        <v>6446357</v>
      </c>
      <c r="H32" s="77">
        <f t="shared" si="5"/>
        <v>39070486</v>
      </c>
      <c r="I32" s="77">
        <f t="shared" si="5"/>
        <v>137188503</v>
      </c>
      <c r="J32" s="77">
        <f t="shared" si="5"/>
        <v>182705346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182705346</v>
      </c>
      <c r="X32" s="77">
        <f t="shared" si="5"/>
        <v>0</v>
      </c>
      <c r="Y32" s="77">
        <f t="shared" si="5"/>
        <v>182705346</v>
      </c>
      <c r="Z32" s="212">
        <f>+IF(X32&lt;&gt;0,+(Y32/X32)*100,0)</f>
        <v>0</v>
      </c>
      <c r="AA32" s="79">
        <f>SUM(AA28:AA31)</f>
        <v>2003181134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1234110000</v>
      </c>
      <c r="F34" s="60">
        <v>1234110000</v>
      </c>
      <c r="G34" s="60">
        <v>7706246</v>
      </c>
      <c r="H34" s="60">
        <v>5654090</v>
      </c>
      <c r="I34" s="60">
        <v>27926788</v>
      </c>
      <c r="J34" s="60">
        <v>41287124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41287124</v>
      </c>
      <c r="X34" s="60"/>
      <c r="Y34" s="60">
        <v>41287124</v>
      </c>
      <c r="Z34" s="140"/>
      <c r="AA34" s="62">
        <v>1234110000</v>
      </c>
    </row>
    <row r="35" spans="1:27" ht="13.5">
      <c r="A35" s="237" t="s">
        <v>53</v>
      </c>
      <c r="B35" s="136"/>
      <c r="C35" s="155"/>
      <c r="D35" s="155"/>
      <c r="E35" s="156">
        <v>553074720</v>
      </c>
      <c r="F35" s="60">
        <v>553074720</v>
      </c>
      <c r="G35" s="60">
        <v>7046348</v>
      </c>
      <c r="H35" s="60">
        <v>18528051</v>
      </c>
      <c r="I35" s="60">
        <v>33280784</v>
      </c>
      <c r="J35" s="60">
        <v>58855183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58855183</v>
      </c>
      <c r="X35" s="60"/>
      <c r="Y35" s="60">
        <v>58855183</v>
      </c>
      <c r="Z35" s="140"/>
      <c r="AA35" s="62">
        <v>553074720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3790365854</v>
      </c>
      <c r="F36" s="220">
        <f t="shared" si="6"/>
        <v>3790365854</v>
      </c>
      <c r="G36" s="220">
        <f t="shared" si="6"/>
        <v>21198951</v>
      </c>
      <c r="H36" s="220">
        <f t="shared" si="6"/>
        <v>63252627</v>
      </c>
      <c r="I36" s="220">
        <f t="shared" si="6"/>
        <v>198396075</v>
      </c>
      <c r="J36" s="220">
        <f t="shared" si="6"/>
        <v>282847653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282847653</v>
      </c>
      <c r="X36" s="220">
        <f t="shared" si="6"/>
        <v>0</v>
      </c>
      <c r="Y36" s="220">
        <f t="shared" si="6"/>
        <v>282847653</v>
      </c>
      <c r="Z36" s="221">
        <f>+IF(X36&lt;&gt;0,+(Y36/X36)*100,0)</f>
        <v>0</v>
      </c>
      <c r="AA36" s="239">
        <f>SUM(AA32:AA35)</f>
        <v>3790365854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4341321367</v>
      </c>
      <c r="F6" s="60">
        <v>4341321367</v>
      </c>
      <c r="G6" s="60">
        <v>6059111008</v>
      </c>
      <c r="H6" s="60">
        <v>6118371033</v>
      </c>
      <c r="I6" s="60">
        <v>6031455674</v>
      </c>
      <c r="J6" s="60">
        <v>6031455674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6031455674</v>
      </c>
      <c r="X6" s="60">
        <v>1085330342</v>
      </c>
      <c r="Y6" s="60">
        <v>4946125332</v>
      </c>
      <c r="Z6" s="140">
        <v>455.73</v>
      </c>
      <c r="AA6" s="62">
        <v>4341321367</v>
      </c>
    </row>
    <row r="7" spans="1:27" ht="13.5">
      <c r="A7" s="249" t="s">
        <v>144</v>
      </c>
      <c r="B7" s="182"/>
      <c r="C7" s="155"/>
      <c r="D7" s="155"/>
      <c r="E7" s="59">
        <v>22771212</v>
      </c>
      <c r="F7" s="60">
        <v>22771212</v>
      </c>
      <c r="G7" s="60"/>
      <c r="H7" s="60">
        <v>161288586</v>
      </c>
      <c r="I7" s="60">
        <v>161288586</v>
      </c>
      <c r="J7" s="60">
        <v>161288586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161288586</v>
      </c>
      <c r="X7" s="60">
        <v>5692803</v>
      </c>
      <c r="Y7" s="60">
        <v>155595783</v>
      </c>
      <c r="Z7" s="140">
        <v>2733.2</v>
      </c>
      <c r="AA7" s="62">
        <v>22771212</v>
      </c>
    </row>
    <row r="8" spans="1:27" ht="13.5">
      <c r="A8" s="249" t="s">
        <v>145</v>
      </c>
      <c r="B8" s="182"/>
      <c r="C8" s="155"/>
      <c r="D8" s="155"/>
      <c r="E8" s="59">
        <v>2674034642</v>
      </c>
      <c r="F8" s="60">
        <v>2674034642</v>
      </c>
      <c r="G8" s="60">
        <v>4852220567</v>
      </c>
      <c r="H8" s="60">
        <v>4894444809</v>
      </c>
      <c r="I8" s="60">
        <v>4915019017</v>
      </c>
      <c r="J8" s="60">
        <v>4915019017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4915019017</v>
      </c>
      <c r="X8" s="60">
        <v>668508661</v>
      </c>
      <c r="Y8" s="60">
        <v>4246510356</v>
      </c>
      <c r="Z8" s="140">
        <v>635.22</v>
      </c>
      <c r="AA8" s="62">
        <v>2674034642</v>
      </c>
    </row>
    <row r="9" spans="1:27" ht="13.5">
      <c r="A9" s="249" t="s">
        <v>146</v>
      </c>
      <c r="B9" s="182"/>
      <c r="C9" s="155"/>
      <c r="D9" s="155"/>
      <c r="E9" s="59">
        <v>486351171</v>
      </c>
      <c r="F9" s="60">
        <v>486351171</v>
      </c>
      <c r="G9" s="60">
        <v>308194580</v>
      </c>
      <c r="H9" s="60">
        <v>652084833</v>
      </c>
      <c r="I9" s="60">
        <v>700966555</v>
      </c>
      <c r="J9" s="60">
        <v>700966555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700966555</v>
      </c>
      <c r="X9" s="60">
        <v>121587793</v>
      </c>
      <c r="Y9" s="60">
        <v>579378762</v>
      </c>
      <c r="Z9" s="140">
        <v>476.51</v>
      </c>
      <c r="AA9" s="62">
        <v>486351171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187874612</v>
      </c>
      <c r="F11" s="60">
        <v>187874612</v>
      </c>
      <c r="G11" s="60">
        <v>128686490</v>
      </c>
      <c r="H11" s="60">
        <v>155823919</v>
      </c>
      <c r="I11" s="60">
        <v>158099086</v>
      </c>
      <c r="J11" s="60">
        <v>158099086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158099086</v>
      </c>
      <c r="X11" s="60">
        <v>46968653</v>
      </c>
      <c r="Y11" s="60">
        <v>111130433</v>
      </c>
      <c r="Z11" s="140">
        <v>236.61</v>
      </c>
      <c r="AA11" s="62">
        <v>187874612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7712353004</v>
      </c>
      <c r="F12" s="73">
        <f t="shared" si="0"/>
        <v>7712353004</v>
      </c>
      <c r="G12" s="73">
        <f t="shared" si="0"/>
        <v>11348212645</v>
      </c>
      <c r="H12" s="73">
        <f t="shared" si="0"/>
        <v>11982013180</v>
      </c>
      <c r="I12" s="73">
        <f t="shared" si="0"/>
        <v>11966828918</v>
      </c>
      <c r="J12" s="73">
        <f t="shared" si="0"/>
        <v>11966828918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11966828918</v>
      </c>
      <c r="X12" s="73">
        <f t="shared" si="0"/>
        <v>1928088252</v>
      </c>
      <c r="Y12" s="73">
        <f t="shared" si="0"/>
        <v>10038740666</v>
      </c>
      <c r="Z12" s="170">
        <f>+IF(X12&lt;&gt;0,+(Y12/X12)*100,0)</f>
        <v>520.6577372994647</v>
      </c>
      <c r="AA12" s="74">
        <f>SUM(AA6:AA11)</f>
        <v>7712353004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2477000</v>
      </c>
      <c r="F15" s="60">
        <v>2477000</v>
      </c>
      <c r="G15" s="60">
        <v>2511628</v>
      </c>
      <c r="H15" s="60">
        <v>2612382</v>
      </c>
      <c r="I15" s="60">
        <v>2635549</v>
      </c>
      <c r="J15" s="60">
        <v>2635549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2635549</v>
      </c>
      <c r="X15" s="60">
        <v>619250</v>
      </c>
      <c r="Y15" s="60">
        <v>2016299</v>
      </c>
      <c r="Z15" s="140">
        <v>325.6</v>
      </c>
      <c r="AA15" s="62">
        <v>2477000</v>
      </c>
    </row>
    <row r="16" spans="1:27" ht="13.5">
      <c r="A16" s="249" t="s">
        <v>151</v>
      </c>
      <c r="B16" s="182"/>
      <c r="C16" s="155"/>
      <c r="D16" s="155"/>
      <c r="E16" s="59">
        <v>758811000</v>
      </c>
      <c r="F16" s="60">
        <v>758811000</v>
      </c>
      <c r="G16" s="159">
        <v>774197501</v>
      </c>
      <c r="H16" s="159">
        <v>649643671</v>
      </c>
      <c r="I16" s="159">
        <v>643502787</v>
      </c>
      <c r="J16" s="60">
        <v>643502787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643502787</v>
      </c>
      <c r="X16" s="60">
        <v>189702750</v>
      </c>
      <c r="Y16" s="159">
        <v>453800037</v>
      </c>
      <c r="Z16" s="141">
        <v>239.22</v>
      </c>
      <c r="AA16" s="225">
        <v>758811000</v>
      </c>
    </row>
    <row r="17" spans="1:27" ht="13.5">
      <c r="A17" s="249" t="s">
        <v>152</v>
      </c>
      <c r="B17" s="182"/>
      <c r="C17" s="155"/>
      <c r="D17" s="155"/>
      <c r="E17" s="59">
        <v>161143564</v>
      </c>
      <c r="F17" s="60">
        <v>161143564</v>
      </c>
      <c r="G17" s="60">
        <v>152641831</v>
      </c>
      <c r="H17" s="60">
        <v>152511451</v>
      </c>
      <c r="I17" s="60">
        <v>152511450</v>
      </c>
      <c r="J17" s="60">
        <v>152511450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152511450</v>
      </c>
      <c r="X17" s="60">
        <v>40285891</v>
      </c>
      <c r="Y17" s="60">
        <v>112225559</v>
      </c>
      <c r="Z17" s="140">
        <v>278.57</v>
      </c>
      <c r="AA17" s="62">
        <v>161143564</v>
      </c>
    </row>
    <row r="18" spans="1:27" ht="13.5">
      <c r="A18" s="249" t="s">
        <v>153</v>
      </c>
      <c r="B18" s="182"/>
      <c r="C18" s="155"/>
      <c r="D18" s="155"/>
      <c r="E18" s="59">
        <v>306</v>
      </c>
      <c r="F18" s="60">
        <v>306</v>
      </c>
      <c r="G18" s="60">
        <v>306</v>
      </c>
      <c r="H18" s="60">
        <v>306</v>
      </c>
      <c r="I18" s="60">
        <v>306</v>
      </c>
      <c r="J18" s="60">
        <v>306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306</v>
      </c>
      <c r="X18" s="60">
        <v>77</v>
      </c>
      <c r="Y18" s="60">
        <v>229</v>
      </c>
      <c r="Z18" s="140">
        <v>297.4</v>
      </c>
      <c r="AA18" s="62">
        <v>306</v>
      </c>
    </row>
    <row r="19" spans="1:27" ht="13.5">
      <c r="A19" s="249" t="s">
        <v>154</v>
      </c>
      <c r="B19" s="182"/>
      <c r="C19" s="155"/>
      <c r="D19" s="155"/>
      <c r="E19" s="59">
        <v>49605253696</v>
      </c>
      <c r="F19" s="60">
        <v>49605253696</v>
      </c>
      <c r="G19" s="60">
        <v>43136439217</v>
      </c>
      <c r="H19" s="60">
        <v>43639057892</v>
      </c>
      <c r="I19" s="60">
        <v>43666208414</v>
      </c>
      <c r="J19" s="60">
        <v>43666208414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43666208414</v>
      </c>
      <c r="X19" s="60">
        <v>12401313424</v>
      </c>
      <c r="Y19" s="60">
        <v>31264894990</v>
      </c>
      <c r="Z19" s="140">
        <v>252.11</v>
      </c>
      <c r="AA19" s="62">
        <v>49605253696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113259706</v>
      </c>
      <c r="F22" s="60">
        <v>113259706</v>
      </c>
      <c r="G22" s="60">
        <v>184915493</v>
      </c>
      <c r="H22" s="60">
        <v>122698271</v>
      </c>
      <c r="I22" s="60">
        <v>122698271</v>
      </c>
      <c r="J22" s="60">
        <v>122698271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122698271</v>
      </c>
      <c r="X22" s="60">
        <v>28314927</v>
      </c>
      <c r="Y22" s="60">
        <v>94383344</v>
      </c>
      <c r="Z22" s="140">
        <v>333.33</v>
      </c>
      <c r="AA22" s="62">
        <v>113259706</v>
      </c>
    </row>
    <row r="23" spans="1:27" ht="13.5">
      <c r="A23" s="249" t="s">
        <v>158</v>
      </c>
      <c r="B23" s="182"/>
      <c r="C23" s="155"/>
      <c r="D23" s="155"/>
      <c r="E23" s="59">
        <v>97990293</v>
      </c>
      <c r="F23" s="60">
        <v>97990293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24497573</v>
      </c>
      <c r="Y23" s="159">
        <v>-24497573</v>
      </c>
      <c r="Z23" s="141">
        <v>-100</v>
      </c>
      <c r="AA23" s="225">
        <v>97990293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50738935565</v>
      </c>
      <c r="F24" s="77">
        <f t="shared" si="1"/>
        <v>50738935565</v>
      </c>
      <c r="G24" s="77">
        <f t="shared" si="1"/>
        <v>44250705976</v>
      </c>
      <c r="H24" s="77">
        <f t="shared" si="1"/>
        <v>44566523973</v>
      </c>
      <c r="I24" s="77">
        <f t="shared" si="1"/>
        <v>44587556777</v>
      </c>
      <c r="J24" s="77">
        <f t="shared" si="1"/>
        <v>44587556777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44587556777</v>
      </c>
      <c r="X24" s="77">
        <f t="shared" si="1"/>
        <v>12684733892</v>
      </c>
      <c r="Y24" s="77">
        <f t="shared" si="1"/>
        <v>31902822885</v>
      </c>
      <c r="Z24" s="212">
        <f>+IF(X24&lt;&gt;0,+(Y24/X24)*100,0)</f>
        <v>251.50565361974566</v>
      </c>
      <c r="AA24" s="79">
        <f>SUM(AA15:AA23)</f>
        <v>50738935565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58451288569</v>
      </c>
      <c r="F25" s="73">
        <f t="shared" si="2"/>
        <v>58451288569</v>
      </c>
      <c r="G25" s="73">
        <f t="shared" si="2"/>
        <v>55598918621</v>
      </c>
      <c r="H25" s="73">
        <f t="shared" si="2"/>
        <v>56548537153</v>
      </c>
      <c r="I25" s="73">
        <f t="shared" si="2"/>
        <v>56554385695</v>
      </c>
      <c r="J25" s="73">
        <f t="shared" si="2"/>
        <v>56554385695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56554385695</v>
      </c>
      <c r="X25" s="73">
        <f t="shared" si="2"/>
        <v>14612822144</v>
      </c>
      <c r="Y25" s="73">
        <f t="shared" si="2"/>
        <v>41941563551</v>
      </c>
      <c r="Z25" s="170">
        <f>+IF(X25&lt;&gt;0,+(Y25/X25)*100,0)</f>
        <v>287.01891487963627</v>
      </c>
      <c r="AA25" s="74">
        <f>+AA12+AA24</f>
        <v>58451288569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222086716</v>
      </c>
      <c r="F30" s="60">
        <v>222086716</v>
      </c>
      <c r="G30" s="60">
        <v>505680078</v>
      </c>
      <c r="H30" s="60">
        <v>267666436</v>
      </c>
      <c r="I30" s="60">
        <v>267666436</v>
      </c>
      <c r="J30" s="60">
        <v>267666436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267666436</v>
      </c>
      <c r="X30" s="60">
        <v>55521679</v>
      </c>
      <c r="Y30" s="60">
        <v>212144757</v>
      </c>
      <c r="Z30" s="140">
        <v>382.09</v>
      </c>
      <c r="AA30" s="62">
        <v>222086716</v>
      </c>
    </row>
    <row r="31" spans="1:27" ht="13.5">
      <c r="A31" s="249" t="s">
        <v>163</v>
      </c>
      <c r="B31" s="182"/>
      <c r="C31" s="155"/>
      <c r="D31" s="155"/>
      <c r="E31" s="59">
        <v>631860244</v>
      </c>
      <c r="F31" s="60">
        <v>631860244</v>
      </c>
      <c r="G31" s="60">
        <v>643696758</v>
      </c>
      <c r="H31" s="60">
        <v>648335189</v>
      </c>
      <c r="I31" s="60">
        <v>653135871</v>
      </c>
      <c r="J31" s="60">
        <v>653135871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653135871</v>
      </c>
      <c r="X31" s="60">
        <v>157965061</v>
      </c>
      <c r="Y31" s="60">
        <v>495170810</v>
      </c>
      <c r="Z31" s="140">
        <v>313.47</v>
      </c>
      <c r="AA31" s="62">
        <v>631860244</v>
      </c>
    </row>
    <row r="32" spans="1:27" ht="13.5">
      <c r="A32" s="249" t="s">
        <v>164</v>
      </c>
      <c r="B32" s="182"/>
      <c r="C32" s="155"/>
      <c r="D32" s="155"/>
      <c r="E32" s="59">
        <v>3703074561</v>
      </c>
      <c r="F32" s="60">
        <v>3703074561</v>
      </c>
      <c r="G32" s="60">
        <v>4726257253</v>
      </c>
      <c r="H32" s="60">
        <v>4800988390</v>
      </c>
      <c r="I32" s="60">
        <v>4530134534</v>
      </c>
      <c r="J32" s="60">
        <v>4530134534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4530134534</v>
      </c>
      <c r="X32" s="60">
        <v>925768640</v>
      </c>
      <c r="Y32" s="60">
        <v>3604365894</v>
      </c>
      <c r="Z32" s="140">
        <v>389.34</v>
      </c>
      <c r="AA32" s="62">
        <v>3703074561</v>
      </c>
    </row>
    <row r="33" spans="1:27" ht="13.5">
      <c r="A33" s="249" t="s">
        <v>165</v>
      </c>
      <c r="B33" s="182"/>
      <c r="C33" s="155"/>
      <c r="D33" s="155"/>
      <c r="E33" s="59">
        <v>301780838</v>
      </c>
      <c r="F33" s="60">
        <v>301780838</v>
      </c>
      <c r="G33" s="60">
        <v>277698422</v>
      </c>
      <c r="H33" s="60">
        <v>296185046</v>
      </c>
      <c r="I33" s="60">
        <v>307882566</v>
      </c>
      <c r="J33" s="60">
        <v>307882566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307882566</v>
      </c>
      <c r="X33" s="60">
        <v>75445210</v>
      </c>
      <c r="Y33" s="60">
        <v>232437356</v>
      </c>
      <c r="Z33" s="140">
        <v>308.09</v>
      </c>
      <c r="AA33" s="62">
        <v>301780838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4858802359</v>
      </c>
      <c r="F34" s="73">
        <f t="shared" si="3"/>
        <v>4858802359</v>
      </c>
      <c r="G34" s="73">
        <f t="shared" si="3"/>
        <v>6153332511</v>
      </c>
      <c r="H34" s="73">
        <f t="shared" si="3"/>
        <v>6013175061</v>
      </c>
      <c r="I34" s="73">
        <f t="shared" si="3"/>
        <v>5758819407</v>
      </c>
      <c r="J34" s="73">
        <f t="shared" si="3"/>
        <v>5758819407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5758819407</v>
      </c>
      <c r="X34" s="73">
        <f t="shared" si="3"/>
        <v>1214700590</v>
      </c>
      <c r="Y34" s="73">
        <f t="shared" si="3"/>
        <v>4544118817</v>
      </c>
      <c r="Z34" s="170">
        <f>+IF(X34&lt;&gt;0,+(Y34/X34)*100,0)</f>
        <v>374.0937358892696</v>
      </c>
      <c r="AA34" s="74">
        <f>SUM(AA29:AA33)</f>
        <v>4858802359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6252383568</v>
      </c>
      <c r="F37" s="60">
        <v>6252383568</v>
      </c>
      <c r="G37" s="60">
        <v>4783096967</v>
      </c>
      <c r="H37" s="60">
        <v>5012829922</v>
      </c>
      <c r="I37" s="60">
        <v>5008749416</v>
      </c>
      <c r="J37" s="60">
        <v>5008749416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5008749416</v>
      </c>
      <c r="X37" s="60">
        <v>1563095892</v>
      </c>
      <c r="Y37" s="60">
        <v>3445653524</v>
      </c>
      <c r="Z37" s="140">
        <v>220.44</v>
      </c>
      <c r="AA37" s="62">
        <v>6252383568</v>
      </c>
    </row>
    <row r="38" spans="1:27" ht="13.5">
      <c r="A38" s="249" t="s">
        <v>165</v>
      </c>
      <c r="B38" s="182"/>
      <c r="C38" s="155"/>
      <c r="D38" s="155"/>
      <c r="E38" s="59">
        <v>2625767397</v>
      </c>
      <c r="F38" s="60">
        <v>2625767397</v>
      </c>
      <c r="G38" s="60">
        <v>2778108978</v>
      </c>
      <c r="H38" s="60">
        <v>2829667664</v>
      </c>
      <c r="I38" s="60">
        <v>2829540537</v>
      </c>
      <c r="J38" s="60">
        <v>2829540537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2829540537</v>
      </c>
      <c r="X38" s="60">
        <v>656441849</v>
      </c>
      <c r="Y38" s="60">
        <v>2173098688</v>
      </c>
      <c r="Z38" s="140">
        <v>331.04</v>
      </c>
      <c r="AA38" s="62">
        <v>2625767397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8878150965</v>
      </c>
      <c r="F39" s="77">
        <f t="shared" si="4"/>
        <v>8878150965</v>
      </c>
      <c r="G39" s="77">
        <f t="shared" si="4"/>
        <v>7561205945</v>
      </c>
      <c r="H39" s="77">
        <f t="shared" si="4"/>
        <v>7842497586</v>
      </c>
      <c r="I39" s="77">
        <f t="shared" si="4"/>
        <v>7838289953</v>
      </c>
      <c r="J39" s="77">
        <f t="shared" si="4"/>
        <v>7838289953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7838289953</v>
      </c>
      <c r="X39" s="77">
        <f t="shared" si="4"/>
        <v>2219537741</v>
      </c>
      <c r="Y39" s="77">
        <f t="shared" si="4"/>
        <v>5618752212</v>
      </c>
      <c r="Z39" s="212">
        <f>+IF(X39&lt;&gt;0,+(Y39/X39)*100,0)</f>
        <v>253.14965851711554</v>
      </c>
      <c r="AA39" s="79">
        <f>SUM(AA37:AA38)</f>
        <v>8878150965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13736953324</v>
      </c>
      <c r="F40" s="73">
        <f t="shared" si="5"/>
        <v>13736953324</v>
      </c>
      <c r="G40" s="73">
        <f t="shared" si="5"/>
        <v>13714538456</v>
      </c>
      <c r="H40" s="73">
        <f t="shared" si="5"/>
        <v>13855672647</v>
      </c>
      <c r="I40" s="73">
        <f t="shared" si="5"/>
        <v>13597109360</v>
      </c>
      <c r="J40" s="73">
        <f t="shared" si="5"/>
        <v>13597109360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13597109360</v>
      </c>
      <c r="X40" s="73">
        <f t="shared" si="5"/>
        <v>3434238331</v>
      </c>
      <c r="Y40" s="73">
        <f t="shared" si="5"/>
        <v>10162871029</v>
      </c>
      <c r="Z40" s="170">
        <f>+IF(X40&lt;&gt;0,+(Y40/X40)*100,0)</f>
        <v>295.9279481934127</v>
      </c>
      <c r="AA40" s="74">
        <f>+AA34+AA39</f>
        <v>13736953324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44714335245</v>
      </c>
      <c r="F42" s="259">
        <f t="shared" si="6"/>
        <v>44714335245</v>
      </c>
      <c r="G42" s="259">
        <f t="shared" si="6"/>
        <v>41884380165</v>
      </c>
      <c r="H42" s="259">
        <f t="shared" si="6"/>
        <v>42692864506</v>
      </c>
      <c r="I42" s="259">
        <f t="shared" si="6"/>
        <v>42957276335</v>
      </c>
      <c r="J42" s="259">
        <f t="shared" si="6"/>
        <v>42957276335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42957276335</v>
      </c>
      <c r="X42" s="259">
        <f t="shared" si="6"/>
        <v>11178583813</v>
      </c>
      <c r="Y42" s="259">
        <f t="shared" si="6"/>
        <v>31778692522</v>
      </c>
      <c r="Z42" s="260">
        <f>+IF(X42&lt;&gt;0,+(Y42/X42)*100,0)</f>
        <v>284.28191847560646</v>
      </c>
      <c r="AA42" s="261">
        <f>+AA25-AA40</f>
        <v>44714335245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43668149404</v>
      </c>
      <c r="F45" s="60">
        <v>43668149404</v>
      </c>
      <c r="G45" s="60">
        <v>41884380165</v>
      </c>
      <c r="H45" s="60">
        <v>42692864508</v>
      </c>
      <c r="I45" s="60">
        <v>42957276335</v>
      </c>
      <c r="J45" s="60">
        <v>42957276335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42957276335</v>
      </c>
      <c r="X45" s="60">
        <v>10917037351</v>
      </c>
      <c r="Y45" s="60">
        <v>32040238984</v>
      </c>
      <c r="Z45" s="139">
        <v>293.49</v>
      </c>
      <c r="AA45" s="62">
        <v>43668149404</v>
      </c>
    </row>
    <row r="46" spans="1:27" ht="13.5">
      <c r="A46" s="249" t="s">
        <v>171</v>
      </c>
      <c r="B46" s="182"/>
      <c r="C46" s="155"/>
      <c r="D46" s="155"/>
      <c r="E46" s="59">
        <v>1046185841</v>
      </c>
      <c r="F46" s="60">
        <v>1046185841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261546460</v>
      </c>
      <c r="Y46" s="60">
        <v>-261546460</v>
      </c>
      <c r="Z46" s="139">
        <v>-100</v>
      </c>
      <c r="AA46" s="62">
        <v>1046185841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44714335245</v>
      </c>
      <c r="F48" s="219">
        <f t="shared" si="7"/>
        <v>44714335245</v>
      </c>
      <c r="G48" s="219">
        <f t="shared" si="7"/>
        <v>41884380165</v>
      </c>
      <c r="H48" s="219">
        <f t="shared" si="7"/>
        <v>42692864508</v>
      </c>
      <c r="I48" s="219">
        <f t="shared" si="7"/>
        <v>42957276335</v>
      </c>
      <c r="J48" s="219">
        <f t="shared" si="7"/>
        <v>42957276335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42957276335</v>
      </c>
      <c r="X48" s="219">
        <f t="shared" si="7"/>
        <v>11178583811</v>
      </c>
      <c r="Y48" s="219">
        <f t="shared" si="7"/>
        <v>31778692524</v>
      </c>
      <c r="Z48" s="265">
        <f>+IF(X48&lt;&gt;0,+(Y48/X48)*100,0)</f>
        <v>284.2819185443597</v>
      </c>
      <c r="AA48" s="232">
        <f>SUM(AA45:AA47)</f>
        <v>44714335245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21272092595</v>
      </c>
      <c r="F6" s="60">
        <v>21272092595</v>
      </c>
      <c r="G6" s="60">
        <v>1271552819</v>
      </c>
      <c r="H6" s="60">
        <v>1716093296</v>
      </c>
      <c r="I6" s="60">
        <v>1808222851</v>
      </c>
      <c r="J6" s="60">
        <v>4795868966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4795868966</v>
      </c>
      <c r="X6" s="60">
        <v>5960238699</v>
      </c>
      <c r="Y6" s="60">
        <v>-1164369733</v>
      </c>
      <c r="Z6" s="140">
        <v>-19.54</v>
      </c>
      <c r="AA6" s="62">
        <v>21272092595</v>
      </c>
    </row>
    <row r="7" spans="1:27" ht="13.5">
      <c r="A7" s="249" t="s">
        <v>178</v>
      </c>
      <c r="B7" s="182"/>
      <c r="C7" s="155"/>
      <c r="D7" s="155"/>
      <c r="E7" s="59">
        <v>2683115346</v>
      </c>
      <c r="F7" s="60">
        <v>2683115346</v>
      </c>
      <c r="G7" s="60">
        <v>809034709</v>
      </c>
      <c r="H7" s="60">
        <v>553520830</v>
      </c>
      <c r="I7" s="60">
        <v>12968257</v>
      </c>
      <c r="J7" s="60">
        <v>1375523796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1375523796</v>
      </c>
      <c r="X7" s="60">
        <v>1025109589</v>
      </c>
      <c r="Y7" s="60">
        <v>350414207</v>
      </c>
      <c r="Z7" s="140">
        <v>34.18</v>
      </c>
      <c r="AA7" s="62">
        <v>2683115346</v>
      </c>
    </row>
    <row r="8" spans="1:27" ht="13.5">
      <c r="A8" s="249" t="s">
        <v>179</v>
      </c>
      <c r="B8" s="182"/>
      <c r="C8" s="155"/>
      <c r="D8" s="155"/>
      <c r="E8" s="59">
        <v>2003181134</v>
      </c>
      <c r="F8" s="60">
        <v>2003181134</v>
      </c>
      <c r="G8" s="60"/>
      <c r="H8" s="60">
        <v>45514627</v>
      </c>
      <c r="I8" s="60">
        <v>135876388</v>
      </c>
      <c r="J8" s="60">
        <v>181391015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181391015</v>
      </c>
      <c r="X8" s="60">
        <v>297093469</v>
      </c>
      <c r="Y8" s="60">
        <v>-115702454</v>
      </c>
      <c r="Z8" s="140">
        <v>-38.94</v>
      </c>
      <c r="AA8" s="62">
        <v>2003181134</v>
      </c>
    </row>
    <row r="9" spans="1:27" ht="13.5">
      <c r="A9" s="249" t="s">
        <v>180</v>
      </c>
      <c r="B9" s="182"/>
      <c r="C9" s="155"/>
      <c r="D9" s="155"/>
      <c r="E9" s="59">
        <v>439963544</v>
      </c>
      <c r="F9" s="60">
        <v>439963544</v>
      </c>
      <c r="G9" s="60">
        <v>54657398</v>
      </c>
      <c r="H9" s="60">
        <v>57146552</v>
      </c>
      <c r="I9" s="60">
        <v>54702683</v>
      </c>
      <c r="J9" s="60">
        <v>166506633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166506633</v>
      </c>
      <c r="X9" s="60">
        <v>90653428</v>
      </c>
      <c r="Y9" s="60">
        <v>75853205</v>
      </c>
      <c r="Z9" s="140">
        <v>83.67</v>
      </c>
      <c r="AA9" s="62">
        <v>439963544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-21026330447</v>
      </c>
      <c r="F12" s="60">
        <v>-21026330447</v>
      </c>
      <c r="G12" s="60">
        <v>-1890898264</v>
      </c>
      <c r="H12" s="60">
        <v>-2086385499</v>
      </c>
      <c r="I12" s="60">
        <v>-1787670987</v>
      </c>
      <c r="J12" s="60">
        <v>-5764954750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-5764954750</v>
      </c>
      <c r="X12" s="60">
        <v>-5653261563</v>
      </c>
      <c r="Y12" s="60">
        <v>-111693187</v>
      </c>
      <c r="Z12" s="140">
        <v>1.98</v>
      </c>
      <c r="AA12" s="62">
        <v>-21026330447</v>
      </c>
    </row>
    <row r="13" spans="1:27" ht="13.5">
      <c r="A13" s="249" t="s">
        <v>40</v>
      </c>
      <c r="B13" s="182"/>
      <c r="C13" s="155"/>
      <c r="D13" s="155"/>
      <c r="E13" s="59">
        <v>-706964374</v>
      </c>
      <c r="F13" s="60">
        <v>-706964374</v>
      </c>
      <c r="G13" s="60">
        <v>-43032000</v>
      </c>
      <c r="H13" s="60">
        <v>-20390636</v>
      </c>
      <c r="I13" s="60">
        <v>-53099872</v>
      </c>
      <c r="J13" s="60">
        <v>-116522508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-116522508</v>
      </c>
      <c r="X13" s="60">
        <v>-12613973</v>
      </c>
      <c r="Y13" s="60">
        <v>-103908535</v>
      </c>
      <c r="Z13" s="140">
        <v>823.76</v>
      </c>
      <c r="AA13" s="62">
        <v>-706964374</v>
      </c>
    </row>
    <row r="14" spans="1:27" ht="13.5">
      <c r="A14" s="249" t="s">
        <v>42</v>
      </c>
      <c r="B14" s="182"/>
      <c r="C14" s="155"/>
      <c r="D14" s="155"/>
      <c r="E14" s="59">
        <v>-1049071231</v>
      </c>
      <c r="F14" s="60">
        <v>-1049071231</v>
      </c>
      <c r="G14" s="60">
        <v>-22133527</v>
      </c>
      <c r="H14" s="60">
        <v>-102246727</v>
      </c>
      <c r="I14" s="60">
        <v>-66646822</v>
      </c>
      <c r="J14" s="60">
        <v>-191027076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-191027076</v>
      </c>
      <c r="X14" s="60">
        <v>-222037231</v>
      </c>
      <c r="Y14" s="60">
        <v>31010155</v>
      </c>
      <c r="Z14" s="140">
        <v>-13.97</v>
      </c>
      <c r="AA14" s="62">
        <v>-1049071231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3615986567</v>
      </c>
      <c r="F15" s="73">
        <f t="shared" si="0"/>
        <v>3615986567</v>
      </c>
      <c r="G15" s="73">
        <f t="shared" si="0"/>
        <v>179181135</v>
      </c>
      <c r="H15" s="73">
        <f t="shared" si="0"/>
        <v>163252443</v>
      </c>
      <c r="I15" s="73">
        <f t="shared" si="0"/>
        <v>104352498</v>
      </c>
      <c r="J15" s="73">
        <f t="shared" si="0"/>
        <v>446786076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446786076</v>
      </c>
      <c r="X15" s="73">
        <f t="shared" si="0"/>
        <v>1485182418</v>
      </c>
      <c r="Y15" s="73">
        <f t="shared" si="0"/>
        <v>-1038396342</v>
      </c>
      <c r="Z15" s="170">
        <f>+IF(X15&lt;&gt;0,+(Y15/X15)*100,0)</f>
        <v>-69.9170909522577</v>
      </c>
      <c r="AA15" s="74">
        <f>SUM(AA6:AA14)</f>
        <v>3615986567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>
        <v>-33696</v>
      </c>
      <c r="H21" s="159">
        <v>-72455</v>
      </c>
      <c r="I21" s="159">
        <v>-23166</v>
      </c>
      <c r="J21" s="60">
        <v>-129317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-129317</v>
      </c>
      <c r="X21" s="60"/>
      <c r="Y21" s="159">
        <v>-129317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-158811000</v>
      </c>
      <c r="F22" s="60">
        <v>-158811000</v>
      </c>
      <c r="G22" s="60">
        <v>6138526</v>
      </c>
      <c r="H22" s="60">
        <v>-36739116</v>
      </c>
      <c r="I22" s="60">
        <v>6140884</v>
      </c>
      <c r="J22" s="60">
        <v>-24459706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-24459706</v>
      </c>
      <c r="X22" s="60">
        <v>-39702750</v>
      </c>
      <c r="Y22" s="60">
        <v>15243044</v>
      </c>
      <c r="Z22" s="140">
        <v>-38.39</v>
      </c>
      <c r="AA22" s="62">
        <v>-158811000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-3790365855</v>
      </c>
      <c r="F24" s="60">
        <v>-3790365855</v>
      </c>
      <c r="G24" s="60">
        <v>-21198950</v>
      </c>
      <c r="H24" s="60">
        <v>-63542950</v>
      </c>
      <c r="I24" s="60">
        <v>-198105751</v>
      </c>
      <c r="J24" s="60">
        <v>-282847651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-282847651</v>
      </c>
      <c r="X24" s="60">
        <v>-259144612</v>
      </c>
      <c r="Y24" s="60">
        <v>-23703039</v>
      </c>
      <c r="Z24" s="140">
        <v>9.15</v>
      </c>
      <c r="AA24" s="62">
        <v>-3790365855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-3949176855</v>
      </c>
      <c r="F25" s="73">
        <f t="shared" si="1"/>
        <v>-3949176855</v>
      </c>
      <c r="G25" s="73">
        <f t="shared" si="1"/>
        <v>-15094120</v>
      </c>
      <c r="H25" s="73">
        <f t="shared" si="1"/>
        <v>-100354521</v>
      </c>
      <c r="I25" s="73">
        <f t="shared" si="1"/>
        <v>-191988033</v>
      </c>
      <c r="J25" s="73">
        <f t="shared" si="1"/>
        <v>-307436674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-307436674</v>
      </c>
      <c r="X25" s="73">
        <f t="shared" si="1"/>
        <v>-298847362</v>
      </c>
      <c r="Y25" s="73">
        <f t="shared" si="1"/>
        <v>-8589312</v>
      </c>
      <c r="Z25" s="170">
        <f>+IF(X25&lt;&gt;0,+(Y25/X25)*100,0)</f>
        <v>2.8741468362032925</v>
      </c>
      <c r="AA25" s="74">
        <f>SUM(AA19:AA24)</f>
        <v>-3949176855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1100000000</v>
      </c>
      <c r="F30" s="60">
        <v>1100000000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1100000000</v>
      </c>
    </row>
    <row r="31" spans="1:27" ht="13.5">
      <c r="A31" s="249" t="s">
        <v>195</v>
      </c>
      <c r="B31" s="182"/>
      <c r="C31" s="155"/>
      <c r="D31" s="155"/>
      <c r="E31" s="59">
        <v>40784000</v>
      </c>
      <c r="F31" s="60">
        <v>40784000</v>
      </c>
      <c r="G31" s="60">
        <v>487854</v>
      </c>
      <c r="H31" s="159">
        <v>4638430</v>
      </c>
      <c r="I31" s="159">
        <v>4800682</v>
      </c>
      <c r="J31" s="159">
        <v>9926966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9926966</v>
      </c>
      <c r="X31" s="159">
        <v>10195998</v>
      </c>
      <c r="Y31" s="60">
        <v>-269032</v>
      </c>
      <c r="Z31" s="140">
        <v>-2.64</v>
      </c>
      <c r="AA31" s="62">
        <v>40784000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-222086716</v>
      </c>
      <c r="F33" s="60">
        <v>-222086716</v>
      </c>
      <c r="G33" s="60"/>
      <c r="H33" s="60">
        <v>-8280687</v>
      </c>
      <c r="I33" s="60">
        <v>-4080506</v>
      </c>
      <c r="J33" s="60">
        <v>-12361193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-12361193</v>
      </c>
      <c r="X33" s="60">
        <v>-22000000</v>
      </c>
      <c r="Y33" s="60">
        <v>9638807</v>
      </c>
      <c r="Z33" s="140">
        <v>-43.81</v>
      </c>
      <c r="AA33" s="62">
        <v>-222086716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918697284</v>
      </c>
      <c r="F34" s="73">
        <f t="shared" si="2"/>
        <v>918697284</v>
      </c>
      <c r="G34" s="73">
        <f t="shared" si="2"/>
        <v>487854</v>
      </c>
      <c r="H34" s="73">
        <f t="shared" si="2"/>
        <v>-3642257</v>
      </c>
      <c r="I34" s="73">
        <f t="shared" si="2"/>
        <v>720176</v>
      </c>
      <c r="J34" s="73">
        <f t="shared" si="2"/>
        <v>-2434227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-2434227</v>
      </c>
      <c r="X34" s="73">
        <f t="shared" si="2"/>
        <v>-11804002</v>
      </c>
      <c r="Y34" s="73">
        <f t="shared" si="2"/>
        <v>9369775</v>
      </c>
      <c r="Z34" s="170">
        <f>+IF(X34&lt;&gt;0,+(Y34/X34)*100,0)</f>
        <v>-79.37795164724642</v>
      </c>
      <c r="AA34" s="74">
        <f>SUM(AA29:AA33)</f>
        <v>918697284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585506996</v>
      </c>
      <c r="F36" s="100">
        <f t="shared" si="3"/>
        <v>585506996</v>
      </c>
      <c r="G36" s="100">
        <f t="shared" si="3"/>
        <v>164574869</v>
      </c>
      <c r="H36" s="100">
        <f t="shared" si="3"/>
        <v>59255665</v>
      </c>
      <c r="I36" s="100">
        <f t="shared" si="3"/>
        <v>-86915359</v>
      </c>
      <c r="J36" s="100">
        <f t="shared" si="3"/>
        <v>136915175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136915175</v>
      </c>
      <c r="X36" s="100">
        <f t="shared" si="3"/>
        <v>1174531054</v>
      </c>
      <c r="Y36" s="100">
        <f t="shared" si="3"/>
        <v>-1037615879</v>
      </c>
      <c r="Z36" s="137">
        <f>+IF(X36&lt;&gt;0,+(Y36/X36)*100,0)</f>
        <v>-88.3429923343687</v>
      </c>
      <c r="AA36" s="102">
        <f>+AA15+AA25+AA34</f>
        <v>585506996</v>
      </c>
    </row>
    <row r="37" spans="1:27" ht="13.5">
      <c r="A37" s="249" t="s">
        <v>199</v>
      </c>
      <c r="B37" s="182"/>
      <c r="C37" s="153"/>
      <c r="D37" s="153"/>
      <c r="E37" s="99">
        <v>3755814369</v>
      </c>
      <c r="F37" s="100">
        <v>3755814369</v>
      </c>
      <c r="G37" s="100">
        <v>5894540499</v>
      </c>
      <c r="H37" s="100">
        <v>6059115368</v>
      </c>
      <c r="I37" s="100">
        <v>6118371033</v>
      </c>
      <c r="J37" s="100">
        <v>5894540499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5894540499</v>
      </c>
      <c r="X37" s="100">
        <v>3755814369</v>
      </c>
      <c r="Y37" s="100">
        <v>2138726130</v>
      </c>
      <c r="Z37" s="137">
        <v>56.94</v>
      </c>
      <c r="AA37" s="102">
        <v>3755814369</v>
      </c>
    </row>
    <row r="38" spans="1:27" ht="13.5">
      <c r="A38" s="269" t="s">
        <v>200</v>
      </c>
      <c r="B38" s="256"/>
      <c r="C38" s="257"/>
      <c r="D38" s="257"/>
      <c r="E38" s="258">
        <v>4341321364</v>
      </c>
      <c r="F38" s="259">
        <v>4341321364</v>
      </c>
      <c r="G38" s="259">
        <v>6059115368</v>
      </c>
      <c r="H38" s="259">
        <v>6118371033</v>
      </c>
      <c r="I38" s="259">
        <v>6031455674</v>
      </c>
      <c r="J38" s="259">
        <v>6031455674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6031455674</v>
      </c>
      <c r="X38" s="259">
        <v>4930345422</v>
      </c>
      <c r="Y38" s="259">
        <v>1101110252</v>
      </c>
      <c r="Z38" s="260">
        <v>22.33</v>
      </c>
      <c r="AA38" s="261">
        <v>4341321364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2143568699</v>
      </c>
      <c r="F5" s="106">
        <f t="shared" si="0"/>
        <v>2143568699</v>
      </c>
      <c r="G5" s="106">
        <f t="shared" si="0"/>
        <v>21198951</v>
      </c>
      <c r="H5" s="106">
        <f t="shared" si="0"/>
        <v>63252628</v>
      </c>
      <c r="I5" s="106">
        <f t="shared" si="0"/>
        <v>198396073</v>
      </c>
      <c r="J5" s="106">
        <f t="shared" si="0"/>
        <v>282847652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282847652</v>
      </c>
      <c r="X5" s="106">
        <f t="shared" si="0"/>
        <v>535892175</v>
      </c>
      <c r="Y5" s="106">
        <f t="shared" si="0"/>
        <v>-253044523</v>
      </c>
      <c r="Z5" s="201">
        <f>+IF(X5&lt;&gt;0,+(Y5/X5)*100,0)</f>
        <v>-47.21929798657724</v>
      </c>
      <c r="AA5" s="199">
        <f>SUM(AA11:AA18)</f>
        <v>2143568699</v>
      </c>
    </row>
    <row r="6" spans="1:27" ht="13.5">
      <c r="A6" s="291" t="s">
        <v>204</v>
      </c>
      <c r="B6" s="142"/>
      <c r="C6" s="62"/>
      <c r="D6" s="156"/>
      <c r="E6" s="60">
        <v>748851244</v>
      </c>
      <c r="F6" s="60">
        <v>748851244</v>
      </c>
      <c r="G6" s="60">
        <v>1094439</v>
      </c>
      <c r="H6" s="60">
        <v>15013978</v>
      </c>
      <c r="I6" s="60">
        <v>41454584</v>
      </c>
      <c r="J6" s="60">
        <v>57563001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57563001</v>
      </c>
      <c r="X6" s="60">
        <v>187212811</v>
      </c>
      <c r="Y6" s="60">
        <v>-129649810</v>
      </c>
      <c r="Z6" s="140">
        <v>-69.25</v>
      </c>
      <c r="AA6" s="155">
        <v>748851244</v>
      </c>
    </row>
    <row r="7" spans="1:27" ht="13.5">
      <c r="A7" s="291" t="s">
        <v>205</v>
      </c>
      <c r="B7" s="142"/>
      <c r="C7" s="62"/>
      <c r="D7" s="156"/>
      <c r="E7" s="60">
        <v>454850000</v>
      </c>
      <c r="F7" s="60">
        <v>454850000</v>
      </c>
      <c r="G7" s="60">
        <v>7224996</v>
      </c>
      <c r="H7" s="60">
        <v>19039239</v>
      </c>
      <c r="I7" s="60">
        <v>10811141</v>
      </c>
      <c r="J7" s="60">
        <v>37075376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37075376</v>
      </c>
      <c r="X7" s="60">
        <v>113712500</v>
      </c>
      <c r="Y7" s="60">
        <v>-76637124</v>
      </c>
      <c r="Z7" s="140">
        <v>-67.4</v>
      </c>
      <c r="AA7" s="155">
        <v>454850000</v>
      </c>
    </row>
    <row r="8" spans="1:27" ht="13.5">
      <c r="A8" s="291" t="s">
        <v>206</v>
      </c>
      <c r="B8" s="142"/>
      <c r="C8" s="62"/>
      <c r="D8" s="156"/>
      <c r="E8" s="60">
        <v>302600000</v>
      </c>
      <c r="F8" s="60">
        <v>302600000</v>
      </c>
      <c r="G8" s="60">
        <v>7509403</v>
      </c>
      <c r="H8" s="60">
        <v>10541146</v>
      </c>
      <c r="I8" s="60">
        <v>18528032</v>
      </c>
      <c r="J8" s="60">
        <v>36578581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36578581</v>
      </c>
      <c r="X8" s="60">
        <v>75650000</v>
      </c>
      <c r="Y8" s="60">
        <v>-39071419</v>
      </c>
      <c r="Z8" s="140">
        <v>-51.65</v>
      </c>
      <c r="AA8" s="155">
        <v>302600000</v>
      </c>
    </row>
    <row r="9" spans="1:27" ht="13.5">
      <c r="A9" s="291" t="s">
        <v>207</v>
      </c>
      <c r="B9" s="142"/>
      <c r="C9" s="62"/>
      <c r="D9" s="156"/>
      <c r="E9" s="60">
        <v>79017455</v>
      </c>
      <c r="F9" s="60">
        <v>79017455</v>
      </c>
      <c r="G9" s="60">
        <v>3631121</v>
      </c>
      <c r="H9" s="60">
        <v>1294447</v>
      </c>
      <c r="I9" s="60">
        <v>3933154</v>
      </c>
      <c r="J9" s="60">
        <v>8858722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8858722</v>
      </c>
      <c r="X9" s="60">
        <v>19754364</v>
      </c>
      <c r="Y9" s="60">
        <v>-10895642</v>
      </c>
      <c r="Z9" s="140">
        <v>-55.16</v>
      </c>
      <c r="AA9" s="155">
        <v>79017455</v>
      </c>
    </row>
    <row r="10" spans="1:27" ht="13.5">
      <c r="A10" s="291" t="s">
        <v>208</v>
      </c>
      <c r="B10" s="142"/>
      <c r="C10" s="62"/>
      <c r="D10" s="156"/>
      <c r="E10" s="60">
        <v>106200000</v>
      </c>
      <c r="F10" s="60">
        <v>106200000</v>
      </c>
      <c r="G10" s="60">
        <v>402300</v>
      </c>
      <c r="H10" s="60">
        <v>2015190</v>
      </c>
      <c r="I10" s="60">
        <v>74193709</v>
      </c>
      <c r="J10" s="60">
        <v>76611199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76611199</v>
      </c>
      <c r="X10" s="60">
        <v>26550000</v>
      </c>
      <c r="Y10" s="60">
        <v>50061199</v>
      </c>
      <c r="Z10" s="140">
        <v>188.55</v>
      </c>
      <c r="AA10" s="155">
        <v>106200000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1691518699</v>
      </c>
      <c r="F11" s="295">
        <f t="shared" si="1"/>
        <v>1691518699</v>
      </c>
      <c r="G11" s="295">
        <f t="shared" si="1"/>
        <v>19862259</v>
      </c>
      <c r="H11" s="295">
        <f t="shared" si="1"/>
        <v>47904000</v>
      </c>
      <c r="I11" s="295">
        <f t="shared" si="1"/>
        <v>148920620</v>
      </c>
      <c r="J11" s="295">
        <f t="shared" si="1"/>
        <v>216686879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216686879</v>
      </c>
      <c r="X11" s="295">
        <f t="shared" si="1"/>
        <v>422879675</v>
      </c>
      <c r="Y11" s="295">
        <f t="shared" si="1"/>
        <v>-206192796</v>
      </c>
      <c r="Z11" s="296">
        <f>+IF(X11&lt;&gt;0,+(Y11/X11)*100,0)</f>
        <v>-48.75921170720726</v>
      </c>
      <c r="AA11" s="297">
        <f>SUM(AA6:AA10)</f>
        <v>1691518699</v>
      </c>
    </row>
    <row r="12" spans="1:27" ht="13.5">
      <c r="A12" s="298" t="s">
        <v>210</v>
      </c>
      <c r="B12" s="136"/>
      <c r="C12" s="62"/>
      <c r="D12" s="156"/>
      <c r="E12" s="60">
        <v>103050000</v>
      </c>
      <c r="F12" s="60">
        <v>103050000</v>
      </c>
      <c r="G12" s="60">
        <v>1300053</v>
      </c>
      <c r="H12" s="60">
        <v>4367227</v>
      </c>
      <c r="I12" s="60">
        <v>14803821</v>
      </c>
      <c r="J12" s="60">
        <v>20471101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20471101</v>
      </c>
      <c r="X12" s="60">
        <v>25762500</v>
      </c>
      <c r="Y12" s="60">
        <v>-5291399</v>
      </c>
      <c r="Z12" s="140">
        <v>-20.54</v>
      </c>
      <c r="AA12" s="155">
        <v>103050000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>
        <v>196800000</v>
      </c>
      <c r="F14" s="60">
        <v>196800000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49200000</v>
      </c>
      <c r="Y14" s="60">
        <v>-49200000</v>
      </c>
      <c r="Z14" s="140">
        <v>-100</v>
      </c>
      <c r="AA14" s="155">
        <v>196800000</v>
      </c>
    </row>
    <row r="15" spans="1:27" ht="13.5">
      <c r="A15" s="298" t="s">
        <v>213</v>
      </c>
      <c r="B15" s="136" t="s">
        <v>138</v>
      </c>
      <c r="C15" s="62"/>
      <c r="D15" s="156"/>
      <c r="E15" s="60">
        <v>152200000</v>
      </c>
      <c r="F15" s="60">
        <v>152200000</v>
      </c>
      <c r="G15" s="60">
        <v>36639</v>
      </c>
      <c r="H15" s="60">
        <v>10981401</v>
      </c>
      <c r="I15" s="60">
        <v>34671632</v>
      </c>
      <c r="J15" s="60">
        <v>45689672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45689672</v>
      </c>
      <c r="X15" s="60">
        <v>38050000</v>
      </c>
      <c r="Y15" s="60">
        <v>7639672</v>
      </c>
      <c r="Z15" s="140">
        <v>20.08</v>
      </c>
      <c r="AA15" s="155">
        <v>152200000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1646797155</v>
      </c>
      <c r="F20" s="100">
        <f t="shared" si="2"/>
        <v>1646797155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411699289</v>
      </c>
      <c r="Y20" s="100">
        <f t="shared" si="2"/>
        <v>-411699289</v>
      </c>
      <c r="Z20" s="137">
        <f>+IF(X20&lt;&gt;0,+(Y20/X20)*100,0)</f>
        <v>-100</v>
      </c>
      <c r="AA20" s="153">
        <f>SUM(AA26:AA33)</f>
        <v>1646797155</v>
      </c>
    </row>
    <row r="21" spans="1:27" ht="13.5">
      <c r="A21" s="291" t="s">
        <v>204</v>
      </c>
      <c r="B21" s="142"/>
      <c r="C21" s="62"/>
      <c r="D21" s="156"/>
      <c r="E21" s="60">
        <v>286450000</v>
      </c>
      <c r="F21" s="60">
        <v>286450000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71612500</v>
      </c>
      <c r="Y21" s="60">
        <v>-71612500</v>
      </c>
      <c r="Z21" s="140">
        <v>-100</v>
      </c>
      <c r="AA21" s="155">
        <v>286450000</v>
      </c>
    </row>
    <row r="22" spans="1:27" ht="13.5">
      <c r="A22" s="291" t="s">
        <v>205</v>
      </c>
      <c r="B22" s="142"/>
      <c r="C22" s="62"/>
      <c r="D22" s="156"/>
      <c r="E22" s="60">
        <v>102150000</v>
      </c>
      <c r="F22" s="60">
        <v>102150000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25537500</v>
      </c>
      <c r="Y22" s="60">
        <v>-25537500</v>
      </c>
      <c r="Z22" s="140">
        <v>-100</v>
      </c>
      <c r="AA22" s="155">
        <v>102150000</v>
      </c>
    </row>
    <row r="23" spans="1:27" ht="13.5">
      <c r="A23" s="291" t="s">
        <v>206</v>
      </c>
      <c r="B23" s="142"/>
      <c r="C23" s="62"/>
      <c r="D23" s="156"/>
      <c r="E23" s="60">
        <v>22100000</v>
      </c>
      <c r="F23" s="60">
        <v>22100000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5525000</v>
      </c>
      <c r="Y23" s="60">
        <v>-5525000</v>
      </c>
      <c r="Z23" s="140">
        <v>-100</v>
      </c>
      <c r="AA23" s="155">
        <v>22100000</v>
      </c>
    </row>
    <row r="24" spans="1:27" ht="13.5">
      <c r="A24" s="291" t="s">
        <v>207</v>
      </c>
      <c r="B24" s="142"/>
      <c r="C24" s="62"/>
      <c r="D24" s="156"/>
      <c r="E24" s="60">
        <v>48200000</v>
      </c>
      <c r="F24" s="60">
        <v>48200000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12050000</v>
      </c>
      <c r="Y24" s="60">
        <v>-12050000</v>
      </c>
      <c r="Z24" s="140">
        <v>-100</v>
      </c>
      <c r="AA24" s="155">
        <v>48200000</v>
      </c>
    </row>
    <row r="25" spans="1:27" ht="13.5">
      <c r="A25" s="291" t="s">
        <v>208</v>
      </c>
      <c r="B25" s="142"/>
      <c r="C25" s="62"/>
      <c r="D25" s="156"/>
      <c r="E25" s="60">
        <v>297530000</v>
      </c>
      <c r="F25" s="60">
        <v>297530000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74382500</v>
      </c>
      <c r="Y25" s="60">
        <v>-74382500</v>
      </c>
      <c r="Z25" s="140">
        <v>-100</v>
      </c>
      <c r="AA25" s="155">
        <v>297530000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756430000</v>
      </c>
      <c r="F26" s="295">
        <f t="shared" si="3"/>
        <v>756430000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189107500</v>
      </c>
      <c r="Y26" s="295">
        <f t="shared" si="3"/>
        <v>-189107500</v>
      </c>
      <c r="Z26" s="296">
        <f>+IF(X26&lt;&gt;0,+(Y26/X26)*100,0)</f>
        <v>-100</v>
      </c>
      <c r="AA26" s="297">
        <f>SUM(AA21:AA25)</f>
        <v>756430000</v>
      </c>
    </row>
    <row r="27" spans="1:27" ht="13.5">
      <c r="A27" s="298" t="s">
        <v>210</v>
      </c>
      <c r="B27" s="147"/>
      <c r="C27" s="62"/>
      <c r="D27" s="156"/>
      <c r="E27" s="60">
        <v>168000000</v>
      </c>
      <c r="F27" s="60">
        <v>168000000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42000000</v>
      </c>
      <c r="Y27" s="60">
        <v>-42000000</v>
      </c>
      <c r="Z27" s="140">
        <v>-100</v>
      </c>
      <c r="AA27" s="155">
        <v>168000000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>
        <v>82000000</v>
      </c>
      <c r="F29" s="60">
        <v>82000000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20500000</v>
      </c>
      <c r="Y29" s="60">
        <v>-20500000</v>
      </c>
      <c r="Z29" s="140">
        <v>-100</v>
      </c>
      <c r="AA29" s="155">
        <v>82000000</v>
      </c>
    </row>
    <row r="30" spans="1:27" ht="13.5">
      <c r="A30" s="298" t="s">
        <v>213</v>
      </c>
      <c r="B30" s="136" t="s">
        <v>138</v>
      </c>
      <c r="C30" s="62"/>
      <c r="D30" s="156"/>
      <c r="E30" s="60">
        <v>640367155</v>
      </c>
      <c r="F30" s="60">
        <v>640367155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160091789</v>
      </c>
      <c r="Y30" s="60">
        <v>-160091789</v>
      </c>
      <c r="Z30" s="140">
        <v>-100</v>
      </c>
      <c r="AA30" s="155">
        <v>640367155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1035301244</v>
      </c>
      <c r="F36" s="60">
        <f t="shared" si="4"/>
        <v>1035301244</v>
      </c>
      <c r="G36" s="60">
        <f t="shared" si="4"/>
        <v>1094439</v>
      </c>
      <c r="H36" s="60">
        <f t="shared" si="4"/>
        <v>15013978</v>
      </c>
      <c r="I36" s="60">
        <f t="shared" si="4"/>
        <v>41454584</v>
      </c>
      <c r="J36" s="60">
        <f t="shared" si="4"/>
        <v>57563001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57563001</v>
      </c>
      <c r="X36" s="60">
        <f t="shared" si="4"/>
        <v>258825311</v>
      </c>
      <c r="Y36" s="60">
        <f t="shared" si="4"/>
        <v>-201262310</v>
      </c>
      <c r="Z36" s="140">
        <f aca="true" t="shared" si="5" ref="Z36:Z49">+IF(X36&lt;&gt;0,+(Y36/X36)*100,0)</f>
        <v>-77.7599027013243</v>
      </c>
      <c r="AA36" s="155">
        <f>AA6+AA21</f>
        <v>1035301244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557000000</v>
      </c>
      <c r="F37" s="60">
        <f t="shared" si="4"/>
        <v>557000000</v>
      </c>
      <c r="G37" s="60">
        <f t="shared" si="4"/>
        <v>7224996</v>
      </c>
      <c r="H37" s="60">
        <f t="shared" si="4"/>
        <v>19039239</v>
      </c>
      <c r="I37" s="60">
        <f t="shared" si="4"/>
        <v>10811141</v>
      </c>
      <c r="J37" s="60">
        <f t="shared" si="4"/>
        <v>37075376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37075376</v>
      </c>
      <c r="X37" s="60">
        <f t="shared" si="4"/>
        <v>139250000</v>
      </c>
      <c r="Y37" s="60">
        <f t="shared" si="4"/>
        <v>-102174624</v>
      </c>
      <c r="Z37" s="140">
        <f t="shared" si="5"/>
        <v>-73.37495439856373</v>
      </c>
      <c r="AA37" s="155">
        <f>AA7+AA22</f>
        <v>557000000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324700000</v>
      </c>
      <c r="F38" s="60">
        <f t="shared" si="4"/>
        <v>324700000</v>
      </c>
      <c r="G38" s="60">
        <f t="shared" si="4"/>
        <v>7509403</v>
      </c>
      <c r="H38" s="60">
        <f t="shared" si="4"/>
        <v>10541146</v>
      </c>
      <c r="I38" s="60">
        <f t="shared" si="4"/>
        <v>18528032</v>
      </c>
      <c r="J38" s="60">
        <f t="shared" si="4"/>
        <v>36578581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36578581</v>
      </c>
      <c r="X38" s="60">
        <f t="shared" si="4"/>
        <v>81175000</v>
      </c>
      <c r="Y38" s="60">
        <f t="shared" si="4"/>
        <v>-44596419</v>
      </c>
      <c r="Z38" s="140">
        <f t="shared" si="5"/>
        <v>-54.93861287342162</v>
      </c>
      <c r="AA38" s="155">
        <f>AA8+AA23</f>
        <v>324700000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127217455</v>
      </c>
      <c r="F39" s="60">
        <f t="shared" si="4"/>
        <v>127217455</v>
      </c>
      <c r="G39" s="60">
        <f t="shared" si="4"/>
        <v>3631121</v>
      </c>
      <c r="H39" s="60">
        <f t="shared" si="4"/>
        <v>1294447</v>
      </c>
      <c r="I39" s="60">
        <f t="shared" si="4"/>
        <v>3933154</v>
      </c>
      <c r="J39" s="60">
        <f t="shared" si="4"/>
        <v>8858722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8858722</v>
      </c>
      <c r="X39" s="60">
        <f t="shared" si="4"/>
        <v>31804364</v>
      </c>
      <c r="Y39" s="60">
        <f t="shared" si="4"/>
        <v>-22945642</v>
      </c>
      <c r="Z39" s="140">
        <f t="shared" si="5"/>
        <v>-72.14620609926361</v>
      </c>
      <c r="AA39" s="155">
        <f>AA9+AA24</f>
        <v>127217455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403730000</v>
      </c>
      <c r="F40" s="60">
        <f t="shared" si="4"/>
        <v>403730000</v>
      </c>
      <c r="G40" s="60">
        <f t="shared" si="4"/>
        <v>402300</v>
      </c>
      <c r="H40" s="60">
        <f t="shared" si="4"/>
        <v>2015190</v>
      </c>
      <c r="I40" s="60">
        <f t="shared" si="4"/>
        <v>74193709</v>
      </c>
      <c r="J40" s="60">
        <f t="shared" si="4"/>
        <v>76611199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76611199</v>
      </c>
      <c r="X40" s="60">
        <f t="shared" si="4"/>
        <v>100932500</v>
      </c>
      <c r="Y40" s="60">
        <f t="shared" si="4"/>
        <v>-24321301</v>
      </c>
      <c r="Z40" s="140">
        <f t="shared" si="5"/>
        <v>-24.096600203106036</v>
      </c>
      <c r="AA40" s="155">
        <f>AA10+AA25</f>
        <v>403730000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2447948699</v>
      </c>
      <c r="F41" s="295">
        <f t="shared" si="6"/>
        <v>2447948699</v>
      </c>
      <c r="G41" s="295">
        <f t="shared" si="6"/>
        <v>19862259</v>
      </c>
      <c r="H41" s="295">
        <f t="shared" si="6"/>
        <v>47904000</v>
      </c>
      <c r="I41" s="295">
        <f t="shared" si="6"/>
        <v>148920620</v>
      </c>
      <c r="J41" s="295">
        <f t="shared" si="6"/>
        <v>216686879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216686879</v>
      </c>
      <c r="X41" s="295">
        <f t="shared" si="6"/>
        <v>611987175</v>
      </c>
      <c r="Y41" s="295">
        <f t="shared" si="6"/>
        <v>-395300296</v>
      </c>
      <c r="Z41" s="296">
        <f t="shared" si="5"/>
        <v>-64.59290523530987</v>
      </c>
      <c r="AA41" s="297">
        <f>SUM(AA36:AA40)</f>
        <v>2447948699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271050000</v>
      </c>
      <c r="F42" s="54">
        <f t="shared" si="7"/>
        <v>271050000</v>
      </c>
      <c r="G42" s="54">
        <f t="shared" si="7"/>
        <v>1300053</v>
      </c>
      <c r="H42" s="54">
        <f t="shared" si="7"/>
        <v>4367227</v>
      </c>
      <c r="I42" s="54">
        <f t="shared" si="7"/>
        <v>14803821</v>
      </c>
      <c r="J42" s="54">
        <f t="shared" si="7"/>
        <v>20471101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20471101</v>
      </c>
      <c r="X42" s="54">
        <f t="shared" si="7"/>
        <v>67762500</v>
      </c>
      <c r="Y42" s="54">
        <f t="shared" si="7"/>
        <v>-47291399</v>
      </c>
      <c r="Z42" s="184">
        <f t="shared" si="5"/>
        <v>-69.78992658181149</v>
      </c>
      <c r="AA42" s="130">
        <f aca="true" t="shared" si="8" ref="AA42:AA48">AA12+AA27</f>
        <v>271050000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278800000</v>
      </c>
      <c r="F44" s="54">
        <f t="shared" si="7"/>
        <v>278800000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69700000</v>
      </c>
      <c r="Y44" s="54">
        <f t="shared" si="7"/>
        <v>-69700000</v>
      </c>
      <c r="Z44" s="184">
        <f t="shared" si="5"/>
        <v>-100</v>
      </c>
      <c r="AA44" s="130">
        <f t="shared" si="8"/>
        <v>278800000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792567155</v>
      </c>
      <c r="F45" s="54">
        <f t="shared" si="7"/>
        <v>792567155</v>
      </c>
      <c r="G45" s="54">
        <f t="shared" si="7"/>
        <v>36639</v>
      </c>
      <c r="H45" s="54">
        <f t="shared" si="7"/>
        <v>10981401</v>
      </c>
      <c r="I45" s="54">
        <f t="shared" si="7"/>
        <v>34671632</v>
      </c>
      <c r="J45" s="54">
        <f t="shared" si="7"/>
        <v>45689672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45689672</v>
      </c>
      <c r="X45" s="54">
        <f t="shared" si="7"/>
        <v>198141789</v>
      </c>
      <c r="Y45" s="54">
        <f t="shared" si="7"/>
        <v>-152452117</v>
      </c>
      <c r="Z45" s="184">
        <f t="shared" si="5"/>
        <v>-76.94092082715575</v>
      </c>
      <c r="AA45" s="130">
        <f t="shared" si="8"/>
        <v>792567155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3790365854</v>
      </c>
      <c r="F49" s="220">
        <f t="shared" si="9"/>
        <v>3790365854</v>
      </c>
      <c r="G49" s="220">
        <f t="shared" si="9"/>
        <v>21198951</v>
      </c>
      <c r="H49" s="220">
        <f t="shared" si="9"/>
        <v>63252628</v>
      </c>
      <c r="I49" s="220">
        <f t="shared" si="9"/>
        <v>198396073</v>
      </c>
      <c r="J49" s="220">
        <f t="shared" si="9"/>
        <v>282847652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282847652</v>
      </c>
      <c r="X49" s="220">
        <f t="shared" si="9"/>
        <v>947591464</v>
      </c>
      <c r="Y49" s="220">
        <f t="shared" si="9"/>
        <v>-664743812</v>
      </c>
      <c r="Z49" s="221">
        <f t="shared" si="5"/>
        <v>-70.15088645838625</v>
      </c>
      <c r="AA49" s="222">
        <f>SUM(AA41:AA48)</f>
        <v>3790365854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2355213526</v>
      </c>
      <c r="F51" s="54">
        <f t="shared" si="10"/>
        <v>2355213526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588803384</v>
      </c>
      <c r="Y51" s="54">
        <f t="shared" si="10"/>
        <v>-588803384</v>
      </c>
      <c r="Z51" s="184">
        <f>+IF(X51&lt;&gt;0,+(Y51/X51)*100,0)</f>
        <v>-100</v>
      </c>
      <c r="AA51" s="130">
        <f>SUM(AA57:AA61)</f>
        <v>2355213526</v>
      </c>
    </row>
    <row r="52" spans="1:27" ht="13.5">
      <c r="A52" s="310" t="s">
        <v>204</v>
      </c>
      <c r="B52" s="142"/>
      <c r="C52" s="62"/>
      <c r="D52" s="156"/>
      <c r="E52" s="60">
        <v>477973154</v>
      </c>
      <c r="F52" s="60">
        <v>477973154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119493289</v>
      </c>
      <c r="Y52" s="60">
        <v>-119493289</v>
      </c>
      <c r="Z52" s="140">
        <v>-100</v>
      </c>
      <c r="AA52" s="155">
        <v>477973154</v>
      </c>
    </row>
    <row r="53" spans="1:27" ht="13.5">
      <c r="A53" s="310" t="s">
        <v>205</v>
      </c>
      <c r="B53" s="142"/>
      <c r="C53" s="62"/>
      <c r="D53" s="156"/>
      <c r="E53" s="60">
        <v>795636118</v>
      </c>
      <c r="F53" s="60">
        <v>795636118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198909030</v>
      </c>
      <c r="Y53" s="60">
        <v>-198909030</v>
      </c>
      <c r="Z53" s="140">
        <v>-100</v>
      </c>
      <c r="AA53" s="155">
        <v>795636118</v>
      </c>
    </row>
    <row r="54" spans="1:27" ht="13.5">
      <c r="A54" s="310" t="s">
        <v>206</v>
      </c>
      <c r="B54" s="142"/>
      <c r="C54" s="62"/>
      <c r="D54" s="156"/>
      <c r="E54" s="60">
        <v>343483359</v>
      </c>
      <c r="F54" s="60">
        <v>343483359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85870840</v>
      </c>
      <c r="Y54" s="60">
        <v>-85870840</v>
      </c>
      <c r="Z54" s="140">
        <v>-100</v>
      </c>
      <c r="AA54" s="155">
        <v>343483359</v>
      </c>
    </row>
    <row r="55" spans="1:27" ht="13.5">
      <c r="A55" s="310" t="s">
        <v>207</v>
      </c>
      <c r="B55" s="142"/>
      <c r="C55" s="62"/>
      <c r="D55" s="156"/>
      <c r="E55" s="60">
        <v>83103068</v>
      </c>
      <c r="F55" s="60">
        <v>83103068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20775767</v>
      </c>
      <c r="Y55" s="60">
        <v>-20775767</v>
      </c>
      <c r="Z55" s="140">
        <v>-100</v>
      </c>
      <c r="AA55" s="155">
        <v>83103068</v>
      </c>
    </row>
    <row r="56" spans="1:27" ht="13.5">
      <c r="A56" s="310" t="s">
        <v>208</v>
      </c>
      <c r="B56" s="142"/>
      <c r="C56" s="62"/>
      <c r="D56" s="156"/>
      <c r="E56" s="60">
        <v>68007033</v>
      </c>
      <c r="F56" s="60">
        <v>68007033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17001758</v>
      </c>
      <c r="Y56" s="60">
        <v>-17001758</v>
      </c>
      <c r="Z56" s="140">
        <v>-100</v>
      </c>
      <c r="AA56" s="155">
        <v>68007033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1768202732</v>
      </c>
      <c r="F57" s="295">
        <f t="shared" si="11"/>
        <v>1768202732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442050684</v>
      </c>
      <c r="Y57" s="295">
        <f t="shared" si="11"/>
        <v>-442050684</v>
      </c>
      <c r="Z57" s="296">
        <f>+IF(X57&lt;&gt;0,+(Y57/X57)*100,0)</f>
        <v>-100</v>
      </c>
      <c r="AA57" s="297">
        <f>SUM(AA52:AA56)</f>
        <v>1768202732</v>
      </c>
    </row>
    <row r="58" spans="1:27" ht="13.5">
      <c r="A58" s="311" t="s">
        <v>210</v>
      </c>
      <c r="B58" s="136"/>
      <c r="C58" s="62"/>
      <c r="D58" s="156"/>
      <c r="E58" s="60">
        <v>70591994</v>
      </c>
      <c r="F58" s="60">
        <v>70591994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17647999</v>
      </c>
      <c r="Y58" s="60">
        <v>-17647999</v>
      </c>
      <c r="Z58" s="140">
        <v>-100</v>
      </c>
      <c r="AA58" s="155">
        <v>70591994</v>
      </c>
    </row>
    <row r="59" spans="1:27" ht="13.5">
      <c r="A59" s="311" t="s">
        <v>211</v>
      </c>
      <c r="B59" s="136"/>
      <c r="C59" s="273"/>
      <c r="D59" s="274"/>
      <c r="E59" s="275">
        <v>229015234</v>
      </c>
      <c r="F59" s="275">
        <v>229015234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57253809</v>
      </c>
      <c r="Y59" s="275">
        <v>-57253809</v>
      </c>
      <c r="Z59" s="140">
        <v>-100</v>
      </c>
      <c r="AA59" s="277">
        <v>229015234</v>
      </c>
    </row>
    <row r="60" spans="1:27" ht="13.5">
      <c r="A60" s="311" t="s">
        <v>212</v>
      </c>
      <c r="B60" s="136"/>
      <c r="C60" s="62"/>
      <c r="D60" s="156"/>
      <c r="E60" s="60">
        <v>26637994</v>
      </c>
      <c r="F60" s="60">
        <v>26637994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6659499</v>
      </c>
      <c r="Y60" s="60">
        <v>-6659499</v>
      </c>
      <c r="Z60" s="140">
        <v>-100</v>
      </c>
      <c r="AA60" s="155">
        <v>26637994</v>
      </c>
    </row>
    <row r="61" spans="1:27" ht="13.5">
      <c r="A61" s="311" t="s">
        <v>213</v>
      </c>
      <c r="B61" s="136" t="s">
        <v>221</v>
      </c>
      <c r="C61" s="62"/>
      <c r="D61" s="156"/>
      <c r="E61" s="60">
        <v>260765572</v>
      </c>
      <c r="F61" s="60">
        <v>260765572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65191393</v>
      </c>
      <c r="Y61" s="60">
        <v>-65191393</v>
      </c>
      <c r="Z61" s="140">
        <v>-100</v>
      </c>
      <c r="AA61" s="155">
        <v>260765572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725194591</v>
      </c>
      <c r="F65" s="60"/>
      <c r="G65" s="60">
        <v>57122391</v>
      </c>
      <c r="H65" s="60">
        <v>57601462</v>
      </c>
      <c r="I65" s="60">
        <v>56714670</v>
      </c>
      <c r="J65" s="60">
        <v>171438523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171438523</v>
      </c>
      <c r="X65" s="60"/>
      <c r="Y65" s="60">
        <v>171438523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1630018935</v>
      </c>
      <c r="F66" s="275"/>
      <c r="G66" s="275">
        <v>47614869</v>
      </c>
      <c r="H66" s="275">
        <v>119016315</v>
      </c>
      <c r="I66" s="275">
        <v>73702835</v>
      </c>
      <c r="J66" s="275">
        <v>240334019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240334019</v>
      </c>
      <c r="X66" s="275"/>
      <c r="Y66" s="275">
        <v>240334019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15675552</v>
      </c>
      <c r="H67" s="60">
        <v>43175852</v>
      </c>
      <c r="I67" s="60">
        <v>61958559</v>
      </c>
      <c r="J67" s="60">
        <v>120809963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120809963</v>
      </c>
      <c r="X67" s="60"/>
      <c r="Y67" s="60">
        <v>120809963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2511252</v>
      </c>
      <c r="H68" s="60">
        <v>10803917</v>
      </c>
      <c r="I68" s="60">
        <v>18880869</v>
      </c>
      <c r="J68" s="60">
        <v>32196038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32196038</v>
      </c>
      <c r="X68" s="60"/>
      <c r="Y68" s="60">
        <v>32196038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2355213526</v>
      </c>
      <c r="F69" s="220">
        <f t="shared" si="12"/>
        <v>0</v>
      </c>
      <c r="G69" s="220">
        <f t="shared" si="12"/>
        <v>122924064</v>
      </c>
      <c r="H69" s="220">
        <f t="shared" si="12"/>
        <v>230597546</v>
      </c>
      <c r="I69" s="220">
        <f t="shared" si="12"/>
        <v>211256933</v>
      </c>
      <c r="J69" s="220">
        <f t="shared" si="12"/>
        <v>564778543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564778543</v>
      </c>
      <c r="X69" s="220">
        <f t="shared" si="12"/>
        <v>0</v>
      </c>
      <c r="Y69" s="220">
        <f t="shared" si="12"/>
        <v>564778543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1691518699</v>
      </c>
      <c r="F5" s="358">
        <f t="shared" si="0"/>
        <v>1691518699</v>
      </c>
      <c r="G5" s="358">
        <f t="shared" si="0"/>
        <v>19862259</v>
      </c>
      <c r="H5" s="356">
        <f t="shared" si="0"/>
        <v>47904000</v>
      </c>
      <c r="I5" s="356">
        <f t="shared" si="0"/>
        <v>148920620</v>
      </c>
      <c r="J5" s="358">
        <f t="shared" si="0"/>
        <v>216686879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216686879</v>
      </c>
      <c r="X5" s="356">
        <f t="shared" si="0"/>
        <v>422879675</v>
      </c>
      <c r="Y5" s="358">
        <f t="shared" si="0"/>
        <v>-206192796</v>
      </c>
      <c r="Z5" s="359">
        <f>+IF(X5&lt;&gt;0,+(Y5/X5)*100,0)</f>
        <v>-48.75921170720726</v>
      </c>
      <c r="AA5" s="360">
        <f>+AA6+AA8+AA11+AA13+AA15</f>
        <v>1691518699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748851244</v>
      </c>
      <c r="F6" s="59">
        <f t="shared" si="1"/>
        <v>748851244</v>
      </c>
      <c r="G6" s="59">
        <f t="shared" si="1"/>
        <v>1094439</v>
      </c>
      <c r="H6" s="60">
        <f t="shared" si="1"/>
        <v>15013978</v>
      </c>
      <c r="I6" s="60">
        <f t="shared" si="1"/>
        <v>41454584</v>
      </c>
      <c r="J6" s="59">
        <f t="shared" si="1"/>
        <v>57563001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57563001</v>
      </c>
      <c r="X6" s="60">
        <f t="shared" si="1"/>
        <v>187212811</v>
      </c>
      <c r="Y6" s="59">
        <f t="shared" si="1"/>
        <v>-129649810</v>
      </c>
      <c r="Z6" s="61">
        <f>+IF(X6&lt;&gt;0,+(Y6/X6)*100,0)</f>
        <v>-69.25263784431932</v>
      </c>
      <c r="AA6" s="62">
        <f t="shared" si="1"/>
        <v>748851244</v>
      </c>
    </row>
    <row r="7" spans="1:27" ht="13.5">
      <c r="A7" s="291" t="s">
        <v>228</v>
      </c>
      <c r="B7" s="142"/>
      <c r="C7" s="60"/>
      <c r="D7" s="340"/>
      <c r="E7" s="60">
        <v>748851244</v>
      </c>
      <c r="F7" s="59">
        <v>748851244</v>
      </c>
      <c r="G7" s="59">
        <v>1094439</v>
      </c>
      <c r="H7" s="60">
        <v>15013978</v>
      </c>
      <c r="I7" s="60">
        <v>41454584</v>
      </c>
      <c r="J7" s="59">
        <v>57563001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57563001</v>
      </c>
      <c r="X7" s="60">
        <v>187212811</v>
      </c>
      <c r="Y7" s="59">
        <v>-129649810</v>
      </c>
      <c r="Z7" s="61">
        <v>-69.25</v>
      </c>
      <c r="AA7" s="62">
        <v>748851244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454850000</v>
      </c>
      <c r="F8" s="59">
        <f t="shared" si="2"/>
        <v>454850000</v>
      </c>
      <c r="G8" s="59">
        <f t="shared" si="2"/>
        <v>7224996</v>
      </c>
      <c r="H8" s="60">
        <f t="shared" si="2"/>
        <v>19039239</v>
      </c>
      <c r="I8" s="60">
        <f t="shared" si="2"/>
        <v>10811141</v>
      </c>
      <c r="J8" s="59">
        <f t="shared" si="2"/>
        <v>37075376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37075376</v>
      </c>
      <c r="X8" s="60">
        <f t="shared" si="2"/>
        <v>113712500</v>
      </c>
      <c r="Y8" s="59">
        <f t="shared" si="2"/>
        <v>-76637124</v>
      </c>
      <c r="Z8" s="61">
        <f>+IF(X8&lt;&gt;0,+(Y8/X8)*100,0)</f>
        <v>-67.3955141255359</v>
      </c>
      <c r="AA8" s="62">
        <f>SUM(AA9:AA10)</f>
        <v>454850000</v>
      </c>
    </row>
    <row r="9" spans="1:27" ht="13.5">
      <c r="A9" s="291" t="s">
        <v>229</v>
      </c>
      <c r="B9" s="142"/>
      <c r="C9" s="60"/>
      <c r="D9" s="340"/>
      <c r="E9" s="60">
        <v>437600000</v>
      </c>
      <c r="F9" s="59">
        <v>437600000</v>
      </c>
      <c r="G9" s="59">
        <v>7131883</v>
      </c>
      <c r="H9" s="60">
        <v>18842802</v>
      </c>
      <c r="I9" s="60">
        <v>9559668</v>
      </c>
      <c r="J9" s="59">
        <v>35534353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35534353</v>
      </c>
      <c r="X9" s="60">
        <v>109400000</v>
      </c>
      <c r="Y9" s="59">
        <v>-73865647</v>
      </c>
      <c r="Z9" s="61">
        <v>-67.52</v>
      </c>
      <c r="AA9" s="62">
        <v>437600000</v>
      </c>
    </row>
    <row r="10" spans="1:27" ht="13.5">
      <c r="A10" s="291" t="s">
        <v>230</v>
      </c>
      <c r="B10" s="142"/>
      <c r="C10" s="60"/>
      <c r="D10" s="340"/>
      <c r="E10" s="60">
        <v>17250000</v>
      </c>
      <c r="F10" s="59">
        <v>17250000</v>
      </c>
      <c r="G10" s="59">
        <v>93113</v>
      </c>
      <c r="H10" s="60">
        <v>196437</v>
      </c>
      <c r="I10" s="60">
        <v>1251473</v>
      </c>
      <c r="J10" s="59">
        <v>1541023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1541023</v>
      </c>
      <c r="X10" s="60">
        <v>4312500</v>
      </c>
      <c r="Y10" s="59">
        <v>-2771477</v>
      </c>
      <c r="Z10" s="61">
        <v>-64.27</v>
      </c>
      <c r="AA10" s="62">
        <v>17250000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302600000</v>
      </c>
      <c r="F11" s="364">
        <f t="shared" si="3"/>
        <v>302600000</v>
      </c>
      <c r="G11" s="364">
        <f t="shared" si="3"/>
        <v>7509403</v>
      </c>
      <c r="H11" s="362">
        <f t="shared" si="3"/>
        <v>10541146</v>
      </c>
      <c r="I11" s="362">
        <f t="shared" si="3"/>
        <v>18528032</v>
      </c>
      <c r="J11" s="364">
        <f t="shared" si="3"/>
        <v>36578581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36578581</v>
      </c>
      <c r="X11" s="362">
        <f t="shared" si="3"/>
        <v>75650000</v>
      </c>
      <c r="Y11" s="364">
        <f t="shared" si="3"/>
        <v>-39071419</v>
      </c>
      <c r="Z11" s="365">
        <f>+IF(X11&lt;&gt;0,+(Y11/X11)*100,0)</f>
        <v>-51.64761269001983</v>
      </c>
      <c r="AA11" s="366">
        <f t="shared" si="3"/>
        <v>302600000</v>
      </c>
    </row>
    <row r="12" spans="1:27" ht="13.5">
      <c r="A12" s="291" t="s">
        <v>231</v>
      </c>
      <c r="B12" s="136"/>
      <c r="C12" s="60"/>
      <c r="D12" s="340"/>
      <c r="E12" s="60">
        <v>302600000</v>
      </c>
      <c r="F12" s="59">
        <v>302600000</v>
      </c>
      <c r="G12" s="59">
        <v>7509403</v>
      </c>
      <c r="H12" s="60">
        <v>10541146</v>
      </c>
      <c r="I12" s="60">
        <v>18528032</v>
      </c>
      <c r="J12" s="59">
        <v>36578581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36578581</v>
      </c>
      <c r="X12" s="60">
        <v>75650000</v>
      </c>
      <c r="Y12" s="59">
        <v>-39071419</v>
      </c>
      <c r="Z12" s="61">
        <v>-51.65</v>
      </c>
      <c r="AA12" s="62">
        <v>302600000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79017455</v>
      </c>
      <c r="F13" s="342">
        <f t="shared" si="4"/>
        <v>79017455</v>
      </c>
      <c r="G13" s="342">
        <f t="shared" si="4"/>
        <v>3631121</v>
      </c>
      <c r="H13" s="275">
        <f t="shared" si="4"/>
        <v>1294447</v>
      </c>
      <c r="I13" s="275">
        <f t="shared" si="4"/>
        <v>3933154</v>
      </c>
      <c r="J13" s="342">
        <f t="shared" si="4"/>
        <v>8858722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8858722</v>
      </c>
      <c r="X13" s="275">
        <f t="shared" si="4"/>
        <v>19754364</v>
      </c>
      <c r="Y13" s="342">
        <f t="shared" si="4"/>
        <v>-10895642</v>
      </c>
      <c r="Z13" s="335">
        <f>+IF(X13&lt;&gt;0,+(Y13/X13)*100,0)</f>
        <v>-55.155620297368216</v>
      </c>
      <c r="AA13" s="273">
        <f t="shared" si="4"/>
        <v>79017455</v>
      </c>
    </row>
    <row r="14" spans="1:27" ht="13.5">
      <c r="A14" s="291" t="s">
        <v>232</v>
      </c>
      <c r="B14" s="136"/>
      <c r="C14" s="60"/>
      <c r="D14" s="340"/>
      <c r="E14" s="60">
        <v>79017455</v>
      </c>
      <c r="F14" s="59">
        <v>79017455</v>
      </c>
      <c r="G14" s="59">
        <v>3631121</v>
      </c>
      <c r="H14" s="60">
        <v>1294447</v>
      </c>
      <c r="I14" s="60">
        <v>3933154</v>
      </c>
      <c r="J14" s="59">
        <v>8858722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8858722</v>
      </c>
      <c r="X14" s="60">
        <v>19754364</v>
      </c>
      <c r="Y14" s="59">
        <v>-10895642</v>
      </c>
      <c r="Z14" s="61">
        <v>-55.16</v>
      </c>
      <c r="AA14" s="62">
        <v>79017455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106200000</v>
      </c>
      <c r="F15" s="59">
        <f t="shared" si="5"/>
        <v>106200000</v>
      </c>
      <c r="G15" s="59">
        <f t="shared" si="5"/>
        <v>402300</v>
      </c>
      <c r="H15" s="60">
        <f t="shared" si="5"/>
        <v>2015190</v>
      </c>
      <c r="I15" s="60">
        <f t="shared" si="5"/>
        <v>74193709</v>
      </c>
      <c r="J15" s="59">
        <f t="shared" si="5"/>
        <v>76611199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76611199</v>
      </c>
      <c r="X15" s="60">
        <f t="shared" si="5"/>
        <v>26550000</v>
      </c>
      <c r="Y15" s="59">
        <f t="shared" si="5"/>
        <v>50061199</v>
      </c>
      <c r="Z15" s="61">
        <f>+IF(X15&lt;&gt;0,+(Y15/X15)*100,0)</f>
        <v>188.55442184557438</v>
      </c>
      <c r="AA15" s="62">
        <f>SUM(AA16:AA20)</f>
        <v>106200000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>
        <v>192696</v>
      </c>
      <c r="J16" s="59">
        <v>192696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192696</v>
      </c>
      <c r="X16" s="60"/>
      <c r="Y16" s="59">
        <v>192696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>
        <v>63000000</v>
      </c>
      <c r="F17" s="59">
        <v>63000000</v>
      </c>
      <c r="G17" s="59"/>
      <c r="H17" s="60"/>
      <c r="I17" s="60">
        <v>3435217</v>
      </c>
      <c r="J17" s="59">
        <v>3435217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3435217</v>
      </c>
      <c r="X17" s="60">
        <v>15750000</v>
      </c>
      <c r="Y17" s="59">
        <v>-12314783</v>
      </c>
      <c r="Z17" s="61">
        <v>-78.19</v>
      </c>
      <c r="AA17" s="62">
        <v>63000000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>
        <v>28920</v>
      </c>
      <c r="I18" s="60">
        <v>69422392</v>
      </c>
      <c r="J18" s="59">
        <v>69451312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69451312</v>
      </c>
      <c r="X18" s="60"/>
      <c r="Y18" s="59">
        <v>69451312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43200000</v>
      </c>
      <c r="F20" s="59">
        <v>43200000</v>
      </c>
      <c r="G20" s="59">
        <v>402300</v>
      </c>
      <c r="H20" s="60">
        <v>1986270</v>
      </c>
      <c r="I20" s="60">
        <v>1143404</v>
      </c>
      <c r="J20" s="59">
        <v>3531974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3531974</v>
      </c>
      <c r="X20" s="60">
        <v>10800000</v>
      </c>
      <c r="Y20" s="59">
        <v>-7268026</v>
      </c>
      <c r="Z20" s="61">
        <v>-67.3</v>
      </c>
      <c r="AA20" s="62">
        <v>43200000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103050000</v>
      </c>
      <c r="F22" s="345">
        <f t="shared" si="6"/>
        <v>103050000</v>
      </c>
      <c r="G22" s="345">
        <f t="shared" si="6"/>
        <v>1300053</v>
      </c>
      <c r="H22" s="343">
        <f t="shared" si="6"/>
        <v>4367227</v>
      </c>
      <c r="I22" s="343">
        <f t="shared" si="6"/>
        <v>14803821</v>
      </c>
      <c r="J22" s="345">
        <f t="shared" si="6"/>
        <v>20471101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20471101</v>
      </c>
      <c r="X22" s="343">
        <f t="shared" si="6"/>
        <v>25762500</v>
      </c>
      <c r="Y22" s="345">
        <f t="shared" si="6"/>
        <v>-5291399</v>
      </c>
      <c r="Z22" s="336">
        <f>+IF(X22&lt;&gt;0,+(Y22/X22)*100,0)</f>
        <v>-20.53915186802523</v>
      </c>
      <c r="AA22" s="350">
        <f>SUM(AA23:AA32)</f>
        <v>103050000</v>
      </c>
    </row>
    <row r="23" spans="1:27" ht="13.5">
      <c r="A23" s="361" t="s">
        <v>236</v>
      </c>
      <c r="B23" s="142"/>
      <c r="C23" s="60"/>
      <c r="D23" s="340"/>
      <c r="E23" s="60">
        <v>20600000</v>
      </c>
      <c r="F23" s="59">
        <v>20600000</v>
      </c>
      <c r="G23" s="59"/>
      <c r="H23" s="60">
        <v>21600</v>
      </c>
      <c r="I23" s="60">
        <v>787352</v>
      </c>
      <c r="J23" s="59">
        <v>808952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808952</v>
      </c>
      <c r="X23" s="60">
        <v>5150000</v>
      </c>
      <c r="Y23" s="59">
        <v>-4341048</v>
      </c>
      <c r="Z23" s="61">
        <v>-84.29</v>
      </c>
      <c r="AA23" s="62">
        <v>20600000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26650000</v>
      </c>
      <c r="F26" s="364">
        <v>26650000</v>
      </c>
      <c r="G26" s="364"/>
      <c r="H26" s="362"/>
      <c r="I26" s="362">
        <v>969508</v>
      </c>
      <c r="J26" s="364">
        <v>969508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969508</v>
      </c>
      <c r="X26" s="362">
        <v>6662500</v>
      </c>
      <c r="Y26" s="364">
        <v>-5692992</v>
      </c>
      <c r="Z26" s="365">
        <v>-85.45</v>
      </c>
      <c r="AA26" s="366">
        <v>26650000</v>
      </c>
    </row>
    <row r="27" spans="1:27" ht="13.5">
      <c r="A27" s="361" t="s">
        <v>240</v>
      </c>
      <c r="B27" s="147"/>
      <c r="C27" s="60"/>
      <c r="D27" s="340"/>
      <c r="E27" s="60">
        <v>4000000</v>
      </c>
      <c r="F27" s="59">
        <v>4000000</v>
      </c>
      <c r="G27" s="59">
        <v>920289</v>
      </c>
      <c r="H27" s="60">
        <v>698432</v>
      </c>
      <c r="I27" s="60">
        <v>2480405</v>
      </c>
      <c r="J27" s="59">
        <v>4099126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4099126</v>
      </c>
      <c r="X27" s="60">
        <v>1000000</v>
      </c>
      <c r="Y27" s="59">
        <v>3099126</v>
      </c>
      <c r="Z27" s="61">
        <v>309.91</v>
      </c>
      <c r="AA27" s="62">
        <v>4000000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>
        <v>96415</v>
      </c>
      <c r="I28" s="275">
        <v>179558</v>
      </c>
      <c r="J28" s="342">
        <v>275973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275973</v>
      </c>
      <c r="X28" s="275"/>
      <c r="Y28" s="342">
        <v>275973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31500000</v>
      </c>
      <c r="F30" s="59">
        <v>31500000</v>
      </c>
      <c r="G30" s="59">
        <v>379764</v>
      </c>
      <c r="H30" s="60">
        <v>2875762</v>
      </c>
      <c r="I30" s="60">
        <v>4039342</v>
      </c>
      <c r="J30" s="59">
        <v>7294868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7294868</v>
      </c>
      <c r="X30" s="60">
        <v>7875000</v>
      </c>
      <c r="Y30" s="59">
        <v>-580132</v>
      </c>
      <c r="Z30" s="61">
        <v>-7.37</v>
      </c>
      <c r="AA30" s="62">
        <v>31500000</v>
      </c>
    </row>
    <row r="31" spans="1:27" ht="13.5">
      <c r="A31" s="361" t="s">
        <v>244</v>
      </c>
      <c r="B31" s="300"/>
      <c r="C31" s="60"/>
      <c r="D31" s="340"/>
      <c r="E31" s="60">
        <v>16800000</v>
      </c>
      <c r="F31" s="59">
        <v>16800000</v>
      </c>
      <c r="G31" s="59"/>
      <c r="H31" s="60">
        <v>675018</v>
      </c>
      <c r="I31" s="60">
        <v>6347656</v>
      </c>
      <c r="J31" s="59">
        <v>7022674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7022674</v>
      </c>
      <c r="X31" s="60">
        <v>4200000</v>
      </c>
      <c r="Y31" s="59">
        <v>2822674</v>
      </c>
      <c r="Z31" s="61">
        <v>67.21</v>
      </c>
      <c r="AA31" s="62">
        <v>16800000</v>
      </c>
    </row>
    <row r="32" spans="1:27" ht="13.5">
      <c r="A32" s="361" t="s">
        <v>93</v>
      </c>
      <c r="B32" s="136"/>
      <c r="C32" s="60"/>
      <c r="D32" s="340"/>
      <c r="E32" s="60">
        <v>3500000</v>
      </c>
      <c r="F32" s="59">
        <v>3500000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875000</v>
      </c>
      <c r="Y32" s="59">
        <v>-875000</v>
      </c>
      <c r="Z32" s="61">
        <v>-100</v>
      </c>
      <c r="AA32" s="62">
        <v>3500000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196800000</v>
      </c>
      <c r="F37" s="345">
        <f t="shared" si="8"/>
        <v>196800000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49200000</v>
      </c>
      <c r="Y37" s="345">
        <f t="shared" si="8"/>
        <v>-49200000</v>
      </c>
      <c r="Z37" s="336">
        <f>+IF(X37&lt;&gt;0,+(Y37/X37)*100,0)</f>
        <v>-100</v>
      </c>
      <c r="AA37" s="350">
        <f t="shared" si="8"/>
        <v>196800000</v>
      </c>
    </row>
    <row r="38" spans="1:27" ht="13.5">
      <c r="A38" s="361" t="s">
        <v>212</v>
      </c>
      <c r="B38" s="142"/>
      <c r="C38" s="60"/>
      <c r="D38" s="340"/>
      <c r="E38" s="60">
        <v>196800000</v>
      </c>
      <c r="F38" s="59">
        <v>196800000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49200000</v>
      </c>
      <c r="Y38" s="59">
        <v>-49200000</v>
      </c>
      <c r="Z38" s="61">
        <v>-100</v>
      </c>
      <c r="AA38" s="62">
        <v>196800000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152200000</v>
      </c>
      <c r="F40" s="345">
        <f t="shared" si="9"/>
        <v>152200000</v>
      </c>
      <c r="G40" s="345">
        <f t="shared" si="9"/>
        <v>36639</v>
      </c>
      <c r="H40" s="343">
        <f t="shared" si="9"/>
        <v>10981401</v>
      </c>
      <c r="I40" s="343">
        <f t="shared" si="9"/>
        <v>34671632</v>
      </c>
      <c r="J40" s="345">
        <f t="shared" si="9"/>
        <v>45689672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45689672</v>
      </c>
      <c r="X40" s="343">
        <f t="shared" si="9"/>
        <v>38050000</v>
      </c>
      <c r="Y40" s="345">
        <f t="shared" si="9"/>
        <v>7639672</v>
      </c>
      <c r="Z40" s="336">
        <f>+IF(X40&lt;&gt;0,+(Y40/X40)*100,0)</f>
        <v>20.077981603153745</v>
      </c>
      <c r="AA40" s="350">
        <f>SUM(AA41:AA49)</f>
        <v>152200000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>
        <v>7322666</v>
      </c>
      <c r="I41" s="362">
        <v>17935475</v>
      </c>
      <c r="J41" s="364">
        <v>25258141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25258141</v>
      </c>
      <c r="X41" s="362"/>
      <c r="Y41" s="364">
        <v>25258141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>
        <v>1028071</v>
      </c>
      <c r="J43" s="370">
        <v>1028071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1028071</v>
      </c>
      <c r="X43" s="305"/>
      <c r="Y43" s="370">
        <v>1028071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34493</v>
      </c>
      <c r="H44" s="54">
        <v>1708997</v>
      </c>
      <c r="I44" s="54">
        <v>3536172</v>
      </c>
      <c r="J44" s="53">
        <v>5279662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5279662</v>
      </c>
      <c r="X44" s="54"/>
      <c r="Y44" s="53">
        <v>5279662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>
        <v>151230</v>
      </c>
      <c r="J46" s="53">
        <v>151230</v>
      </c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>
        <v>151230</v>
      </c>
      <c r="X46" s="54"/>
      <c r="Y46" s="53">
        <v>151230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150700000</v>
      </c>
      <c r="F48" s="53">
        <v>150700000</v>
      </c>
      <c r="G48" s="53">
        <v>2146</v>
      </c>
      <c r="H48" s="54">
        <v>1948924</v>
      </c>
      <c r="I48" s="54">
        <v>10249062</v>
      </c>
      <c r="J48" s="53">
        <v>12200132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12200132</v>
      </c>
      <c r="X48" s="54">
        <v>37675000</v>
      </c>
      <c r="Y48" s="53">
        <v>-25474868</v>
      </c>
      <c r="Z48" s="94">
        <v>-67.62</v>
      </c>
      <c r="AA48" s="95">
        <v>150700000</v>
      </c>
    </row>
    <row r="49" spans="1:27" ht="13.5">
      <c r="A49" s="361" t="s">
        <v>93</v>
      </c>
      <c r="B49" s="136"/>
      <c r="C49" s="54"/>
      <c r="D49" s="368"/>
      <c r="E49" s="54">
        <v>1500000</v>
      </c>
      <c r="F49" s="53">
        <v>1500000</v>
      </c>
      <c r="G49" s="53"/>
      <c r="H49" s="54">
        <v>814</v>
      </c>
      <c r="I49" s="54">
        <v>1771622</v>
      </c>
      <c r="J49" s="53">
        <v>1772436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1772436</v>
      </c>
      <c r="X49" s="54">
        <v>375000</v>
      </c>
      <c r="Y49" s="53">
        <v>1397436</v>
      </c>
      <c r="Z49" s="94">
        <v>372.65</v>
      </c>
      <c r="AA49" s="95">
        <v>1500000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2143568699</v>
      </c>
      <c r="F60" s="264">
        <f t="shared" si="14"/>
        <v>2143568699</v>
      </c>
      <c r="G60" s="264">
        <f t="shared" si="14"/>
        <v>21198951</v>
      </c>
      <c r="H60" s="219">
        <f t="shared" si="14"/>
        <v>63252628</v>
      </c>
      <c r="I60" s="219">
        <f t="shared" si="14"/>
        <v>198396073</v>
      </c>
      <c r="J60" s="264">
        <f t="shared" si="14"/>
        <v>282847652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282847652</v>
      </c>
      <c r="X60" s="219">
        <f t="shared" si="14"/>
        <v>535892175</v>
      </c>
      <c r="Y60" s="264">
        <f t="shared" si="14"/>
        <v>-253044523</v>
      </c>
      <c r="Z60" s="337">
        <f>+IF(X60&lt;&gt;0,+(Y60/X60)*100,0)</f>
        <v>-47.21929798657724</v>
      </c>
      <c r="AA60" s="232">
        <f>+AA57+AA54+AA51+AA40+AA37+AA34+AA22+AA5</f>
        <v>2143568699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756430000</v>
      </c>
      <c r="F5" s="358">
        <f t="shared" si="0"/>
        <v>756430000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189107500</v>
      </c>
      <c r="Y5" s="358">
        <f t="shared" si="0"/>
        <v>-189107500</v>
      </c>
      <c r="Z5" s="359">
        <f>+IF(X5&lt;&gt;0,+(Y5/X5)*100,0)</f>
        <v>-100</v>
      </c>
      <c r="AA5" s="360">
        <f>+AA6+AA8+AA11+AA13+AA15</f>
        <v>756430000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286450000</v>
      </c>
      <c r="F6" s="59">
        <f t="shared" si="1"/>
        <v>286450000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71612500</v>
      </c>
      <c r="Y6" s="59">
        <f t="shared" si="1"/>
        <v>-71612500</v>
      </c>
      <c r="Z6" s="61">
        <f>+IF(X6&lt;&gt;0,+(Y6/X6)*100,0)</f>
        <v>-100</v>
      </c>
      <c r="AA6" s="62">
        <f t="shared" si="1"/>
        <v>286450000</v>
      </c>
    </row>
    <row r="7" spans="1:27" ht="13.5">
      <c r="A7" s="291" t="s">
        <v>228</v>
      </c>
      <c r="B7" s="142"/>
      <c r="C7" s="60"/>
      <c r="D7" s="340"/>
      <c r="E7" s="60">
        <v>286450000</v>
      </c>
      <c r="F7" s="59">
        <v>286450000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71612500</v>
      </c>
      <c r="Y7" s="59">
        <v>-71612500</v>
      </c>
      <c r="Z7" s="61">
        <v>-100</v>
      </c>
      <c r="AA7" s="62">
        <v>286450000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102150000</v>
      </c>
      <c r="F8" s="59">
        <f t="shared" si="2"/>
        <v>102150000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25537500</v>
      </c>
      <c r="Y8" s="59">
        <f t="shared" si="2"/>
        <v>-25537500</v>
      </c>
      <c r="Z8" s="61">
        <f>+IF(X8&lt;&gt;0,+(Y8/X8)*100,0)</f>
        <v>-100</v>
      </c>
      <c r="AA8" s="62">
        <f>SUM(AA9:AA10)</f>
        <v>102150000</v>
      </c>
    </row>
    <row r="9" spans="1:27" ht="13.5">
      <c r="A9" s="291" t="s">
        <v>229</v>
      </c>
      <c r="B9" s="142"/>
      <c r="C9" s="60"/>
      <c r="D9" s="340"/>
      <c r="E9" s="60">
        <v>93250000</v>
      </c>
      <c r="F9" s="59">
        <v>93250000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23312500</v>
      </c>
      <c r="Y9" s="59">
        <v>-23312500</v>
      </c>
      <c r="Z9" s="61">
        <v>-100</v>
      </c>
      <c r="AA9" s="62">
        <v>93250000</v>
      </c>
    </row>
    <row r="10" spans="1:27" ht="13.5">
      <c r="A10" s="291" t="s">
        <v>230</v>
      </c>
      <c r="B10" s="142"/>
      <c r="C10" s="60"/>
      <c r="D10" s="340"/>
      <c r="E10" s="60">
        <v>8900000</v>
      </c>
      <c r="F10" s="59">
        <v>8900000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2225000</v>
      </c>
      <c r="Y10" s="59">
        <v>-2225000</v>
      </c>
      <c r="Z10" s="61">
        <v>-100</v>
      </c>
      <c r="AA10" s="62">
        <v>8900000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22100000</v>
      </c>
      <c r="F11" s="364">
        <f t="shared" si="3"/>
        <v>22100000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5525000</v>
      </c>
      <c r="Y11" s="364">
        <f t="shared" si="3"/>
        <v>-5525000</v>
      </c>
      <c r="Z11" s="365">
        <f>+IF(X11&lt;&gt;0,+(Y11/X11)*100,0)</f>
        <v>-100</v>
      </c>
      <c r="AA11" s="366">
        <f t="shared" si="3"/>
        <v>22100000</v>
      </c>
    </row>
    <row r="12" spans="1:27" ht="13.5">
      <c r="A12" s="291" t="s">
        <v>231</v>
      </c>
      <c r="B12" s="136"/>
      <c r="C12" s="60"/>
      <c r="D12" s="340"/>
      <c r="E12" s="60">
        <v>22100000</v>
      </c>
      <c r="F12" s="59">
        <v>22100000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5525000</v>
      </c>
      <c r="Y12" s="59">
        <v>-5525000</v>
      </c>
      <c r="Z12" s="61">
        <v>-100</v>
      </c>
      <c r="AA12" s="62">
        <v>22100000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48200000</v>
      </c>
      <c r="F13" s="342">
        <f t="shared" si="4"/>
        <v>48200000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12050000</v>
      </c>
      <c r="Y13" s="342">
        <f t="shared" si="4"/>
        <v>-12050000</v>
      </c>
      <c r="Z13" s="335">
        <f>+IF(X13&lt;&gt;0,+(Y13/X13)*100,0)</f>
        <v>-100</v>
      </c>
      <c r="AA13" s="273">
        <f t="shared" si="4"/>
        <v>48200000</v>
      </c>
    </row>
    <row r="14" spans="1:27" ht="13.5">
      <c r="A14" s="291" t="s">
        <v>232</v>
      </c>
      <c r="B14" s="136"/>
      <c r="C14" s="60"/>
      <c r="D14" s="340"/>
      <c r="E14" s="60">
        <v>48200000</v>
      </c>
      <c r="F14" s="59">
        <v>48200000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12050000</v>
      </c>
      <c r="Y14" s="59">
        <v>-12050000</v>
      </c>
      <c r="Z14" s="61">
        <v>-100</v>
      </c>
      <c r="AA14" s="62">
        <v>48200000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297530000</v>
      </c>
      <c r="F15" s="59">
        <f t="shared" si="5"/>
        <v>297530000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74382500</v>
      </c>
      <c r="Y15" s="59">
        <f t="shared" si="5"/>
        <v>-74382500</v>
      </c>
      <c r="Z15" s="61">
        <f>+IF(X15&lt;&gt;0,+(Y15/X15)*100,0)</f>
        <v>-100</v>
      </c>
      <c r="AA15" s="62">
        <f>SUM(AA16:AA20)</f>
        <v>297530000</v>
      </c>
    </row>
    <row r="16" spans="1:27" ht="13.5">
      <c r="A16" s="291" t="s">
        <v>233</v>
      </c>
      <c r="B16" s="300"/>
      <c r="C16" s="60"/>
      <c r="D16" s="340"/>
      <c r="E16" s="60">
        <v>72500000</v>
      </c>
      <c r="F16" s="59">
        <v>72500000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18125000</v>
      </c>
      <c r="Y16" s="59">
        <v>-18125000</v>
      </c>
      <c r="Z16" s="61">
        <v>-100</v>
      </c>
      <c r="AA16" s="62">
        <v>72500000</v>
      </c>
    </row>
    <row r="17" spans="1:27" ht="13.5">
      <c r="A17" s="291" t="s">
        <v>234</v>
      </c>
      <c r="B17" s="136"/>
      <c r="C17" s="60"/>
      <c r="D17" s="340"/>
      <c r="E17" s="60">
        <v>30000000</v>
      </c>
      <c r="F17" s="59">
        <v>30000000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7500000</v>
      </c>
      <c r="Y17" s="59">
        <v>-7500000</v>
      </c>
      <c r="Z17" s="61">
        <v>-100</v>
      </c>
      <c r="AA17" s="62">
        <v>30000000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195030000</v>
      </c>
      <c r="F20" s="59">
        <v>195030000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48757500</v>
      </c>
      <c r="Y20" s="59">
        <v>-48757500</v>
      </c>
      <c r="Z20" s="61">
        <v>-100</v>
      </c>
      <c r="AA20" s="62">
        <v>195030000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168000000</v>
      </c>
      <c r="F22" s="345">
        <f t="shared" si="6"/>
        <v>168000000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42000000</v>
      </c>
      <c r="Y22" s="345">
        <f t="shared" si="6"/>
        <v>-42000000</v>
      </c>
      <c r="Z22" s="336">
        <f>+IF(X22&lt;&gt;0,+(Y22/X22)*100,0)</f>
        <v>-100</v>
      </c>
      <c r="AA22" s="350">
        <f>SUM(AA23:AA32)</f>
        <v>168000000</v>
      </c>
    </row>
    <row r="23" spans="1:27" ht="13.5">
      <c r="A23" s="361" t="s">
        <v>236</v>
      </c>
      <c r="B23" s="142"/>
      <c r="C23" s="60"/>
      <c r="D23" s="340"/>
      <c r="E23" s="60">
        <v>31600000</v>
      </c>
      <c r="F23" s="59">
        <v>31600000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7900000</v>
      </c>
      <c r="Y23" s="59">
        <v>-7900000</v>
      </c>
      <c r="Z23" s="61">
        <v>-100</v>
      </c>
      <c r="AA23" s="62">
        <v>31600000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6000000</v>
      </c>
      <c r="F26" s="364">
        <v>6000000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1500000</v>
      </c>
      <c r="Y26" s="364">
        <v>-1500000</v>
      </c>
      <c r="Z26" s="365">
        <v>-100</v>
      </c>
      <c r="AA26" s="366">
        <v>6000000</v>
      </c>
    </row>
    <row r="27" spans="1:27" ht="13.5">
      <c r="A27" s="361" t="s">
        <v>240</v>
      </c>
      <c r="B27" s="147"/>
      <c r="C27" s="60"/>
      <c r="D27" s="340"/>
      <c r="E27" s="60">
        <v>20000000</v>
      </c>
      <c r="F27" s="59">
        <v>20000000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5000000</v>
      </c>
      <c r="Y27" s="59">
        <v>-5000000</v>
      </c>
      <c r="Z27" s="61">
        <v>-100</v>
      </c>
      <c r="AA27" s="62">
        <v>20000000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>
        <v>40000000</v>
      </c>
      <c r="F29" s="59">
        <v>40000000</v>
      </c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10000000</v>
      </c>
      <c r="Y29" s="59">
        <v>-10000000</v>
      </c>
      <c r="Z29" s="61">
        <v>-100</v>
      </c>
      <c r="AA29" s="62">
        <v>40000000</v>
      </c>
    </row>
    <row r="30" spans="1:27" ht="13.5">
      <c r="A30" s="361" t="s">
        <v>243</v>
      </c>
      <c r="B30" s="136"/>
      <c r="C30" s="60"/>
      <c r="D30" s="340"/>
      <c r="E30" s="60">
        <v>41900000</v>
      </c>
      <c r="F30" s="59">
        <v>41900000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10475000</v>
      </c>
      <c r="Y30" s="59">
        <v>-10475000</v>
      </c>
      <c r="Z30" s="61">
        <v>-100</v>
      </c>
      <c r="AA30" s="62">
        <v>41900000</v>
      </c>
    </row>
    <row r="31" spans="1:27" ht="13.5">
      <c r="A31" s="361" t="s">
        <v>244</v>
      </c>
      <c r="B31" s="300"/>
      <c r="C31" s="60"/>
      <c r="D31" s="340"/>
      <c r="E31" s="60">
        <v>21000000</v>
      </c>
      <c r="F31" s="59">
        <v>21000000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5250000</v>
      </c>
      <c r="Y31" s="59">
        <v>-5250000</v>
      </c>
      <c r="Z31" s="61">
        <v>-100</v>
      </c>
      <c r="AA31" s="62">
        <v>21000000</v>
      </c>
    </row>
    <row r="32" spans="1:27" ht="13.5">
      <c r="A32" s="361" t="s">
        <v>93</v>
      </c>
      <c r="B32" s="136"/>
      <c r="C32" s="60"/>
      <c r="D32" s="340"/>
      <c r="E32" s="60">
        <v>7500000</v>
      </c>
      <c r="F32" s="59">
        <v>7500000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1875000</v>
      </c>
      <c r="Y32" s="59">
        <v>-1875000</v>
      </c>
      <c r="Z32" s="61">
        <v>-100</v>
      </c>
      <c r="AA32" s="62">
        <v>7500000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82000000</v>
      </c>
      <c r="F37" s="345">
        <f t="shared" si="8"/>
        <v>82000000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20500000</v>
      </c>
      <c r="Y37" s="345">
        <f t="shared" si="8"/>
        <v>-20500000</v>
      </c>
      <c r="Z37" s="336">
        <f>+IF(X37&lt;&gt;0,+(Y37/X37)*100,0)</f>
        <v>-100</v>
      </c>
      <c r="AA37" s="350">
        <f t="shared" si="8"/>
        <v>82000000</v>
      </c>
    </row>
    <row r="38" spans="1:27" ht="13.5">
      <c r="A38" s="361" t="s">
        <v>212</v>
      </c>
      <c r="B38" s="142"/>
      <c r="C38" s="60"/>
      <c r="D38" s="340"/>
      <c r="E38" s="60">
        <v>82000000</v>
      </c>
      <c r="F38" s="59">
        <v>82000000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20500000</v>
      </c>
      <c r="Y38" s="59">
        <v>-20500000</v>
      </c>
      <c r="Z38" s="61">
        <v>-100</v>
      </c>
      <c r="AA38" s="62">
        <v>82000000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640367155</v>
      </c>
      <c r="F40" s="345">
        <f t="shared" si="9"/>
        <v>640367155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160091789</v>
      </c>
      <c r="Y40" s="345">
        <f t="shared" si="9"/>
        <v>-160091789</v>
      </c>
      <c r="Z40" s="336">
        <f>+IF(X40&lt;&gt;0,+(Y40/X40)*100,0)</f>
        <v>-100</v>
      </c>
      <c r="AA40" s="350">
        <f>SUM(AA41:AA49)</f>
        <v>640367155</v>
      </c>
    </row>
    <row r="41" spans="1:27" ht="13.5">
      <c r="A41" s="361" t="s">
        <v>247</v>
      </c>
      <c r="B41" s="142"/>
      <c r="C41" s="362"/>
      <c r="D41" s="363"/>
      <c r="E41" s="362">
        <v>204907680</v>
      </c>
      <c r="F41" s="364">
        <v>204907680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51226920</v>
      </c>
      <c r="Y41" s="364">
        <v>-51226920</v>
      </c>
      <c r="Z41" s="365">
        <v>-100</v>
      </c>
      <c r="AA41" s="366">
        <v>204907680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48516800</v>
      </c>
      <c r="F42" s="53">
        <f t="shared" si="10"/>
        <v>48516800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12129200</v>
      </c>
      <c r="Y42" s="53">
        <f t="shared" si="10"/>
        <v>-12129200</v>
      </c>
      <c r="Z42" s="94">
        <f>+IF(X42&lt;&gt;0,+(Y42/X42)*100,0)</f>
        <v>-100</v>
      </c>
      <c r="AA42" s="95">
        <f>+AA62</f>
        <v>48516800</v>
      </c>
    </row>
    <row r="43" spans="1:27" ht="13.5">
      <c r="A43" s="361" t="s">
        <v>249</v>
      </c>
      <c r="B43" s="136"/>
      <c r="C43" s="275"/>
      <c r="D43" s="369"/>
      <c r="E43" s="305">
        <v>34576840</v>
      </c>
      <c r="F43" s="370">
        <v>34576840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8644210</v>
      </c>
      <c r="Y43" s="370">
        <v>-8644210</v>
      </c>
      <c r="Z43" s="371">
        <v>-100</v>
      </c>
      <c r="AA43" s="303">
        <v>34576840</v>
      </c>
    </row>
    <row r="44" spans="1:27" ht="13.5">
      <c r="A44" s="361" t="s">
        <v>250</v>
      </c>
      <c r="B44" s="136"/>
      <c r="C44" s="60"/>
      <c r="D44" s="368"/>
      <c r="E44" s="54">
        <v>104970835</v>
      </c>
      <c r="F44" s="53">
        <v>104970835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26242709</v>
      </c>
      <c r="Y44" s="53">
        <v>-26242709</v>
      </c>
      <c r="Z44" s="94">
        <v>-100</v>
      </c>
      <c r="AA44" s="95">
        <v>104970835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>
        <v>13000000</v>
      </c>
      <c r="F46" s="53">
        <v>13000000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3250000</v>
      </c>
      <c r="Y46" s="53">
        <v>-3250000</v>
      </c>
      <c r="Z46" s="94">
        <v>-100</v>
      </c>
      <c r="AA46" s="95">
        <v>13000000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211395000</v>
      </c>
      <c r="F48" s="53">
        <v>211395000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52848750</v>
      </c>
      <c r="Y48" s="53">
        <v>-52848750</v>
      </c>
      <c r="Z48" s="94">
        <v>-100</v>
      </c>
      <c r="AA48" s="95">
        <v>211395000</v>
      </c>
    </row>
    <row r="49" spans="1:27" ht="13.5">
      <c r="A49" s="361" t="s">
        <v>93</v>
      </c>
      <c r="B49" s="136"/>
      <c r="C49" s="54"/>
      <c r="D49" s="368"/>
      <c r="E49" s="54">
        <v>23000000</v>
      </c>
      <c r="F49" s="53">
        <v>23000000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5750000</v>
      </c>
      <c r="Y49" s="53">
        <v>-5750000</v>
      </c>
      <c r="Z49" s="94">
        <v>-100</v>
      </c>
      <c r="AA49" s="95">
        <v>23000000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1646797155</v>
      </c>
      <c r="F60" s="264">
        <f t="shared" si="14"/>
        <v>1646797155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411699289</v>
      </c>
      <c r="Y60" s="264">
        <f t="shared" si="14"/>
        <v>-411699289</v>
      </c>
      <c r="Z60" s="337">
        <f>+IF(X60&lt;&gt;0,+(Y60/X60)*100,0)</f>
        <v>-100</v>
      </c>
      <c r="AA60" s="232">
        <f>+AA57+AA54+AA51+AA40+AA37+AA34+AA22+AA5</f>
        <v>1646797155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48516800</v>
      </c>
      <c r="F62" s="349">
        <f t="shared" si="15"/>
        <v>48516800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12129200</v>
      </c>
      <c r="Y62" s="349">
        <f t="shared" si="15"/>
        <v>-12129200</v>
      </c>
      <c r="Z62" s="338">
        <f>+IF(X62&lt;&gt;0,+(Y62/X62)*100,0)</f>
        <v>-100</v>
      </c>
      <c r="AA62" s="351">
        <f>SUM(AA63:AA66)</f>
        <v>48516800</v>
      </c>
    </row>
    <row r="63" spans="1:27" ht="13.5">
      <c r="A63" s="361" t="s">
        <v>258</v>
      </c>
      <c r="B63" s="136"/>
      <c r="C63" s="60"/>
      <c r="D63" s="340"/>
      <c r="E63" s="60">
        <v>48516800</v>
      </c>
      <c r="F63" s="59">
        <v>48516800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12129200</v>
      </c>
      <c r="Y63" s="59">
        <v>-12129200</v>
      </c>
      <c r="Z63" s="61">
        <v>-100</v>
      </c>
      <c r="AA63" s="62">
        <v>48516800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2014-11-14T14:13:40Z</dcterms:created>
  <dcterms:modified xsi:type="dcterms:W3CDTF">2014-11-14T14:13:44Z</dcterms:modified>
  <cp:category/>
  <cp:version/>
  <cp:contentType/>
  <cp:contentStatus/>
</cp:coreProperties>
</file>