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<sst xmlns="http://schemas.openxmlformats.org/spreadsheetml/2006/main" count="855" uniqueCount="302">
  <si>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Nelson Mandela Bay(NMA)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</si>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</sst>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1205525500</v>
      </c>
      <c r="C5" s="19">
        <v>0</v>
      </c>
      <c r="D5" s="59">
        <v>1373532540</v>
      </c>
      <c r="E5" s="60">
        <v>1373532540</v>
      </c>
      <c r="F5" s="60">
        <v>118065623</v>
      </c>
      <c r="G5" s="60">
        <v>113588861</v>
      </c>
      <c r="H5" s="60">
        <v>111848824</v>
      </c>
      <c r="I5" s="60">
        <v>343503308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343503308</v>
      </c>
      <c r="W5" s="60">
        <v>345846300</v>
      </c>
      <c r="X5" s="60">
        <v>-2342992</v>
      </c>
      <c r="Y5" s="61">
        <v>-0.68</v>
      </c>
      <c r="Z5" s="62">
        <v>1373532540</v>
      </c>
    </row>
    <row r="6" spans="1:26" ht="13.5">
      <c r="A6" s="58" t="s">
        <v>32</v>
      </c>
      <c r="B6" s="19">
        <v>3811513162</v>
      </c>
      <c r="C6" s="19">
        <v>0</v>
      </c>
      <c r="D6" s="59">
        <v>4325027020</v>
      </c>
      <c r="E6" s="60">
        <v>4325027020</v>
      </c>
      <c r="F6" s="60">
        <v>387299995</v>
      </c>
      <c r="G6" s="60">
        <v>231876357</v>
      </c>
      <c r="H6" s="60">
        <v>382583203</v>
      </c>
      <c r="I6" s="60">
        <v>1001759555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1001759555</v>
      </c>
      <c r="W6" s="60">
        <v>1019421790</v>
      </c>
      <c r="X6" s="60">
        <v>-17662235</v>
      </c>
      <c r="Y6" s="61">
        <v>-1.73</v>
      </c>
      <c r="Z6" s="62">
        <v>4325027020</v>
      </c>
    </row>
    <row r="7" spans="1:26" ht="13.5">
      <c r="A7" s="58" t="s">
        <v>33</v>
      </c>
      <c r="B7" s="19">
        <v>83182987</v>
      </c>
      <c r="C7" s="19">
        <v>0</v>
      </c>
      <c r="D7" s="59">
        <v>65792430</v>
      </c>
      <c r="E7" s="60">
        <v>65792430</v>
      </c>
      <c r="F7" s="60">
        <v>12561446</v>
      </c>
      <c r="G7" s="60">
        <v>-6925340</v>
      </c>
      <c r="H7" s="60">
        <v>7417980</v>
      </c>
      <c r="I7" s="60">
        <v>13054086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13054086</v>
      </c>
      <c r="W7" s="60">
        <v>16648000</v>
      </c>
      <c r="X7" s="60">
        <v>-3593914</v>
      </c>
      <c r="Y7" s="61">
        <v>-21.59</v>
      </c>
      <c r="Z7" s="62">
        <v>65792430</v>
      </c>
    </row>
    <row r="8" spans="1:26" ht="13.5">
      <c r="A8" s="58" t="s">
        <v>34</v>
      </c>
      <c r="B8" s="19">
        <v>1295150595</v>
      </c>
      <c r="C8" s="19">
        <v>0</v>
      </c>
      <c r="D8" s="59">
        <v>1340738649</v>
      </c>
      <c r="E8" s="60">
        <v>1340738649</v>
      </c>
      <c r="F8" s="60">
        <v>331598360</v>
      </c>
      <c r="G8" s="60">
        <v>-141971681</v>
      </c>
      <c r="H8" s="60">
        <v>31340258</v>
      </c>
      <c r="I8" s="60">
        <v>220966937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220966937</v>
      </c>
      <c r="W8" s="60">
        <v>388985010</v>
      </c>
      <c r="X8" s="60">
        <v>-168018073</v>
      </c>
      <c r="Y8" s="61">
        <v>-43.19</v>
      </c>
      <c r="Z8" s="62">
        <v>1340738649</v>
      </c>
    </row>
    <row r="9" spans="1:26" ht="13.5">
      <c r="A9" s="58" t="s">
        <v>35</v>
      </c>
      <c r="B9" s="19">
        <v>1078115796</v>
      </c>
      <c r="C9" s="19">
        <v>0</v>
      </c>
      <c r="D9" s="59">
        <v>1014497100</v>
      </c>
      <c r="E9" s="60">
        <v>1014497100</v>
      </c>
      <c r="F9" s="60">
        <v>41681251</v>
      </c>
      <c r="G9" s="60">
        <v>174971874</v>
      </c>
      <c r="H9" s="60">
        <v>32186176</v>
      </c>
      <c r="I9" s="60">
        <v>248839301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248839301</v>
      </c>
      <c r="W9" s="60">
        <v>245361450</v>
      </c>
      <c r="X9" s="60">
        <v>3477851</v>
      </c>
      <c r="Y9" s="61">
        <v>1.42</v>
      </c>
      <c r="Z9" s="62">
        <v>1014497100</v>
      </c>
    </row>
    <row r="10" spans="1:26" ht="25.5">
      <c r="A10" s="63" t="s">
        <v>277</v>
      </c>
      <c r="B10" s="64">
        <f>SUM(B5:B9)</f>
        <v>7473488040</v>
      </c>
      <c r="C10" s="64">
        <f>SUM(C5:C9)</f>
        <v>0</v>
      </c>
      <c r="D10" s="65">
        <f aca="true" t="shared" si="0" ref="D10:Z10">SUM(D5:D9)</f>
        <v>8119587739</v>
      </c>
      <c r="E10" s="66">
        <f t="shared" si="0"/>
        <v>8119587739</v>
      </c>
      <c r="F10" s="66">
        <f t="shared" si="0"/>
        <v>891206675</v>
      </c>
      <c r="G10" s="66">
        <f t="shared" si="0"/>
        <v>371540071</v>
      </c>
      <c r="H10" s="66">
        <f t="shared" si="0"/>
        <v>565376441</v>
      </c>
      <c r="I10" s="66">
        <f t="shared" si="0"/>
        <v>1828123187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1828123187</v>
      </c>
      <c r="W10" s="66">
        <f t="shared" si="0"/>
        <v>2016262550</v>
      </c>
      <c r="X10" s="66">
        <f t="shared" si="0"/>
        <v>-188139363</v>
      </c>
      <c r="Y10" s="67">
        <f>+IF(W10&lt;&gt;0,(X10/W10)*100,0)</f>
        <v>-9.331094454935942</v>
      </c>
      <c r="Z10" s="68">
        <f t="shared" si="0"/>
        <v>8119587739</v>
      </c>
    </row>
    <row r="11" spans="1:26" ht="13.5">
      <c r="A11" s="58" t="s">
        <v>37</v>
      </c>
      <c r="B11" s="19">
        <v>1760745164</v>
      </c>
      <c r="C11" s="19">
        <v>0</v>
      </c>
      <c r="D11" s="59">
        <v>2196693034</v>
      </c>
      <c r="E11" s="60">
        <v>2196693034</v>
      </c>
      <c r="F11" s="60">
        <v>156401218</v>
      </c>
      <c r="G11" s="60">
        <v>150798259</v>
      </c>
      <c r="H11" s="60">
        <v>161395380</v>
      </c>
      <c r="I11" s="60">
        <v>468594857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468594857</v>
      </c>
      <c r="W11" s="60">
        <v>513994630</v>
      </c>
      <c r="X11" s="60">
        <v>-45399773</v>
      </c>
      <c r="Y11" s="61">
        <v>-8.83</v>
      </c>
      <c r="Z11" s="62">
        <v>2196693034</v>
      </c>
    </row>
    <row r="12" spans="1:26" ht="13.5">
      <c r="A12" s="58" t="s">
        <v>38</v>
      </c>
      <c r="B12" s="19">
        <v>55572269</v>
      </c>
      <c r="C12" s="19">
        <v>0</v>
      </c>
      <c r="D12" s="59">
        <v>60975910</v>
      </c>
      <c r="E12" s="60">
        <v>60975910</v>
      </c>
      <c r="F12" s="60">
        <v>4638673</v>
      </c>
      <c r="G12" s="60">
        <v>4560499</v>
      </c>
      <c r="H12" s="60">
        <v>4482248</v>
      </c>
      <c r="I12" s="60">
        <v>13681420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13681420</v>
      </c>
      <c r="W12" s="60">
        <v>14197329</v>
      </c>
      <c r="X12" s="60">
        <v>-515909</v>
      </c>
      <c r="Y12" s="61">
        <v>-3.63</v>
      </c>
      <c r="Z12" s="62">
        <v>60975910</v>
      </c>
    </row>
    <row r="13" spans="1:26" ht="13.5">
      <c r="A13" s="58" t="s">
        <v>278</v>
      </c>
      <c r="B13" s="19">
        <v>1385795064</v>
      </c>
      <c r="C13" s="19">
        <v>0</v>
      </c>
      <c r="D13" s="59">
        <v>862509280</v>
      </c>
      <c r="E13" s="60">
        <v>862509280</v>
      </c>
      <c r="F13" s="60">
        <v>71876756</v>
      </c>
      <c r="G13" s="60">
        <v>71876813</v>
      </c>
      <c r="H13" s="60">
        <v>71876547</v>
      </c>
      <c r="I13" s="60">
        <v>215630116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215630116</v>
      </c>
      <c r="W13" s="60">
        <v>215628750</v>
      </c>
      <c r="X13" s="60">
        <v>1366</v>
      </c>
      <c r="Y13" s="61">
        <v>0</v>
      </c>
      <c r="Z13" s="62">
        <v>862509280</v>
      </c>
    </row>
    <row r="14" spans="1:26" ht="13.5">
      <c r="A14" s="58" t="s">
        <v>40</v>
      </c>
      <c r="B14" s="19">
        <v>190854707</v>
      </c>
      <c r="C14" s="19">
        <v>0</v>
      </c>
      <c r="D14" s="59">
        <v>179730800</v>
      </c>
      <c r="E14" s="60">
        <v>179730800</v>
      </c>
      <c r="F14" s="60">
        <v>37201346</v>
      </c>
      <c r="G14" s="60">
        <v>95438</v>
      </c>
      <c r="H14" s="60">
        <v>-22096726</v>
      </c>
      <c r="I14" s="60">
        <v>15200058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15200058</v>
      </c>
      <c r="W14" s="60">
        <v>62315109</v>
      </c>
      <c r="X14" s="60">
        <v>-47115051</v>
      </c>
      <c r="Y14" s="61">
        <v>-75.61</v>
      </c>
      <c r="Z14" s="62">
        <v>179730800</v>
      </c>
    </row>
    <row r="15" spans="1:26" ht="13.5">
      <c r="A15" s="58" t="s">
        <v>41</v>
      </c>
      <c r="B15" s="19">
        <v>2724220556</v>
      </c>
      <c r="C15" s="19">
        <v>0</v>
      </c>
      <c r="D15" s="59">
        <v>2994456110</v>
      </c>
      <c r="E15" s="60">
        <v>2994456110</v>
      </c>
      <c r="F15" s="60">
        <v>266285557</v>
      </c>
      <c r="G15" s="60">
        <v>57521022</v>
      </c>
      <c r="H15" s="60">
        <v>329583507</v>
      </c>
      <c r="I15" s="60">
        <v>653390086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653390086</v>
      </c>
      <c r="W15" s="60">
        <v>835831570</v>
      </c>
      <c r="X15" s="60">
        <v>-182441484</v>
      </c>
      <c r="Y15" s="61">
        <v>-21.83</v>
      </c>
      <c r="Z15" s="62">
        <v>2994456110</v>
      </c>
    </row>
    <row r="16" spans="1:26" ht="13.5">
      <c r="A16" s="69" t="s">
        <v>42</v>
      </c>
      <c r="B16" s="19">
        <v>19631410</v>
      </c>
      <c r="C16" s="19">
        <v>0</v>
      </c>
      <c r="D16" s="59">
        <v>375658690</v>
      </c>
      <c r="E16" s="60">
        <v>375658690</v>
      </c>
      <c r="F16" s="60">
        <v>28305438</v>
      </c>
      <c r="G16" s="60">
        <v>12824883</v>
      </c>
      <c r="H16" s="60">
        <v>23659927</v>
      </c>
      <c r="I16" s="60">
        <v>64790248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64790248</v>
      </c>
      <c r="W16" s="60">
        <v>77409200</v>
      </c>
      <c r="X16" s="60">
        <v>-12618952</v>
      </c>
      <c r="Y16" s="61">
        <v>-16.3</v>
      </c>
      <c r="Z16" s="62">
        <v>375658690</v>
      </c>
    </row>
    <row r="17" spans="1:26" ht="13.5">
      <c r="A17" s="58" t="s">
        <v>43</v>
      </c>
      <c r="B17" s="19">
        <v>1245247718</v>
      </c>
      <c r="C17" s="19">
        <v>0</v>
      </c>
      <c r="D17" s="59">
        <v>1636363305</v>
      </c>
      <c r="E17" s="60">
        <v>1636363305</v>
      </c>
      <c r="F17" s="60">
        <v>110964115</v>
      </c>
      <c r="G17" s="60">
        <v>181237971</v>
      </c>
      <c r="H17" s="60">
        <v>140738728</v>
      </c>
      <c r="I17" s="60">
        <v>432940814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432940814</v>
      </c>
      <c r="W17" s="60">
        <v>375662780</v>
      </c>
      <c r="X17" s="60">
        <v>57278034</v>
      </c>
      <c r="Y17" s="61">
        <v>15.25</v>
      </c>
      <c r="Z17" s="62">
        <v>1636363305</v>
      </c>
    </row>
    <row r="18" spans="1:26" ht="13.5">
      <c r="A18" s="70" t="s">
        <v>44</v>
      </c>
      <c r="B18" s="71">
        <f>SUM(B11:B17)</f>
        <v>7382066888</v>
      </c>
      <c r="C18" s="71">
        <f>SUM(C11:C17)</f>
        <v>0</v>
      </c>
      <c r="D18" s="72">
        <f aca="true" t="shared" si="1" ref="D18:Z18">SUM(D11:D17)</f>
        <v>8306387129</v>
      </c>
      <c r="E18" s="73">
        <f t="shared" si="1"/>
        <v>8306387129</v>
      </c>
      <c r="F18" s="73">
        <f t="shared" si="1"/>
        <v>675673103</v>
      </c>
      <c r="G18" s="73">
        <f t="shared" si="1"/>
        <v>478914885</v>
      </c>
      <c r="H18" s="73">
        <f t="shared" si="1"/>
        <v>709639611</v>
      </c>
      <c r="I18" s="73">
        <f t="shared" si="1"/>
        <v>1864227599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1864227599</v>
      </c>
      <c r="W18" s="73">
        <f t="shared" si="1"/>
        <v>2095039368</v>
      </c>
      <c r="X18" s="73">
        <f t="shared" si="1"/>
        <v>-230811769</v>
      </c>
      <c r="Y18" s="67">
        <f>+IF(W18&lt;&gt;0,(X18/W18)*100,0)</f>
        <v>-11.017061183930936</v>
      </c>
      <c r="Z18" s="74">
        <f t="shared" si="1"/>
        <v>8306387129</v>
      </c>
    </row>
    <row r="19" spans="1:26" ht="13.5">
      <c r="A19" s="70" t="s">
        <v>45</v>
      </c>
      <c r="B19" s="75">
        <f>+B10-B18</f>
        <v>91421152</v>
      </c>
      <c r="C19" s="75">
        <f>+C10-C18</f>
        <v>0</v>
      </c>
      <c r="D19" s="76">
        <f aca="true" t="shared" si="2" ref="D19:Z19">+D10-D18</f>
        <v>-186799390</v>
      </c>
      <c r="E19" s="77">
        <f t="shared" si="2"/>
        <v>-186799390</v>
      </c>
      <c r="F19" s="77">
        <f t="shared" si="2"/>
        <v>215533572</v>
      </c>
      <c r="G19" s="77">
        <f t="shared" si="2"/>
        <v>-107374814</v>
      </c>
      <c r="H19" s="77">
        <f t="shared" si="2"/>
        <v>-144263170</v>
      </c>
      <c r="I19" s="77">
        <f t="shared" si="2"/>
        <v>-36104412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-36104412</v>
      </c>
      <c r="W19" s="77">
        <f>IF(E10=E18,0,W10-W18)</f>
        <v>-78776818</v>
      </c>
      <c r="X19" s="77">
        <f t="shared" si="2"/>
        <v>42672406</v>
      </c>
      <c r="Y19" s="78">
        <f>+IF(W19&lt;&gt;0,(X19/W19)*100,0)</f>
        <v>-54.168735274379834</v>
      </c>
      <c r="Z19" s="79">
        <f t="shared" si="2"/>
        <v>-186799390</v>
      </c>
    </row>
    <row r="20" spans="1:26" ht="13.5">
      <c r="A20" s="58" t="s">
        <v>46</v>
      </c>
      <c r="B20" s="19">
        <v>1027013533</v>
      </c>
      <c r="C20" s="19">
        <v>0</v>
      </c>
      <c r="D20" s="59">
        <v>846775460</v>
      </c>
      <c r="E20" s="60">
        <v>846775460</v>
      </c>
      <c r="F20" s="60">
        <v>28553960</v>
      </c>
      <c r="G20" s="60">
        <v>33197580</v>
      </c>
      <c r="H20" s="60">
        <v>51193650</v>
      </c>
      <c r="I20" s="60">
        <v>112945190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112945190</v>
      </c>
      <c r="W20" s="60">
        <v>86424103</v>
      </c>
      <c r="X20" s="60">
        <v>26521087</v>
      </c>
      <c r="Y20" s="61">
        <v>30.69</v>
      </c>
      <c r="Z20" s="62">
        <v>846775460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1118434685</v>
      </c>
      <c r="C22" s="86">
        <f>SUM(C19:C21)</f>
        <v>0</v>
      </c>
      <c r="D22" s="87">
        <f aca="true" t="shared" si="3" ref="D22:Z22">SUM(D19:D21)</f>
        <v>659976070</v>
      </c>
      <c r="E22" s="88">
        <f t="shared" si="3"/>
        <v>659976070</v>
      </c>
      <c r="F22" s="88">
        <f t="shared" si="3"/>
        <v>244087532</v>
      </c>
      <c r="G22" s="88">
        <f t="shared" si="3"/>
        <v>-74177234</v>
      </c>
      <c r="H22" s="88">
        <f t="shared" si="3"/>
        <v>-93069520</v>
      </c>
      <c r="I22" s="88">
        <f t="shared" si="3"/>
        <v>76840778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76840778</v>
      </c>
      <c r="W22" s="88">
        <f t="shared" si="3"/>
        <v>7647285</v>
      </c>
      <c r="X22" s="88">
        <f t="shared" si="3"/>
        <v>69193493</v>
      </c>
      <c r="Y22" s="89">
        <f>+IF(W22&lt;&gt;0,(X22/W22)*100,0)</f>
        <v>904.8112238526484</v>
      </c>
      <c r="Z22" s="90">
        <f t="shared" si="3"/>
        <v>659976070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1118434685</v>
      </c>
      <c r="C24" s="75">
        <f>SUM(C22:C23)</f>
        <v>0</v>
      </c>
      <c r="D24" s="76">
        <f aca="true" t="shared" si="4" ref="D24:Z24">SUM(D22:D23)</f>
        <v>659976070</v>
      </c>
      <c r="E24" s="77">
        <f t="shared" si="4"/>
        <v>659976070</v>
      </c>
      <c r="F24" s="77">
        <f t="shared" si="4"/>
        <v>244087532</v>
      </c>
      <c r="G24" s="77">
        <f t="shared" si="4"/>
        <v>-74177234</v>
      </c>
      <c r="H24" s="77">
        <f t="shared" si="4"/>
        <v>-93069520</v>
      </c>
      <c r="I24" s="77">
        <f t="shared" si="4"/>
        <v>76840778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76840778</v>
      </c>
      <c r="W24" s="77">
        <f t="shared" si="4"/>
        <v>7647285</v>
      </c>
      <c r="X24" s="77">
        <f t="shared" si="4"/>
        <v>69193493</v>
      </c>
      <c r="Y24" s="78">
        <f>+IF(W24&lt;&gt;0,(X24/W24)*100,0)</f>
        <v>904.8112238526484</v>
      </c>
      <c r="Z24" s="79">
        <f t="shared" si="4"/>
        <v>659976070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1571112280</v>
      </c>
      <c r="C27" s="22">
        <v>0</v>
      </c>
      <c r="D27" s="99">
        <v>1392230439</v>
      </c>
      <c r="E27" s="100">
        <v>1392230439</v>
      </c>
      <c r="F27" s="100">
        <v>33924776</v>
      </c>
      <c r="G27" s="100">
        <v>54524026</v>
      </c>
      <c r="H27" s="100">
        <v>75816933</v>
      </c>
      <c r="I27" s="100">
        <v>164265735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164265735</v>
      </c>
      <c r="W27" s="100">
        <v>163161116</v>
      </c>
      <c r="X27" s="100">
        <v>1104619</v>
      </c>
      <c r="Y27" s="101">
        <v>0.68</v>
      </c>
      <c r="Z27" s="102">
        <v>1392230439</v>
      </c>
    </row>
    <row r="28" spans="1:26" ht="13.5">
      <c r="A28" s="103" t="s">
        <v>46</v>
      </c>
      <c r="B28" s="19">
        <v>1036740385</v>
      </c>
      <c r="C28" s="19">
        <v>0</v>
      </c>
      <c r="D28" s="59">
        <v>851775439</v>
      </c>
      <c r="E28" s="60">
        <v>851775439</v>
      </c>
      <c r="F28" s="60">
        <v>28553960</v>
      </c>
      <c r="G28" s="60">
        <v>33197581</v>
      </c>
      <c r="H28" s="60">
        <v>51193670</v>
      </c>
      <c r="I28" s="60">
        <v>112945211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112945211</v>
      </c>
      <c r="W28" s="60">
        <v>0</v>
      </c>
      <c r="X28" s="60">
        <v>112945211</v>
      </c>
      <c r="Y28" s="61">
        <v>0</v>
      </c>
      <c r="Z28" s="62">
        <v>851775439</v>
      </c>
    </row>
    <row r="29" spans="1:26" ht="13.5">
      <c r="A29" s="58" t="s">
        <v>282</v>
      </c>
      <c r="B29" s="19">
        <v>31987300</v>
      </c>
      <c r="C29" s="19">
        <v>0</v>
      </c>
      <c r="D29" s="59">
        <v>53000000</v>
      </c>
      <c r="E29" s="60">
        <v>53000000</v>
      </c>
      <c r="F29" s="60">
        <v>2914787</v>
      </c>
      <c r="G29" s="60">
        <v>2872018</v>
      </c>
      <c r="H29" s="60">
        <v>2271147</v>
      </c>
      <c r="I29" s="60">
        <v>8057952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8057952</v>
      </c>
      <c r="W29" s="60">
        <v>0</v>
      </c>
      <c r="X29" s="60">
        <v>8057952</v>
      </c>
      <c r="Y29" s="61">
        <v>0</v>
      </c>
      <c r="Z29" s="62">
        <v>53000000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502384595</v>
      </c>
      <c r="C31" s="19">
        <v>0</v>
      </c>
      <c r="D31" s="59">
        <v>487455000</v>
      </c>
      <c r="E31" s="60">
        <v>487455000</v>
      </c>
      <c r="F31" s="60">
        <v>2456029</v>
      </c>
      <c r="G31" s="60">
        <v>18454427</v>
      </c>
      <c r="H31" s="60">
        <v>22352116</v>
      </c>
      <c r="I31" s="60">
        <v>43262572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43262572</v>
      </c>
      <c r="W31" s="60">
        <v>0</v>
      </c>
      <c r="X31" s="60">
        <v>43262572</v>
      </c>
      <c r="Y31" s="61">
        <v>0</v>
      </c>
      <c r="Z31" s="62">
        <v>487455000</v>
      </c>
    </row>
    <row r="32" spans="1:26" ht="13.5">
      <c r="A32" s="70" t="s">
        <v>54</v>
      </c>
      <c r="B32" s="22">
        <f>SUM(B28:B31)</f>
        <v>1571112280</v>
      </c>
      <c r="C32" s="22">
        <f>SUM(C28:C31)</f>
        <v>0</v>
      </c>
      <c r="D32" s="99">
        <f aca="true" t="shared" si="5" ref="D32:Z32">SUM(D28:D31)</f>
        <v>1392230439</v>
      </c>
      <c r="E32" s="100">
        <f t="shared" si="5"/>
        <v>1392230439</v>
      </c>
      <c r="F32" s="100">
        <f t="shared" si="5"/>
        <v>33924776</v>
      </c>
      <c r="G32" s="100">
        <f t="shared" si="5"/>
        <v>54524026</v>
      </c>
      <c r="H32" s="100">
        <f t="shared" si="5"/>
        <v>75816933</v>
      </c>
      <c r="I32" s="100">
        <f t="shared" si="5"/>
        <v>164265735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164265735</v>
      </c>
      <c r="W32" s="100">
        <f t="shared" si="5"/>
        <v>0</v>
      </c>
      <c r="X32" s="100">
        <f t="shared" si="5"/>
        <v>164265735</v>
      </c>
      <c r="Y32" s="101">
        <f>+IF(W32&lt;&gt;0,(X32/W32)*100,0)</f>
        <v>0</v>
      </c>
      <c r="Z32" s="102">
        <f t="shared" si="5"/>
        <v>1392230439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3208169582</v>
      </c>
      <c r="C35" s="19">
        <v>0</v>
      </c>
      <c r="D35" s="59">
        <v>2328267740</v>
      </c>
      <c r="E35" s="60">
        <v>2328267740</v>
      </c>
      <c r="F35" s="60">
        <v>2540674877</v>
      </c>
      <c r="G35" s="60">
        <v>2388531493</v>
      </c>
      <c r="H35" s="60">
        <v>2414031677</v>
      </c>
      <c r="I35" s="60">
        <v>2414031677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2414031677</v>
      </c>
      <c r="W35" s="60">
        <v>582066935</v>
      </c>
      <c r="X35" s="60">
        <v>1831964742</v>
      </c>
      <c r="Y35" s="61">
        <v>314.73</v>
      </c>
      <c r="Z35" s="62">
        <v>2328267740</v>
      </c>
    </row>
    <row r="36" spans="1:26" ht="13.5">
      <c r="A36" s="58" t="s">
        <v>57</v>
      </c>
      <c r="B36" s="19">
        <v>13455254165</v>
      </c>
      <c r="C36" s="19">
        <v>0</v>
      </c>
      <c r="D36" s="59">
        <v>14157729248</v>
      </c>
      <c r="E36" s="60">
        <v>14157729248</v>
      </c>
      <c r="F36" s="60">
        <v>13890038276</v>
      </c>
      <c r="G36" s="60">
        <v>13171957449</v>
      </c>
      <c r="H36" s="60">
        <v>13403862496</v>
      </c>
      <c r="I36" s="60">
        <v>13403862496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13403862496</v>
      </c>
      <c r="W36" s="60">
        <v>3539432312</v>
      </c>
      <c r="X36" s="60">
        <v>9864430184</v>
      </c>
      <c r="Y36" s="61">
        <v>278.7</v>
      </c>
      <c r="Z36" s="62">
        <v>14157729248</v>
      </c>
    </row>
    <row r="37" spans="1:26" ht="13.5">
      <c r="A37" s="58" t="s">
        <v>58</v>
      </c>
      <c r="B37" s="19">
        <v>2287137293</v>
      </c>
      <c r="C37" s="19">
        <v>0</v>
      </c>
      <c r="D37" s="59">
        <v>2158910517</v>
      </c>
      <c r="E37" s="60">
        <v>2158910517</v>
      </c>
      <c r="F37" s="60">
        <v>2116021912</v>
      </c>
      <c r="G37" s="60">
        <v>1591957161</v>
      </c>
      <c r="H37" s="60">
        <v>2177453533</v>
      </c>
      <c r="I37" s="60">
        <v>2177453533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2177453533</v>
      </c>
      <c r="W37" s="60">
        <v>539727629</v>
      </c>
      <c r="X37" s="60">
        <v>1637725904</v>
      </c>
      <c r="Y37" s="61">
        <v>303.44</v>
      </c>
      <c r="Z37" s="62">
        <v>2158910517</v>
      </c>
    </row>
    <row r="38" spans="1:26" ht="13.5">
      <c r="A38" s="58" t="s">
        <v>59</v>
      </c>
      <c r="B38" s="19">
        <v>3194945030</v>
      </c>
      <c r="C38" s="19">
        <v>0</v>
      </c>
      <c r="D38" s="59">
        <v>3175522463</v>
      </c>
      <c r="E38" s="60">
        <v>3175522463</v>
      </c>
      <c r="F38" s="60">
        <v>3109051454</v>
      </c>
      <c r="G38" s="60">
        <v>3175522463</v>
      </c>
      <c r="H38" s="60">
        <v>3175522463</v>
      </c>
      <c r="I38" s="60">
        <v>3175522463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3175522463</v>
      </c>
      <c r="W38" s="60">
        <v>793880616</v>
      </c>
      <c r="X38" s="60">
        <v>2381641847</v>
      </c>
      <c r="Y38" s="61">
        <v>300</v>
      </c>
      <c r="Z38" s="62">
        <v>3175522463</v>
      </c>
    </row>
    <row r="39" spans="1:26" ht="13.5">
      <c r="A39" s="58" t="s">
        <v>60</v>
      </c>
      <c r="B39" s="19">
        <v>11181341424</v>
      </c>
      <c r="C39" s="19">
        <v>0</v>
      </c>
      <c r="D39" s="59">
        <v>11151564007</v>
      </c>
      <c r="E39" s="60">
        <v>11151564007</v>
      </c>
      <c r="F39" s="60">
        <v>11205639787</v>
      </c>
      <c r="G39" s="60">
        <v>10793009317</v>
      </c>
      <c r="H39" s="60">
        <v>10464918177</v>
      </c>
      <c r="I39" s="60">
        <v>10464918177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10464918177</v>
      </c>
      <c r="W39" s="60">
        <v>2787891002</v>
      </c>
      <c r="X39" s="60">
        <v>7677027175</v>
      </c>
      <c r="Y39" s="61">
        <v>275.37</v>
      </c>
      <c r="Z39" s="62">
        <v>11151564007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1783931406</v>
      </c>
      <c r="C42" s="19">
        <v>0</v>
      </c>
      <c r="D42" s="59">
        <v>1506555160</v>
      </c>
      <c r="E42" s="60">
        <v>1506555160</v>
      </c>
      <c r="F42" s="60">
        <v>220687181</v>
      </c>
      <c r="G42" s="60">
        <v>-8575367</v>
      </c>
      <c r="H42" s="60">
        <v>-73376128</v>
      </c>
      <c r="I42" s="60">
        <v>138735686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138735686</v>
      </c>
      <c r="W42" s="60">
        <v>382178366</v>
      </c>
      <c r="X42" s="60">
        <v>-243442680</v>
      </c>
      <c r="Y42" s="61">
        <v>-63.7</v>
      </c>
      <c r="Z42" s="62">
        <v>1506555160</v>
      </c>
    </row>
    <row r="43" spans="1:26" ht="13.5">
      <c r="A43" s="58" t="s">
        <v>63</v>
      </c>
      <c r="B43" s="19">
        <v>-1656658842</v>
      </c>
      <c r="C43" s="19">
        <v>0</v>
      </c>
      <c r="D43" s="59">
        <v>-1339674569</v>
      </c>
      <c r="E43" s="60">
        <v>-1339674569</v>
      </c>
      <c r="F43" s="60">
        <v>-429295875</v>
      </c>
      <c r="G43" s="60">
        <v>-75292442</v>
      </c>
      <c r="H43" s="60">
        <v>-101217093</v>
      </c>
      <c r="I43" s="60">
        <v>-605805410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-605805410</v>
      </c>
      <c r="W43" s="60">
        <v>-213192538</v>
      </c>
      <c r="X43" s="60">
        <v>-392612872</v>
      </c>
      <c r="Y43" s="61">
        <v>184.16</v>
      </c>
      <c r="Z43" s="62">
        <v>-1339674569</v>
      </c>
    </row>
    <row r="44" spans="1:26" ht="13.5">
      <c r="A44" s="58" t="s">
        <v>64</v>
      </c>
      <c r="B44" s="19">
        <v>-98535309</v>
      </c>
      <c r="C44" s="19">
        <v>0</v>
      </c>
      <c r="D44" s="59">
        <v>-112968099</v>
      </c>
      <c r="E44" s="60">
        <v>-112968099</v>
      </c>
      <c r="F44" s="60">
        <v>-15312038</v>
      </c>
      <c r="G44" s="60">
        <v>0</v>
      </c>
      <c r="H44" s="60">
        <v>-20359519</v>
      </c>
      <c r="I44" s="60">
        <v>-35671557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-35671557</v>
      </c>
      <c r="W44" s="60">
        <v>-35671557</v>
      </c>
      <c r="X44" s="60">
        <v>0</v>
      </c>
      <c r="Y44" s="61">
        <v>0</v>
      </c>
      <c r="Z44" s="62">
        <v>-112968099</v>
      </c>
    </row>
    <row r="45" spans="1:26" ht="13.5">
      <c r="A45" s="70" t="s">
        <v>65</v>
      </c>
      <c r="B45" s="22">
        <v>1609618841</v>
      </c>
      <c r="C45" s="22">
        <v>0</v>
      </c>
      <c r="D45" s="99">
        <v>1216836217</v>
      </c>
      <c r="E45" s="100">
        <v>1216836217</v>
      </c>
      <c r="F45" s="100">
        <v>1360167622</v>
      </c>
      <c r="G45" s="100">
        <v>1276299813</v>
      </c>
      <c r="H45" s="100">
        <v>1081347073</v>
      </c>
      <c r="I45" s="100">
        <v>1081347073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1081347073</v>
      </c>
      <c r="W45" s="100">
        <v>1296237996</v>
      </c>
      <c r="X45" s="100">
        <v>-214890923</v>
      </c>
      <c r="Y45" s="101">
        <v>-16.58</v>
      </c>
      <c r="Z45" s="102">
        <v>1216836217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1483800630</v>
      </c>
      <c r="C49" s="52">
        <v>0</v>
      </c>
      <c r="D49" s="129">
        <v>272790025</v>
      </c>
      <c r="E49" s="54">
        <v>107636085</v>
      </c>
      <c r="F49" s="54">
        <v>0</v>
      </c>
      <c r="G49" s="54">
        <v>0</v>
      </c>
      <c r="H49" s="54">
        <v>0</v>
      </c>
      <c r="I49" s="54">
        <v>63128421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60068059</v>
      </c>
      <c r="W49" s="54">
        <v>55205356</v>
      </c>
      <c r="X49" s="54">
        <v>356638721</v>
      </c>
      <c r="Y49" s="54">
        <v>1181734386</v>
      </c>
      <c r="Z49" s="130">
        <v>3581001683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151178217</v>
      </c>
      <c r="C51" s="52">
        <v>0</v>
      </c>
      <c r="D51" s="129">
        <v>34805015</v>
      </c>
      <c r="E51" s="54">
        <v>1413524</v>
      </c>
      <c r="F51" s="54">
        <v>0</v>
      </c>
      <c r="G51" s="54">
        <v>0</v>
      </c>
      <c r="H51" s="54">
        <v>0</v>
      </c>
      <c r="I51" s="54">
        <v>10094410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197491166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89.97113206232532</v>
      </c>
      <c r="C58" s="5">
        <f>IF(C67=0,0,+(C76/C67)*100)</f>
        <v>0</v>
      </c>
      <c r="D58" s="6">
        <f aca="true" t="shared" si="6" ref="D58:Z58">IF(D67=0,0,+(D76/D67)*100)</f>
        <v>85.50449733423808</v>
      </c>
      <c r="E58" s="7">
        <f t="shared" si="6"/>
        <v>85.50449733423808</v>
      </c>
      <c r="F58" s="7">
        <f t="shared" si="6"/>
        <v>75.07360132855914</v>
      </c>
      <c r="G58" s="7">
        <f t="shared" si="6"/>
        <v>126.93238517307054</v>
      </c>
      <c r="H58" s="7">
        <f t="shared" si="6"/>
        <v>100.34196515577132</v>
      </c>
      <c r="I58" s="7">
        <f t="shared" si="6"/>
        <v>97.64958914814223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97.64958914814223</v>
      </c>
      <c r="W58" s="7">
        <f t="shared" si="6"/>
        <v>98.2155136334511</v>
      </c>
      <c r="X58" s="7">
        <f t="shared" si="6"/>
        <v>0</v>
      </c>
      <c r="Y58" s="7">
        <f t="shared" si="6"/>
        <v>0</v>
      </c>
      <c r="Z58" s="8">
        <f t="shared" si="6"/>
        <v>85.50449733423808</v>
      </c>
    </row>
    <row r="59" spans="1:26" ht="13.5">
      <c r="A59" s="37" t="s">
        <v>31</v>
      </c>
      <c r="B59" s="9">
        <f aca="true" t="shared" si="7" ref="B59:Z66">IF(B68=0,0,+(B77/B68)*100)</f>
        <v>89.57029901068042</v>
      </c>
      <c r="C59" s="9">
        <f t="shared" si="7"/>
        <v>0</v>
      </c>
      <c r="D59" s="2">
        <f t="shared" si="7"/>
        <v>89.05482472224502</v>
      </c>
      <c r="E59" s="10">
        <f t="shared" si="7"/>
        <v>89.05482472224502</v>
      </c>
      <c r="F59" s="10">
        <f t="shared" si="7"/>
        <v>85.57964412723254</v>
      </c>
      <c r="G59" s="10">
        <f t="shared" si="7"/>
        <v>94.27207127290413</v>
      </c>
      <c r="H59" s="10">
        <f t="shared" si="7"/>
        <v>81.53552602394818</v>
      </c>
      <c r="I59" s="10">
        <f t="shared" si="7"/>
        <v>87.13722168870642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87.13722168870642</v>
      </c>
      <c r="W59" s="10">
        <f t="shared" si="7"/>
        <v>91.86384992408478</v>
      </c>
      <c r="X59" s="10">
        <f t="shared" si="7"/>
        <v>0</v>
      </c>
      <c r="Y59" s="10">
        <f t="shared" si="7"/>
        <v>0</v>
      </c>
      <c r="Z59" s="11">
        <f t="shared" si="7"/>
        <v>89.05482472224502</v>
      </c>
    </row>
    <row r="60" spans="1:26" ht="13.5">
      <c r="A60" s="38" t="s">
        <v>32</v>
      </c>
      <c r="B60" s="12">
        <f t="shared" si="7"/>
        <v>95.23113820484296</v>
      </c>
      <c r="C60" s="12">
        <f t="shared" si="7"/>
        <v>0</v>
      </c>
      <c r="D60" s="3">
        <f t="shared" si="7"/>
        <v>87.99482935947069</v>
      </c>
      <c r="E60" s="13">
        <f t="shared" si="7"/>
        <v>87.99482935947069</v>
      </c>
      <c r="F60" s="13">
        <f t="shared" si="7"/>
        <v>75.31929815800798</v>
      </c>
      <c r="G60" s="13">
        <f t="shared" si="7"/>
        <v>149.09851460190055</v>
      </c>
      <c r="H60" s="13">
        <f t="shared" si="7"/>
        <v>109.10208935649483</v>
      </c>
      <c r="I60" s="13">
        <f t="shared" si="7"/>
        <v>105.29893173816545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105.29893173816545</v>
      </c>
      <c r="W60" s="13">
        <f t="shared" si="7"/>
        <v>104.17905125209688</v>
      </c>
      <c r="X60" s="13">
        <f t="shared" si="7"/>
        <v>0</v>
      </c>
      <c r="Y60" s="13">
        <f t="shared" si="7"/>
        <v>0</v>
      </c>
      <c r="Z60" s="14">
        <f t="shared" si="7"/>
        <v>87.99482935947069</v>
      </c>
    </row>
    <row r="61" spans="1:26" ht="13.5">
      <c r="A61" s="39" t="s">
        <v>103</v>
      </c>
      <c r="B61" s="12">
        <f t="shared" si="7"/>
        <v>99.63968121915673</v>
      </c>
      <c r="C61" s="12">
        <f t="shared" si="7"/>
        <v>0</v>
      </c>
      <c r="D61" s="3">
        <f t="shared" si="7"/>
        <v>92.7313273314522</v>
      </c>
      <c r="E61" s="13">
        <f t="shared" si="7"/>
        <v>92.7313273314522</v>
      </c>
      <c r="F61" s="13">
        <f t="shared" si="7"/>
        <v>73.43534242352905</v>
      </c>
      <c r="G61" s="13">
        <f t="shared" si="7"/>
        <v>200.74681200120722</v>
      </c>
      <c r="H61" s="13">
        <f t="shared" si="7"/>
        <v>106.1714610296884</v>
      </c>
      <c r="I61" s="13">
        <f t="shared" si="7"/>
        <v>109.61406333852683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109.61406333852683</v>
      </c>
      <c r="W61" s="13">
        <f t="shared" si="7"/>
        <v>115.7925778570454</v>
      </c>
      <c r="X61" s="13">
        <f t="shared" si="7"/>
        <v>0</v>
      </c>
      <c r="Y61" s="13">
        <f t="shared" si="7"/>
        <v>0</v>
      </c>
      <c r="Z61" s="14">
        <f t="shared" si="7"/>
        <v>92.7313273314522</v>
      </c>
    </row>
    <row r="62" spans="1:26" ht="13.5">
      <c r="A62" s="39" t="s">
        <v>104</v>
      </c>
      <c r="B62" s="12">
        <f t="shared" si="7"/>
        <v>81.72666976126621</v>
      </c>
      <c r="C62" s="12">
        <f t="shared" si="7"/>
        <v>0</v>
      </c>
      <c r="D62" s="3">
        <f t="shared" si="7"/>
        <v>82.32437146641567</v>
      </c>
      <c r="E62" s="13">
        <f t="shared" si="7"/>
        <v>82.32437146641567</v>
      </c>
      <c r="F62" s="13">
        <f t="shared" si="7"/>
        <v>98.87692210872696</v>
      </c>
      <c r="G62" s="13">
        <f t="shared" si="7"/>
        <v>80.45219273303972</v>
      </c>
      <c r="H62" s="13">
        <f t="shared" si="7"/>
        <v>184.2259248443469</v>
      </c>
      <c r="I62" s="13">
        <f t="shared" si="7"/>
        <v>111.37309148208969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111.37309148208969</v>
      </c>
      <c r="W62" s="13">
        <f t="shared" si="7"/>
        <v>118.61580763026281</v>
      </c>
      <c r="X62" s="13">
        <f t="shared" si="7"/>
        <v>0</v>
      </c>
      <c r="Y62" s="13">
        <f t="shared" si="7"/>
        <v>0</v>
      </c>
      <c r="Z62" s="14">
        <f t="shared" si="7"/>
        <v>82.32437146641567</v>
      </c>
    </row>
    <row r="63" spans="1:26" ht="13.5">
      <c r="A63" s="39" t="s">
        <v>105</v>
      </c>
      <c r="B63" s="12">
        <f t="shared" si="7"/>
        <v>77.25450622549553</v>
      </c>
      <c r="C63" s="12">
        <f t="shared" si="7"/>
        <v>0</v>
      </c>
      <c r="D63" s="3">
        <f t="shared" si="7"/>
        <v>68.83751319206809</v>
      </c>
      <c r="E63" s="13">
        <f t="shared" si="7"/>
        <v>68.83751319206809</v>
      </c>
      <c r="F63" s="13">
        <f t="shared" si="7"/>
        <v>78.4106970325166</v>
      </c>
      <c r="G63" s="13">
        <f t="shared" si="7"/>
        <v>78.56292286641398</v>
      </c>
      <c r="H63" s="13">
        <f t="shared" si="7"/>
        <v>89.1074939301051</v>
      </c>
      <c r="I63" s="13">
        <f t="shared" si="7"/>
        <v>82.27421198429029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82.27421198429029</v>
      </c>
      <c r="W63" s="13">
        <f t="shared" si="7"/>
        <v>78.97520834672369</v>
      </c>
      <c r="X63" s="13">
        <f t="shared" si="7"/>
        <v>0</v>
      </c>
      <c r="Y63" s="13">
        <f t="shared" si="7"/>
        <v>0</v>
      </c>
      <c r="Z63" s="14">
        <f t="shared" si="7"/>
        <v>68.83751319206809</v>
      </c>
    </row>
    <row r="64" spans="1:26" ht="13.5">
      <c r="A64" s="39" t="s">
        <v>106</v>
      </c>
      <c r="B64" s="12">
        <f t="shared" si="7"/>
        <v>92.94817167106115</v>
      </c>
      <c r="C64" s="12">
        <f t="shared" si="7"/>
        <v>0</v>
      </c>
      <c r="D64" s="3">
        <f t="shared" si="7"/>
        <v>65.30642465194506</v>
      </c>
      <c r="E64" s="13">
        <f t="shared" si="7"/>
        <v>65.30642465194506</v>
      </c>
      <c r="F64" s="13">
        <f t="shared" si="7"/>
        <v>56.208482118132366</v>
      </c>
      <c r="G64" s="13">
        <f t="shared" si="7"/>
        <v>63.54057102423426</v>
      </c>
      <c r="H64" s="13">
        <f t="shared" si="7"/>
        <v>75.57081357167209</v>
      </c>
      <c r="I64" s="13">
        <f t="shared" si="7"/>
        <v>65.16115798501512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65.16115798501512</v>
      </c>
      <c r="W64" s="13">
        <f t="shared" si="7"/>
        <v>69.72754502843513</v>
      </c>
      <c r="X64" s="13">
        <f t="shared" si="7"/>
        <v>0</v>
      </c>
      <c r="Y64" s="13">
        <f t="shared" si="7"/>
        <v>0</v>
      </c>
      <c r="Z64" s="14">
        <f t="shared" si="7"/>
        <v>65.30642465194506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5234501394</v>
      </c>
      <c r="C67" s="24"/>
      <c r="D67" s="25">
        <v>5881558630</v>
      </c>
      <c r="E67" s="26">
        <v>5881558630</v>
      </c>
      <c r="F67" s="26">
        <v>523155638</v>
      </c>
      <c r="G67" s="26">
        <v>356730692</v>
      </c>
      <c r="H67" s="26">
        <v>506869478</v>
      </c>
      <c r="I67" s="26">
        <v>1386755808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1386755808</v>
      </c>
      <c r="W67" s="26">
        <v>1470389659</v>
      </c>
      <c r="X67" s="26"/>
      <c r="Y67" s="25"/>
      <c r="Z67" s="27">
        <v>5881558630</v>
      </c>
    </row>
    <row r="68" spans="1:26" ht="13.5" hidden="1">
      <c r="A68" s="37" t="s">
        <v>31</v>
      </c>
      <c r="B68" s="19">
        <v>1205525500</v>
      </c>
      <c r="C68" s="19"/>
      <c r="D68" s="20">
        <v>1373532540</v>
      </c>
      <c r="E68" s="21">
        <v>1373532540</v>
      </c>
      <c r="F68" s="21">
        <v>118065623</v>
      </c>
      <c r="G68" s="21">
        <v>113588861</v>
      </c>
      <c r="H68" s="21">
        <v>111848824</v>
      </c>
      <c r="I68" s="21">
        <v>343503308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343503308</v>
      </c>
      <c r="W68" s="21">
        <v>345846300</v>
      </c>
      <c r="X68" s="21"/>
      <c r="Y68" s="20"/>
      <c r="Z68" s="23">
        <v>1373532540</v>
      </c>
    </row>
    <row r="69" spans="1:26" ht="13.5" hidden="1">
      <c r="A69" s="38" t="s">
        <v>32</v>
      </c>
      <c r="B69" s="19">
        <v>3811513162</v>
      </c>
      <c r="C69" s="19"/>
      <c r="D69" s="20">
        <v>4325027020</v>
      </c>
      <c r="E69" s="21">
        <v>4325027020</v>
      </c>
      <c r="F69" s="21">
        <v>387299995</v>
      </c>
      <c r="G69" s="21">
        <v>231876357</v>
      </c>
      <c r="H69" s="21">
        <v>382583203</v>
      </c>
      <c r="I69" s="21">
        <v>1001759555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1001759555</v>
      </c>
      <c r="W69" s="21">
        <v>1081256756</v>
      </c>
      <c r="X69" s="21"/>
      <c r="Y69" s="20"/>
      <c r="Z69" s="23">
        <v>4325027020</v>
      </c>
    </row>
    <row r="70" spans="1:26" ht="13.5" hidden="1">
      <c r="A70" s="39" t="s">
        <v>103</v>
      </c>
      <c r="B70" s="19">
        <v>2872308231</v>
      </c>
      <c r="C70" s="19"/>
      <c r="D70" s="20">
        <v>3182151220</v>
      </c>
      <c r="E70" s="21">
        <v>3182151220</v>
      </c>
      <c r="F70" s="21">
        <v>311162204</v>
      </c>
      <c r="G70" s="21">
        <v>135186767</v>
      </c>
      <c r="H70" s="21">
        <v>308630224</v>
      </c>
      <c r="I70" s="21">
        <v>754979195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754979195</v>
      </c>
      <c r="W70" s="21">
        <v>763203570</v>
      </c>
      <c r="X70" s="21"/>
      <c r="Y70" s="20"/>
      <c r="Z70" s="23">
        <v>3182151220</v>
      </c>
    </row>
    <row r="71" spans="1:26" ht="13.5" hidden="1">
      <c r="A71" s="39" t="s">
        <v>104</v>
      </c>
      <c r="B71" s="19">
        <v>506094564</v>
      </c>
      <c r="C71" s="19"/>
      <c r="D71" s="20">
        <v>558220370</v>
      </c>
      <c r="E71" s="21">
        <v>558220370</v>
      </c>
      <c r="F71" s="21">
        <v>35339312</v>
      </c>
      <c r="G71" s="21">
        <v>50480997</v>
      </c>
      <c r="H71" s="21">
        <v>27487247</v>
      </c>
      <c r="I71" s="21">
        <v>113307556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113307556</v>
      </c>
      <c r="W71" s="21">
        <v>113689400</v>
      </c>
      <c r="X71" s="21"/>
      <c r="Y71" s="20"/>
      <c r="Z71" s="23">
        <v>558220370</v>
      </c>
    </row>
    <row r="72" spans="1:26" ht="13.5" hidden="1">
      <c r="A72" s="39" t="s">
        <v>105</v>
      </c>
      <c r="B72" s="19">
        <v>308365172</v>
      </c>
      <c r="C72" s="19"/>
      <c r="D72" s="20">
        <v>384587160</v>
      </c>
      <c r="E72" s="21">
        <v>384587160</v>
      </c>
      <c r="F72" s="21">
        <v>24024532</v>
      </c>
      <c r="G72" s="21">
        <v>29068725</v>
      </c>
      <c r="H72" s="21">
        <v>29371184</v>
      </c>
      <c r="I72" s="21">
        <v>82464441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82464441</v>
      </c>
      <c r="W72" s="21">
        <v>91639310</v>
      </c>
      <c r="X72" s="21"/>
      <c r="Y72" s="20"/>
      <c r="Z72" s="23">
        <v>384587160</v>
      </c>
    </row>
    <row r="73" spans="1:26" ht="13.5" hidden="1">
      <c r="A73" s="39" t="s">
        <v>106</v>
      </c>
      <c r="B73" s="19">
        <v>124745195</v>
      </c>
      <c r="C73" s="19"/>
      <c r="D73" s="20">
        <v>200068270</v>
      </c>
      <c r="E73" s="21">
        <v>200068270</v>
      </c>
      <c r="F73" s="21">
        <v>16773947</v>
      </c>
      <c r="G73" s="21">
        <v>17139868</v>
      </c>
      <c r="H73" s="21">
        <v>17094548</v>
      </c>
      <c r="I73" s="21">
        <v>51008363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51008363</v>
      </c>
      <c r="W73" s="21">
        <v>50889510</v>
      </c>
      <c r="X73" s="21"/>
      <c r="Y73" s="20"/>
      <c r="Z73" s="23">
        <v>200068270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217462732</v>
      </c>
      <c r="C75" s="28"/>
      <c r="D75" s="29">
        <v>182999070</v>
      </c>
      <c r="E75" s="30">
        <v>182999070</v>
      </c>
      <c r="F75" s="30">
        <v>17790020</v>
      </c>
      <c r="G75" s="30">
        <v>11265474</v>
      </c>
      <c r="H75" s="30">
        <v>12437451</v>
      </c>
      <c r="I75" s="30">
        <v>41492945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41492945</v>
      </c>
      <c r="W75" s="30">
        <v>43979900</v>
      </c>
      <c r="X75" s="30"/>
      <c r="Y75" s="29"/>
      <c r="Z75" s="31">
        <v>182999070</v>
      </c>
    </row>
    <row r="76" spans="1:26" ht="13.5" hidden="1">
      <c r="A76" s="42" t="s">
        <v>286</v>
      </c>
      <c r="B76" s="32">
        <v>4709540162</v>
      </c>
      <c r="C76" s="32"/>
      <c r="D76" s="33">
        <v>5028997142</v>
      </c>
      <c r="E76" s="34">
        <v>5028997142</v>
      </c>
      <c r="F76" s="34">
        <v>392751778</v>
      </c>
      <c r="G76" s="34">
        <v>452806776</v>
      </c>
      <c r="H76" s="34">
        <v>508602795</v>
      </c>
      <c r="I76" s="34">
        <v>1354161349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1354161349</v>
      </c>
      <c r="W76" s="34">
        <v>1444150756</v>
      </c>
      <c r="X76" s="34"/>
      <c r="Y76" s="33"/>
      <c r="Z76" s="35">
        <v>5028997142</v>
      </c>
    </row>
    <row r="77" spans="1:26" ht="13.5" hidden="1">
      <c r="A77" s="37" t="s">
        <v>31</v>
      </c>
      <c r="B77" s="19">
        <v>1079792795</v>
      </c>
      <c r="C77" s="19"/>
      <c r="D77" s="20">
        <v>1223196996</v>
      </c>
      <c r="E77" s="21">
        <v>1223196996</v>
      </c>
      <c r="F77" s="21">
        <v>101040140</v>
      </c>
      <c r="G77" s="21">
        <v>107082572</v>
      </c>
      <c r="H77" s="21">
        <v>91196527</v>
      </c>
      <c r="I77" s="21">
        <v>299319239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299319239</v>
      </c>
      <c r="W77" s="21">
        <v>317707726</v>
      </c>
      <c r="X77" s="21"/>
      <c r="Y77" s="20"/>
      <c r="Z77" s="23">
        <v>1223196996</v>
      </c>
    </row>
    <row r="78" spans="1:26" ht="13.5" hidden="1">
      <c r="A78" s="38" t="s">
        <v>32</v>
      </c>
      <c r="B78" s="19">
        <v>3629747367</v>
      </c>
      <c r="C78" s="19"/>
      <c r="D78" s="20">
        <v>3805800146</v>
      </c>
      <c r="E78" s="21">
        <v>3805800146</v>
      </c>
      <c r="F78" s="21">
        <v>291711638</v>
      </c>
      <c r="G78" s="21">
        <v>345724204</v>
      </c>
      <c r="H78" s="21">
        <v>417406268</v>
      </c>
      <c r="I78" s="21">
        <v>1054842110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1054842110</v>
      </c>
      <c r="W78" s="21">
        <v>1126443030</v>
      </c>
      <c r="X78" s="21"/>
      <c r="Y78" s="20"/>
      <c r="Z78" s="23">
        <v>3805800146</v>
      </c>
    </row>
    <row r="79" spans="1:26" ht="13.5" hidden="1">
      <c r="A79" s="39" t="s">
        <v>103</v>
      </c>
      <c r="B79" s="19">
        <v>2861958765</v>
      </c>
      <c r="C79" s="19"/>
      <c r="D79" s="20">
        <v>2950851064</v>
      </c>
      <c r="E79" s="21">
        <v>2950851064</v>
      </c>
      <c r="F79" s="21">
        <v>228503030</v>
      </c>
      <c r="G79" s="21">
        <v>271383125</v>
      </c>
      <c r="H79" s="21">
        <v>327677218</v>
      </c>
      <c r="I79" s="21">
        <v>827563373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827563373</v>
      </c>
      <c r="W79" s="21">
        <v>883733088</v>
      </c>
      <c r="X79" s="21"/>
      <c r="Y79" s="20"/>
      <c r="Z79" s="23">
        <v>2950851064</v>
      </c>
    </row>
    <row r="80" spans="1:26" ht="13.5" hidden="1">
      <c r="A80" s="39" t="s">
        <v>104</v>
      </c>
      <c r="B80" s="19">
        <v>413614233</v>
      </c>
      <c r="C80" s="19"/>
      <c r="D80" s="20">
        <v>459551411</v>
      </c>
      <c r="E80" s="21">
        <v>459551411</v>
      </c>
      <c r="F80" s="21">
        <v>34942424</v>
      </c>
      <c r="G80" s="21">
        <v>40613069</v>
      </c>
      <c r="H80" s="21">
        <v>50638635</v>
      </c>
      <c r="I80" s="21">
        <v>126194128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126194128</v>
      </c>
      <c r="W80" s="21">
        <v>134853600</v>
      </c>
      <c r="X80" s="21"/>
      <c r="Y80" s="20"/>
      <c r="Z80" s="23">
        <v>459551411</v>
      </c>
    </row>
    <row r="81" spans="1:26" ht="13.5" hidden="1">
      <c r="A81" s="39" t="s">
        <v>105</v>
      </c>
      <c r="B81" s="19">
        <v>238225991</v>
      </c>
      <c r="C81" s="19"/>
      <c r="D81" s="20">
        <v>264740237</v>
      </c>
      <c r="E81" s="21">
        <v>264740237</v>
      </c>
      <c r="F81" s="21">
        <v>18837803</v>
      </c>
      <c r="G81" s="21">
        <v>22837240</v>
      </c>
      <c r="H81" s="21">
        <v>26171926</v>
      </c>
      <c r="I81" s="21">
        <v>67846969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67846969</v>
      </c>
      <c r="W81" s="21">
        <v>72372336</v>
      </c>
      <c r="X81" s="21"/>
      <c r="Y81" s="20"/>
      <c r="Z81" s="23">
        <v>264740237</v>
      </c>
    </row>
    <row r="82" spans="1:26" ht="13.5" hidden="1">
      <c r="A82" s="39" t="s">
        <v>106</v>
      </c>
      <c r="B82" s="19">
        <v>115948378</v>
      </c>
      <c r="C82" s="19"/>
      <c r="D82" s="20">
        <v>130657434</v>
      </c>
      <c r="E82" s="21">
        <v>130657434</v>
      </c>
      <c r="F82" s="21">
        <v>9428381</v>
      </c>
      <c r="G82" s="21">
        <v>10890770</v>
      </c>
      <c r="H82" s="21">
        <v>12918489</v>
      </c>
      <c r="I82" s="21">
        <v>33237640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33237640</v>
      </c>
      <c r="W82" s="21">
        <v>35484006</v>
      </c>
      <c r="X82" s="21"/>
      <c r="Y82" s="20"/>
      <c r="Z82" s="23">
        <v>130657434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482656490</v>
      </c>
      <c r="F5" s="358">
        <f t="shared" si="0"/>
        <v>482656490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120664124</v>
      </c>
      <c r="Y5" s="358">
        <f t="shared" si="0"/>
        <v>-120664124</v>
      </c>
      <c r="Z5" s="359">
        <f>+IF(X5&lt;&gt;0,+(Y5/X5)*100,0)</f>
        <v>-100</v>
      </c>
      <c r="AA5" s="360">
        <f>+AA6+AA8+AA11+AA13+AA15</f>
        <v>482656490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108124760</v>
      </c>
      <c r="F6" s="59">
        <f t="shared" si="1"/>
        <v>108124760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27031190</v>
      </c>
      <c r="Y6" s="59">
        <f t="shared" si="1"/>
        <v>-27031190</v>
      </c>
      <c r="Z6" s="61">
        <f>+IF(X6&lt;&gt;0,+(Y6/X6)*100,0)</f>
        <v>-100</v>
      </c>
      <c r="AA6" s="62">
        <f t="shared" si="1"/>
        <v>108124760</v>
      </c>
    </row>
    <row r="7" spans="1:27" ht="13.5">
      <c r="A7" s="291" t="s">
        <v>228</v>
      </c>
      <c r="B7" s="142"/>
      <c r="C7" s="60"/>
      <c r="D7" s="340"/>
      <c r="E7" s="60">
        <v>108124760</v>
      </c>
      <c r="F7" s="59">
        <v>108124760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27031190</v>
      </c>
      <c r="Y7" s="59">
        <v>-27031190</v>
      </c>
      <c r="Z7" s="61">
        <v>-100</v>
      </c>
      <c r="AA7" s="62">
        <v>108124760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53544030</v>
      </c>
      <c r="F8" s="59">
        <f t="shared" si="2"/>
        <v>53544030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13386008</v>
      </c>
      <c r="Y8" s="59">
        <f t="shared" si="2"/>
        <v>-13386008</v>
      </c>
      <c r="Z8" s="61">
        <f>+IF(X8&lt;&gt;0,+(Y8/X8)*100,0)</f>
        <v>-100</v>
      </c>
      <c r="AA8" s="62">
        <f>SUM(AA9:AA10)</f>
        <v>53544030</v>
      </c>
    </row>
    <row r="9" spans="1:27" ht="13.5">
      <c r="A9" s="291" t="s">
        <v>229</v>
      </c>
      <c r="B9" s="142"/>
      <c r="C9" s="60"/>
      <c r="D9" s="340"/>
      <c r="E9" s="60">
        <v>53544030</v>
      </c>
      <c r="F9" s="59">
        <v>53544030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13386008</v>
      </c>
      <c r="Y9" s="59">
        <v>-13386008</v>
      </c>
      <c r="Z9" s="61">
        <v>-100</v>
      </c>
      <c r="AA9" s="62">
        <v>53544030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155285970</v>
      </c>
      <c r="F11" s="364">
        <f t="shared" si="3"/>
        <v>155285970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38821493</v>
      </c>
      <c r="Y11" s="364">
        <f t="shared" si="3"/>
        <v>-38821493</v>
      </c>
      <c r="Z11" s="365">
        <f>+IF(X11&lt;&gt;0,+(Y11/X11)*100,0)</f>
        <v>-100</v>
      </c>
      <c r="AA11" s="366">
        <f t="shared" si="3"/>
        <v>155285970</v>
      </c>
    </row>
    <row r="12" spans="1:27" ht="13.5">
      <c r="A12" s="291" t="s">
        <v>231</v>
      </c>
      <c r="B12" s="136"/>
      <c r="C12" s="60"/>
      <c r="D12" s="340"/>
      <c r="E12" s="60">
        <v>155285970</v>
      </c>
      <c r="F12" s="59">
        <v>155285970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38821493</v>
      </c>
      <c r="Y12" s="59">
        <v>-38821493</v>
      </c>
      <c r="Z12" s="61">
        <v>-100</v>
      </c>
      <c r="AA12" s="62">
        <v>155285970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156283180</v>
      </c>
      <c r="F13" s="342">
        <f t="shared" si="4"/>
        <v>156283180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39070795</v>
      </c>
      <c r="Y13" s="342">
        <f t="shared" si="4"/>
        <v>-39070795</v>
      </c>
      <c r="Z13" s="335">
        <f>+IF(X13&lt;&gt;0,+(Y13/X13)*100,0)</f>
        <v>-100</v>
      </c>
      <c r="AA13" s="273">
        <f t="shared" si="4"/>
        <v>156283180</v>
      </c>
    </row>
    <row r="14" spans="1:27" ht="13.5">
      <c r="A14" s="291" t="s">
        <v>232</v>
      </c>
      <c r="B14" s="136"/>
      <c r="C14" s="60"/>
      <c r="D14" s="340"/>
      <c r="E14" s="60">
        <v>156283180</v>
      </c>
      <c r="F14" s="59">
        <v>156283180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39070795</v>
      </c>
      <c r="Y14" s="59">
        <v>-39070795</v>
      </c>
      <c r="Z14" s="61">
        <v>-100</v>
      </c>
      <c r="AA14" s="62">
        <v>156283180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9418550</v>
      </c>
      <c r="F15" s="59">
        <f t="shared" si="5"/>
        <v>9418550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2354638</v>
      </c>
      <c r="Y15" s="59">
        <f t="shared" si="5"/>
        <v>-2354638</v>
      </c>
      <c r="Z15" s="61">
        <f>+IF(X15&lt;&gt;0,+(Y15/X15)*100,0)</f>
        <v>-100</v>
      </c>
      <c r="AA15" s="62">
        <f>SUM(AA16:AA20)</f>
        <v>9418550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9418550</v>
      </c>
      <c r="F20" s="59">
        <v>9418550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2354638</v>
      </c>
      <c r="Y20" s="59">
        <v>-2354638</v>
      </c>
      <c r="Z20" s="61">
        <v>-100</v>
      </c>
      <c r="AA20" s="62">
        <v>9418550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54263200</v>
      </c>
      <c r="F22" s="345">
        <f t="shared" si="6"/>
        <v>54263200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13565801</v>
      </c>
      <c r="Y22" s="345">
        <f t="shared" si="6"/>
        <v>-13565801</v>
      </c>
      <c r="Z22" s="336">
        <f>+IF(X22&lt;&gt;0,+(Y22/X22)*100,0)</f>
        <v>-100</v>
      </c>
      <c r="AA22" s="350">
        <f>SUM(AA23:AA32)</f>
        <v>54263200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16764440</v>
      </c>
      <c r="F24" s="59">
        <v>16764440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4191110</v>
      </c>
      <c r="Y24" s="59">
        <v>-4191110</v>
      </c>
      <c r="Z24" s="61">
        <v>-100</v>
      </c>
      <c r="AA24" s="62">
        <v>16764440</v>
      </c>
    </row>
    <row r="25" spans="1:27" ht="13.5">
      <c r="A25" s="361" t="s">
        <v>238</v>
      </c>
      <c r="B25" s="142"/>
      <c r="C25" s="60"/>
      <c r="D25" s="340"/>
      <c r="E25" s="60">
        <v>9105970</v>
      </c>
      <c r="F25" s="59">
        <v>9105970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2276493</v>
      </c>
      <c r="Y25" s="59">
        <v>-2276493</v>
      </c>
      <c r="Z25" s="61">
        <v>-100</v>
      </c>
      <c r="AA25" s="62">
        <v>9105970</v>
      </c>
    </row>
    <row r="26" spans="1:27" ht="13.5">
      <c r="A26" s="361" t="s">
        <v>239</v>
      </c>
      <c r="B26" s="302"/>
      <c r="C26" s="362"/>
      <c r="D26" s="363"/>
      <c r="E26" s="362">
        <v>7594240</v>
      </c>
      <c r="F26" s="364">
        <v>7594240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1898560</v>
      </c>
      <c r="Y26" s="364">
        <v>-1898560</v>
      </c>
      <c r="Z26" s="365">
        <v>-100</v>
      </c>
      <c r="AA26" s="366">
        <v>7594240</v>
      </c>
    </row>
    <row r="27" spans="1:27" ht="13.5">
      <c r="A27" s="361" t="s">
        <v>240</v>
      </c>
      <c r="B27" s="147"/>
      <c r="C27" s="60"/>
      <c r="D27" s="340"/>
      <c r="E27" s="60">
        <v>56710</v>
      </c>
      <c r="F27" s="59">
        <v>56710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14178</v>
      </c>
      <c r="Y27" s="59">
        <v>-14178</v>
      </c>
      <c r="Z27" s="61">
        <v>-100</v>
      </c>
      <c r="AA27" s="62">
        <v>56710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1025480</v>
      </c>
      <c r="F30" s="59">
        <v>1025480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256370</v>
      </c>
      <c r="Y30" s="59">
        <v>-256370</v>
      </c>
      <c r="Z30" s="61">
        <v>-100</v>
      </c>
      <c r="AA30" s="62">
        <v>1025480</v>
      </c>
    </row>
    <row r="31" spans="1:27" ht="13.5">
      <c r="A31" s="361" t="s">
        <v>244</v>
      </c>
      <c r="B31" s="300"/>
      <c r="C31" s="60"/>
      <c r="D31" s="340"/>
      <c r="E31" s="60">
        <v>717780</v>
      </c>
      <c r="F31" s="59">
        <v>717780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179445</v>
      </c>
      <c r="Y31" s="59">
        <v>-179445</v>
      </c>
      <c r="Z31" s="61">
        <v>-100</v>
      </c>
      <c r="AA31" s="62">
        <v>717780</v>
      </c>
    </row>
    <row r="32" spans="1:27" ht="13.5">
      <c r="A32" s="361" t="s">
        <v>93</v>
      </c>
      <c r="B32" s="136"/>
      <c r="C32" s="60"/>
      <c r="D32" s="340"/>
      <c r="E32" s="60">
        <v>18998580</v>
      </c>
      <c r="F32" s="59">
        <v>18998580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4749645</v>
      </c>
      <c r="Y32" s="59">
        <v>-4749645</v>
      </c>
      <c r="Z32" s="61">
        <v>-100</v>
      </c>
      <c r="AA32" s="62">
        <v>18998580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70553920</v>
      </c>
      <c r="F40" s="345">
        <f t="shared" si="9"/>
        <v>70553920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17638482</v>
      </c>
      <c r="Y40" s="345">
        <f t="shared" si="9"/>
        <v>-17638482</v>
      </c>
      <c r="Z40" s="336">
        <f>+IF(X40&lt;&gt;0,+(Y40/X40)*100,0)</f>
        <v>-100</v>
      </c>
      <c r="AA40" s="350">
        <f>SUM(AA41:AA49)</f>
        <v>70553920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8459470</v>
      </c>
      <c r="F43" s="370">
        <v>8459470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2114868</v>
      </c>
      <c r="Y43" s="370">
        <v>-2114868</v>
      </c>
      <c r="Z43" s="371">
        <v>-100</v>
      </c>
      <c r="AA43" s="303">
        <v>8459470</v>
      </c>
    </row>
    <row r="44" spans="1:27" ht="13.5">
      <c r="A44" s="361" t="s">
        <v>250</v>
      </c>
      <c r="B44" s="136"/>
      <c r="C44" s="60"/>
      <c r="D44" s="368"/>
      <c r="E44" s="54">
        <v>2155330</v>
      </c>
      <c r="F44" s="53">
        <v>2155330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538833</v>
      </c>
      <c r="Y44" s="53">
        <v>-538833</v>
      </c>
      <c r="Z44" s="94">
        <v>-100</v>
      </c>
      <c r="AA44" s="95">
        <v>2155330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8776430</v>
      </c>
      <c r="F47" s="53">
        <v>8776430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2194108</v>
      </c>
      <c r="Y47" s="53">
        <v>-2194108</v>
      </c>
      <c r="Z47" s="94">
        <v>-100</v>
      </c>
      <c r="AA47" s="95">
        <v>8776430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51162690</v>
      </c>
      <c r="F49" s="53">
        <v>51162690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12790673</v>
      </c>
      <c r="Y49" s="53">
        <v>-12790673</v>
      </c>
      <c r="Z49" s="94">
        <v>-100</v>
      </c>
      <c r="AA49" s="95">
        <v>51162690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607473610</v>
      </c>
      <c r="F60" s="264">
        <f t="shared" si="14"/>
        <v>607473610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151868407</v>
      </c>
      <c r="Y60" s="264">
        <f t="shared" si="14"/>
        <v>-151868407</v>
      </c>
      <c r="Z60" s="337">
        <f>+IF(X60&lt;&gt;0,+(Y60/X60)*100,0)</f>
        <v>-100</v>
      </c>
      <c r="AA60" s="232">
        <f>+AA57+AA54+AA51+AA40+AA37+AA34+AA22+AA5</f>
        <v>607473610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2375816671</v>
      </c>
      <c r="D5" s="153">
        <f>SUM(D6:D8)</f>
        <v>0</v>
      </c>
      <c r="E5" s="154">
        <f t="shared" si="0"/>
        <v>2329052070</v>
      </c>
      <c r="F5" s="100">
        <f t="shared" si="0"/>
        <v>2329052070</v>
      </c>
      <c r="G5" s="100">
        <f t="shared" si="0"/>
        <v>319725500</v>
      </c>
      <c r="H5" s="100">
        <f t="shared" si="0"/>
        <v>223982919</v>
      </c>
      <c r="I5" s="100">
        <f t="shared" si="0"/>
        <v>128985414</v>
      </c>
      <c r="J5" s="100">
        <f t="shared" si="0"/>
        <v>672693833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672693833</v>
      </c>
      <c r="X5" s="100">
        <f t="shared" si="0"/>
        <v>646484067</v>
      </c>
      <c r="Y5" s="100">
        <f t="shared" si="0"/>
        <v>26209766</v>
      </c>
      <c r="Z5" s="137">
        <f>+IF(X5&lt;&gt;0,+(Y5/X5)*100,0)</f>
        <v>4.054201385291063</v>
      </c>
      <c r="AA5" s="153">
        <f>SUM(AA6:AA8)</f>
        <v>2329052070</v>
      </c>
    </row>
    <row r="6" spans="1:27" ht="13.5">
      <c r="A6" s="138" t="s">
        <v>75</v>
      </c>
      <c r="B6" s="136"/>
      <c r="C6" s="155">
        <v>272139</v>
      </c>
      <c r="D6" s="155"/>
      <c r="E6" s="156">
        <v>36430</v>
      </c>
      <c r="F6" s="60">
        <v>36430</v>
      </c>
      <c r="G6" s="60">
        <v>5008</v>
      </c>
      <c r="H6" s="60">
        <v>78460</v>
      </c>
      <c r="I6" s="60">
        <v>7871</v>
      </c>
      <c r="J6" s="60">
        <v>91339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91339</v>
      </c>
      <c r="X6" s="60">
        <v>9715</v>
      </c>
      <c r="Y6" s="60">
        <v>81624</v>
      </c>
      <c r="Z6" s="140">
        <v>840.19</v>
      </c>
      <c r="AA6" s="155">
        <v>36430</v>
      </c>
    </row>
    <row r="7" spans="1:27" ht="13.5">
      <c r="A7" s="138" t="s">
        <v>76</v>
      </c>
      <c r="B7" s="136"/>
      <c r="C7" s="157">
        <v>2361952796</v>
      </c>
      <c r="D7" s="157"/>
      <c r="E7" s="158">
        <v>2304696310</v>
      </c>
      <c r="F7" s="159">
        <v>2304696310</v>
      </c>
      <c r="G7" s="159">
        <v>317727954</v>
      </c>
      <c r="H7" s="159">
        <v>219292959</v>
      </c>
      <c r="I7" s="159">
        <v>127092521</v>
      </c>
      <c r="J7" s="159">
        <v>664113434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664113434</v>
      </c>
      <c r="X7" s="159">
        <v>644158000</v>
      </c>
      <c r="Y7" s="159">
        <v>19955434</v>
      </c>
      <c r="Z7" s="141">
        <v>3.1</v>
      </c>
      <c r="AA7" s="157">
        <v>2304696310</v>
      </c>
    </row>
    <row r="8" spans="1:27" ht="13.5">
      <c r="A8" s="138" t="s">
        <v>77</v>
      </c>
      <c r="B8" s="136"/>
      <c r="C8" s="155">
        <v>13591736</v>
      </c>
      <c r="D8" s="155"/>
      <c r="E8" s="156">
        <v>24319330</v>
      </c>
      <c r="F8" s="60">
        <v>24319330</v>
      </c>
      <c r="G8" s="60">
        <v>1992538</v>
      </c>
      <c r="H8" s="60">
        <v>4611500</v>
      </c>
      <c r="I8" s="60">
        <v>1885022</v>
      </c>
      <c r="J8" s="60">
        <v>8489060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8489060</v>
      </c>
      <c r="X8" s="60">
        <v>2316352</v>
      </c>
      <c r="Y8" s="60">
        <v>6172708</v>
      </c>
      <c r="Z8" s="140">
        <v>266.48</v>
      </c>
      <c r="AA8" s="155">
        <v>24319330</v>
      </c>
    </row>
    <row r="9" spans="1:27" ht="13.5">
      <c r="A9" s="135" t="s">
        <v>78</v>
      </c>
      <c r="B9" s="136"/>
      <c r="C9" s="153">
        <f aca="true" t="shared" si="1" ref="C9:Y9">SUM(C10:C14)</f>
        <v>594790937</v>
      </c>
      <c r="D9" s="153">
        <f>SUM(D10:D14)</f>
        <v>0</v>
      </c>
      <c r="E9" s="154">
        <f t="shared" si="1"/>
        <v>471066341</v>
      </c>
      <c r="F9" s="100">
        <f t="shared" si="1"/>
        <v>471066341</v>
      </c>
      <c r="G9" s="100">
        <f t="shared" si="1"/>
        <v>6949725</v>
      </c>
      <c r="H9" s="100">
        <f t="shared" si="1"/>
        <v>-121925374</v>
      </c>
      <c r="I9" s="100">
        <f t="shared" si="1"/>
        <v>32932111</v>
      </c>
      <c r="J9" s="100">
        <f t="shared" si="1"/>
        <v>-82043538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-82043538</v>
      </c>
      <c r="X9" s="100">
        <f t="shared" si="1"/>
        <v>68892677</v>
      </c>
      <c r="Y9" s="100">
        <f t="shared" si="1"/>
        <v>-150936215</v>
      </c>
      <c r="Z9" s="137">
        <f>+IF(X9&lt;&gt;0,+(Y9/X9)*100,0)</f>
        <v>-219.0889098416077</v>
      </c>
      <c r="AA9" s="153">
        <f>SUM(AA10:AA14)</f>
        <v>471066341</v>
      </c>
    </row>
    <row r="10" spans="1:27" ht="13.5">
      <c r="A10" s="138" t="s">
        <v>79</v>
      </c>
      <c r="B10" s="136"/>
      <c r="C10" s="155">
        <v>24880529</v>
      </c>
      <c r="D10" s="155"/>
      <c r="E10" s="156">
        <v>19921700</v>
      </c>
      <c r="F10" s="60">
        <v>19921700</v>
      </c>
      <c r="G10" s="60">
        <v>1188927</v>
      </c>
      <c r="H10" s="60">
        <v>2498704</v>
      </c>
      <c r="I10" s="60">
        <v>994186</v>
      </c>
      <c r="J10" s="60">
        <v>4681817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4681817</v>
      </c>
      <c r="X10" s="60">
        <v>4334148</v>
      </c>
      <c r="Y10" s="60">
        <v>347669</v>
      </c>
      <c r="Z10" s="140">
        <v>8.02</v>
      </c>
      <c r="AA10" s="155">
        <v>19921700</v>
      </c>
    </row>
    <row r="11" spans="1:27" ht="13.5">
      <c r="A11" s="138" t="s">
        <v>80</v>
      </c>
      <c r="B11" s="136"/>
      <c r="C11" s="155">
        <v>23273152</v>
      </c>
      <c r="D11" s="155"/>
      <c r="E11" s="156">
        <v>27488250</v>
      </c>
      <c r="F11" s="60">
        <v>27488250</v>
      </c>
      <c r="G11" s="60">
        <v>124574</v>
      </c>
      <c r="H11" s="60">
        <v>7605696</v>
      </c>
      <c r="I11" s="60">
        <v>391734</v>
      </c>
      <c r="J11" s="60">
        <v>8122004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8122004</v>
      </c>
      <c r="X11" s="60">
        <v>7881451</v>
      </c>
      <c r="Y11" s="60">
        <v>240553</v>
      </c>
      <c r="Z11" s="140">
        <v>3.05</v>
      </c>
      <c r="AA11" s="155">
        <v>27488250</v>
      </c>
    </row>
    <row r="12" spans="1:27" ht="13.5">
      <c r="A12" s="138" t="s">
        <v>81</v>
      </c>
      <c r="B12" s="136"/>
      <c r="C12" s="155">
        <v>13753828</v>
      </c>
      <c r="D12" s="155"/>
      <c r="E12" s="156">
        <v>36640601</v>
      </c>
      <c r="F12" s="60">
        <v>36640601</v>
      </c>
      <c r="G12" s="60">
        <v>1772941</v>
      </c>
      <c r="H12" s="60">
        <v>-932072</v>
      </c>
      <c r="I12" s="60">
        <v>2258169</v>
      </c>
      <c r="J12" s="60">
        <v>3099038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3099038</v>
      </c>
      <c r="X12" s="60">
        <v>4802785</v>
      </c>
      <c r="Y12" s="60">
        <v>-1703747</v>
      </c>
      <c r="Z12" s="140">
        <v>-35.47</v>
      </c>
      <c r="AA12" s="155">
        <v>36640601</v>
      </c>
    </row>
    <row r="13" spans="1:27" ht="13.5">
      <c r="A13" s="138" t="s">
        <v>82</v>
      </c>
      <c r="B13" s="136"/>
      <c r="C13" s="155">
        <v>525909169</v>
      </c>
      <c r="D13" s="155"/>
      <c r="E13" s="156">
        <v>386009460</v>
      </c>
      <c r="F13" s="60">
        <v>386009460</v>
      </c>
      <c r="G13" s="60">
        <v>3840514</v>
      </c>
      <c r="H13" s="60">
        <v>-131101558</v>
      </c>
      <c r="I13" s="60">
        <v>29283924</v>
      </c>
      <c r="J13" s="60">
        <v>-97977120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-97977120</v>
      </c>
      <c r="X13" s="60">
        <v>51837249</v>
      </c>
      <c r="Y13" s="60">
        <v>-149814369</v>
      </c>
      <c r="Z13" s="140">
        <v>-289.01</v>
      </c>
      <c r="AA13" s="155">
        <v>386009460</v>
      </c>
    </row>
    <row r="14" spans="1:27" ht="13.5">
      <c r="A14" s="138" t="s">
        <v>83</v>
      </c>
      <c r="B14" s="136"/>
      <c r="C14" s="157">
        <v>6974259</v>
      </c>
      <c r="D14" s="157"/>
      <c r="E14" s="158">
        <v>1006330</v>
      </c>
      <c r="F14" s="159">
        <v>1006330</v>
      </c>
      <c r="G14" s="159">
        <v>22769</v>
      </c>
      <c r="H14" s="159">
        <v>3856</v>
      </c>
      <c r="I14" s="159">
        <v>4098</v>
      </c>
      <c r="J14" s="159">
        <v>30723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30723</v>
      </c>
      <c r="X14" s="159">
        <v>37044</v>
      </c>
      <c r="Y14" s="159">
        <v>-6321</v>
      </c>
      <c r="Z14" s="141">
        <v>-17.06</v>
      </c>
      <c r="AA14" s="157">
        <v>1006330</v>
      </c>
    </row>
    <row r="15" spans="1:27" ht="13.5">
      <c r="A15" s="135" t="s">
        <v>84</v>
      </c>
      <c r="B15" s="142"/>
      <c r="C15" s="153">
        <f aca="true" t="shared" si="2" ref="C15:Y15">SUM(C16:C18)</f>
        <v>763567560</v>
      </c>
      <c r="D15" s="153">
        <f>SUM(D16:D18)</f>
        <v>0</v>
      </c>
      <c r="E15" s="154">
        <f t="shared" si="2"/>
        <v>707209558</v>
      </c>
      <c r="F15" s="100">
        <f t="shared" si="2"/>
        <v>707209558</v>
      </c>
      <c r="G15" s="100">
        <f t="shared" si="2"/>
        <v>61745935</v>
      </c>
      <c r="H15" s="100">
        <f t="shared" si="2"/>
        <v>38305971</v>
      </c>
      <c r="I15" s="100">
        <f t="shared" si="2"/>
        <v>26856624</v>
      </c>
      <c r="J15" s="100">
        <f t="shared" si="2"/>
        <v>126908530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126908530</v>
      </c>
      <c r="X15" s="100">
        <f t="shared" si="2"/>
        <v>149432338</v>
      </c>
      <c r="Y15" s="100">
        <f t="shared" si="2"/>
        <v>-22523808</v>
      </c>
      <c r="Z15" s="137">
        <f>+IF(X15&lt;&gt;0,+(Y15/X15)*100,0)</f>
        <v>-15.072914137233134</v>
      </c>
      <c r="AA15" s="153">
        <f>SUM(AA16:AA18)</f>
        <v>707209558</v>
      </c>
    </row>
    <row r="16" spans="1:27" ht="13.5">
      <c r="A16" s="138" t="s">
        <v>85</v>
      </c>
      <c r="B16" s="136"/>
      <c r="C16" s="155">
        <v>213486737</v>
      </c>
      <c r="D16" s="155"/>
      <c r="E16" s="156">
        <v>403800758</v>
      </c>
      <c r="F16" s="60">
        <v>403800758</v>
      </c>
      <c r="G16" s="60">
        <v>8254600</v>
      </c>
      <c r="H16" s="60">
        <v>34813114</v>
      </c>
      <c r="I16" s="60">
        <v>1538123</v>
      </c>
      <c r="J16" s="60">
        <v>44605837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44605837</v>
      </c>
      <c r="X16" s="60">
        <v>84915982</v>
      </c>
      <c r="Y16" s="60">
        <v>-40310145</v>
      </c>
      <c r="Z16" s="140">
        <v>-47.47</v>
      </c>
      <c r="AA16" s="155">
        <v>403800758</v>
      </c>
    </row>
    <row r="17" spans="1:27" ht="13.5">
      <c r="A17" s="138" t="s">
        <v>86</v>
      </c>
      <c r="B17" s="136"/>
      <c r="C17" s="155">
        <v>541217233</v>
      </c>
      <c r="D17" s="155"/>
      <c r="E17" s="156">
        <v>298200100</v>
      </c>
      <c r="F17" s="60">
        <v>298200100</v>
      </c>
      <c r="G17" s="60">
        <v>53174959</v>
      </c>
      <c r="H17" s="60">
        <v>3203711</v>
      </c>
      <c r="I17" s="60">
        <v>24774820</v>
      </c>
      <c r="J17" s="60">
        <v>81153490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81153490</v>
      </c>
      <c r="X17" s="60">
        <v>63322243</v>
      </c>
      <c r="Y17" s="60">
        <v>17831247</v>
      </c>
      <c r="Z17" s="140">
        <v>28.16</v>
      </c>
      <c r="AA17" s="155">
        <v>298200100</v>
      </c>
    </row>
    <row r="18" spans="1:27" ht="13.5">
      <c r="A18" s="138" t="s">
        <v>87</v>
      </c>
      <c r="B18" s="136"/>
      <c r="C18" s="155">
        <v>8863590</v>
      </c>
      <c r="D18" s="155"/>
      <c r="E18" s="156">
        <v>5208700</v>
      </c>
      <c r="F18" s="60">
        <v>5208700</v>
      </c>
      <c r="G18" s="60">
        <v>316376</v>
      </c>
      <c r="H18" s="60">
        <v>289146</v>
      </c>
      <c r="I18" s="60">
        <v>543681</v>
      </c>
      <c r="J18" s="60">
        <v>1149203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1149203</v>
      </c>
      <c r="X18" s="60">
        <v>1194113</v>
      </c>
      <c r="Y18" s="60">
        <v>-44910</v>
      </c>
      <c r="Z18" s="140">
        <v>-3.76</v>
      </c>
      <c r="AA18" s="155">
        <v>5208700</v>
      </c>
    </row>
    <row r="19" spans="1:27" ht="13.5">
      <c r="A19" s="135" t="s">
        <v>88</v>
      </c>
      <c r="B19" s="142"/>
      <c r="C19" s="153">
        <f aca="true" t="shared" si="3" ref="C19:Y19">SUM(C20:C23)</f>
        <v>4749411815</v>
      </c>
      <c r="D19" s="153">
        <f>SUM(D20:D23)</f>
        <v>0</v>
      </c>
      <c r="E19" s="154">
        <f t="shared" si="3"/>
        <v>5442304500</v>
      </c>
      <c r="F19" s="100">
        <f t="shared" si="3"/>
        <v>5442304500</v>
      </c>
      <c r="G19" s="100">
        <f t="shared" si="3"/>
        <v>531339475</v>
      </c>
      <c r="H19" s="100">
        <f t="shared" si="3"/>
        <v>264374135</v>
      </c>
      <c r="I19" s="100">
        <f t="shared" si="3"/>
        <v>427795942</v>
      </c>
      <c r="J19" s="100">
        <f t="shared" si="3"/>
        <v>1223509552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1223509552</v>
      </c>
      <c r="X19" s="100">
        <f t="shared" si="3"/>
        <v>1237877321</v>
      </c>
      <c r="Y19" s="100">
        <f t="shared" si="3"/>
        <v>-14367769</v>
      </c>
      <c r="Z19" s="137">
        <f>+IF(X19&lt;&gt;0,+(Y19/X19)*100,0)</f>
        <v>-1.160677940879733</v>
      </c>
      <c r="AA19" s="153">
        <f>SUM(AA20:AA23)</f>
        <v>5442304500</v>
      </c>
    </row>
    <row r="20" spans="1:27" ht="13.5">
      <c r="A20" s="138" t="s">
        <v>89</v>
      </c>
      <c r="B20" s="136"/>
      <c r="C20" s="155">
        <v>3049998564</v>
      </c>
      <c r="D20" s="155"/>
      <c r="E20" s="156">
        <v>3365130870</v>
      </c>
      <c r="F20" s="60">
        <v>3365130870</v>
      </c>
      <c r="G20" s="60">
        <v>332871396</v>
      </c>
      <c r="H20" s="60">
        <v>140566619</v>
      </c>
      <c r="I20" s="60">
        <v>316319518</v>
      </c>
      <c r="J20" s="60">
        <v>789757533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789757533</v>
      </c>
      <c r="X20" s="60">
        <v>842558415</v>
      </c>
      <c r="Y20" s="60">
        <v>-52800882</v>
      </c>
      <c r="Z20" s="140">
        <v>-6.27</v>
      </c>
      <c r="AA20" s="155">
        <v>3365130870</v>
      </c>
    </row>
    <row r="21" spans="1:27" ht="13.5">
      <c r="A21" s="138" t="s">
        <v>90</v>
      </c>
      <c r="B21" s="136"/>
      <c r="C21" s="155">
        <v>818135306</v>
      </c>
      <c r="D21" s="155"/>
      <c r="E21" s="156">
        <v>883704220</v>
      </c>
      <c r="F21" s="60">
        <v>883704220</v>
      </c>
      <c r="G21" s="60">
        <v>77755265</v>
      </c>
      <c r="H21" s="60">
        <v>53762592</v>
      </c>
      <c r="I21" s="60">
        <v>35184115</v>
      </c>
      <c r="J21" s="60">
        <v>166701972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166701972</v>
      </c>
      <c r="X21" s="60">
        <v>161736248</v>
      </c>
      <c r="Y21" s="60">
        <v>4965724</v>
      </c>
      <c r="Z21" s="140">
        <v>3.07</v>
      </c>
      <c r="AA21" s="155">
        <v>883704220</v>
      </c>
    </row>
    <row r="22" spans="1:27" ht="13.5">
      <c r="A22" s="138" t="s">
        <v>91</v>
      </c>
      <c r="B22" s="136"/>
      <c r="C22" s="157">
        <v>645933762</v>
      </c>
      <c r="D22" s="157"/>
      <c r="E22" s="158">
        <v>881731750</v>
      </c>
      <c r="F22" s="159">
        <v>881731750</v>
      </c>
      <c r="G22" s="159">
        <v>71708694</v>
      </c>
      <c r="H22" s="159">
        <v>49840689</v>
      </c>
      <c r="I22" s="159">
        <v>56517071</v>
      </c>
      <c r="J22" s="159">
        <v>178066454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178066454</v>
      </c>
      <c r="X22" s="159">
        <v>154692589</v>
      </c>
      <c r="Y22" s="159">
        <v>23373865</v>
      </c>
      <c r="Z22" s="141">
        <v>15.11</v>
      </c>
      <c r="AA22" s="157">
        <v>881731750</v>
      </c>
    </row>
    <row r="23" spans="1:27" ht="13.5">
      <c r="A23" s="138" t="s">
        <v>92</v>
      </c>
      <c r="B23" s="136"/>
      <c r="C23" s="155">
        <v>235344183</v>
      </c>
      <c r="D23" s="155"/>
      <c r="E23" s="156">
        <v>311737660</v>
      </c>
      <c r="F23" s="60">
        <v>311737660</v>
      </c>
      <c r="G23" s="60">
        <v>49004120</v>
      </c>
      <c r="H23" s="60">
        <v>20204235</v>
      </c>
      <c r="I23" s="60">
        <v>19775238</v>
      </c>
      <c r="J23" s="60">
        <v>88983593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88983593</v>
      </c>
      <c r="X23" s="60">
        <v>78890069</v>
      </c>
      <c r="Y23" s="60">
        <v>10093524</v>
      </c>
      <c r="Z23" s="140">
        <v>12.79</v>
      </c>
      <c r="AA23" s="155">
        <v>311737660</v>
      </c>
    </row>
    <row r="24" spans="1:27" ht="13.5">
      <c r="A24" s="135" t="s">
        <v>93</v>
      </c>
      <c r="B24" s="142" t="s">
        <v>94</v>
      </c>
      <c r="C24" s="153">
        <v>16914590</v>
      </c>
      <c r="D24" s="153"/>
      <c r="E24" s="154">
        <v>16730730</v>
      </c>
      <c r="F24" s="100">
        <v>16730730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16730730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8500501573</v>
      </c>
      <c r="D25" s="168">
        <f>+D5+D9+D15+D19+D24</f>
        <v>0</v>
      </c>
      <c r="E25" s="169">
        <f t="shared" si="4"/>
        <v>8966363199</v>
      </c>
      <c r="F25" s="73">
        <f t="shared" si="4"/>
        <v>8966363199</v>
      </c>
      <c r="G25" s="73">
        <f t="shared" si="4"/>
        <v>919760635</v>
      </c>
      <c r="H25" s="73">
        <f t="shared" si="4"/>
        <v>404737651</v>
      </c>
      <c r="I25" s="73">
        <f t="shared" si="4"/>
        <v>616570091</v>
      </c>
      <c r="J25" s="73">
        <f t="shared" si="4"/>
        <v>1941068377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1941068377</v>
      </c>
      <c r="X25" s="73">
        <f t="shared" si="4"/>
        <v>2102686403</v>
      </c>
      <c r="Y25" s="73">
        <f t="shared" si="4"/>
        <v>-161618026</v>
      </c>
      <c r="Z25" s="170">
        <f>+IF(X25&lt;&gt;0,+(Y25/X25)*100,0)</f>
        <v>-7.686263903614542</v>
      </c>
      <c r="AA25" s="168">
        <f>+AA5+AA9+AA15+AA19+AA24</f>
        <v>8966363199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736511504</v>
      </c>
      <c r="D28" s="153">
        <f>SUM(D29:D31)</f>
        <v>0</v>
      </c>
      <c r="E28" s="154">
        <f t="shared" si="5"/>
        <v>1214827620</v>
      </c>
      <c r="F28" s="100">
        <f t="shared" si="5"/>
        <v>1214827620</v>
      </c>
      <c r="G28" s="100">
        <f t="shared" si="5"/>
        <v>107578101</v>
      </c>
      <c r="H28" s="100">
        <f t="shared" si="5"/>
        <v>108868280</v>
      </c>
      <c r="I28" s="100">
        <f t="shared" si="5"/>
        <v>93591546</v>
      </c>
      <c r="J28" s="100">
        <f t="shared" si="5"/>
        <v>310037927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310037927</v>
      </c>
      <c r="X28" s="100">
        <f t="shared" si="5"/>
        <v>286338896</v>
      </c>
      <c r="Y28" s="100">
        <f t="shared" si="5"/>
        <v>23699031</v>
      </c>
      <c r="Z28" s="137">
        <f>+IF(X28&lt;&gt;0,+(Y28/X28)*100,0)</f>
        <v>8.276567148600028</v>
      </c>
      <c r="AA28" s="153">
        <f>SUM(AA29:AA31)</f>
        <v>1214827620</v>
      </c>
    </row>
    <row r="29" spans="1:27" ht="13.5">
      <c r="A29" s="138" t="s">
        <v>75</v>
      </c>
      <c r="B29" s="136"/>
      <c r="C29" s="155">
        <v>158137917</v>
      </c>
      <c r="D29" s="155"/>
      <c r="E29" s="156">
        <v>199926170</v>
      </c>
      <c r="F29" s="60">
        <v>199926170</v>
      </c>
      <c r="G29" s="60">
        <v>30144918</v>
      </c>
      <c r="H29" s="60">
        <v>17200569</v>
      </c>
      <c r="I29" s="60">
        <v>17940212</v>
      </c>
      <c r="J29" s="60">
        <v>65285699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65285699</v>
      </c>
      <c r="X29" s="60">
        <v>60644167</v>
      </c>
      <c r="Y29" s="60">
        <v>4641532</v>
      </c>
      <c r="Z29" s="140">
        <v>7.65</v>
      </c>
      <c r="AA29" s="155">
        <v>199926170</v>
      </c>
    </row>
    <row r="30" spans="1:27" ht="13.5">
      <c r="A30" s="138" t="s">
        <v>76</v>
      </c>
      <c r="B30" s="136"/>
      <c r="C30" s="157">
        <v>348105828</v>
      </c>
      <c r="D30" s="157"/>
      <c r="E30" s="158">
        <v>617061140</v>
      </c>
      <c r="F30" s="159">
        <v>617061140</v>
      </c>
      <c r="G30" s="159">
        <v>44373485</v>
      </c>
      <c r="H30" s="159">
        <v>60722185</v>
      </c>
      <c r="I30" s="159">
        <v>38029762</v>
      </c>
      <c r="J30" s="159">
        <v>143125432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143125432</v>
      </c>
      <c r="X30" s="159">
        <v>132496883</v>
      </c>
      <c r="Y30" s="159">
        <v>10628549</v>
      </c>
      <c r="Z30" s="141">
        <v>8.02</v>
      </c>
      <c r="AA30" s="157">
        <v>617061140</v>
      </c>
    </row>
    <row r="31" spans="1:27" ht="13.5">
      <c r="A31" s="138" t="s">
        <v>77</v>
      </c>
      <c r="B31" s="136"/>
      <c r="C31" s="155">
        <v>230267759</v>
      </c>
      <c r="D31" s="155"/>
      <c r="E31" s="156">
        <v>397840310</v>
      </c>
      <c r="F31" s="60">
        <v>397840310</v>
      </c>
      <c r="G31" s="60">
        <v>33059698</v>
      </c>
      <c r="H31" s="60">
        <v>30945526</v>
      </c>
      <c r="I31" s="60">
        <v>37621572</v>
      </c>
      <c r="J31" s="60">
        <v>101626796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101626796</v>
      </c>
      <c r="X31" s="60">
        <v>93197846</v>
      </c>
      <c r="Y31" s="60">
        <v>8428950</v>
      </c>
      <c r="Z31" s="140">
        <v>9.04</v>
      </c>
      <c r="AA31" s="155">
        <v>397840310</v>
      </c>
    </row>
    <row r="32" spans="1:27" ht="13.5">
      <c r="A32" s="135" t="s">
        <v>78</v>
      </c>
      <c r="B32" s="136"/>
      <c r="C32" s="153">
        <f aca="true" t="shared" si="6" ref="C32:Y32">SUM(C33:C37)</f>
        <v>1938203724</v>
      </c>
      <c r="D32" s="153">
        <f>SUM(D33:D37)</f>
        <v>0</v>
      </c>
      <c r="E32" s="154">
        <f t="shared" si="6"/>
        <v>1387280120</v>
      </c>
      <c r="F32" s="100">
        <f t="shared" si="6"/>
        <v>1387280120</v>
      </c>
      <c r="G32" s="100">
        <f t="shared" si="6"/>
        <v>97849022</v>
      </c>
      <c r="H32" s="100">
        <f t="shared" si="6"/>
        <v>145617351</v>
      </c>
      <c r="I32" s="100">
        <f t="shared" si="6"/>
        <v>160286775</v>
      </c>
      <c r="J32" s="100">
        <f t="shared" si="6"/>
        <v>403753148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403753148</v>
      </c>
      <c r="X32" s="100">
        <f t="shared" si="6"/>
        <v>315349702</v>
      </c>
      <c r="Y32" s="100">
        <f t="shared" si="6"/>
        <v>88403446</v>
      </c>
      <c r="Z32" s="137">
        <f>+IF(X32&lt;&gt;0,+(Y32/X32)*100,0)</f>
        <v>28.033464258672424</v>
      </c>
      <c r="AA32" s="153">
        <f>SUM(AA33:AA37)</f>
        <v>1387280120</v>
      </c>
    </row>
    <row r="33" spans="1:27" ht="13.5">
      <c r="A33" s="138" t="s">
        <v>79</v>
      </c>
      <c r="B33" s="136"/>
      <c r="C33" s="155">
        <v>149583724</v>
      </c>
      <c r="D33" s="155"/>
      <c r="E33" s="156">
        <v>174597700</v>
      </c>
      <c r="F33" s="60">
        <v>174597700</v>
      </c>
      <c r="G33" s="60">
        <v>8903822</v>
      </c>
      <c r="H33" s="60">
        <v>9488913</v>
      </c>
      <c r="I33" s="60">
        <v>11825869</v>
      </c>
      <c r="J33" s="60">
        <v>30218604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30218604</v>
      </c>
      <c r="X33" s="60">
        <v>43046252</v>
      </c>
      <c r="Y33" s="60">
        <v>-12827648</v>
      </c>
      <c r="Z33" s="140">
        <v>-29.8</v>
      </c>
      <c r="AA33" s="155">
        <v>174597700</v>
      </c>
    </row>
    <row r="34" spans="1:27" ht="13.5">
      <c r="A34" s="138" t="s">
        <v>80</v>
      </c>
      <c r="B34" s="136"/>
      <c r="C34" s="155">
        <v>144842602</v>
      </c>
      <c r="D34" s="155"/>
      <c r="E34" s="156">
        <v>181519390</v>
      </c>
      <c r="F34" s="60">
        <v>181519390</v>
      </c>
      <c r="G34" s="60">
        <v>12369714</v>
      </c>
      <c r="H34" s="60">
        <v>8205966</v>
      </c>
      <c r="I34" s="60">
        <v>9035598</v>
      </c>
      <c r="J34" s="60">
        <v>29611278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29611278</v>
      </c>
      <c r="X34" s="60">
        <v>34738324</v>
      </c>
      <c r="Y34" s="60">
        <v>-5127046</v>
      </c>
      <c r="Z34" s="140">
        <v>-14.76</v>
      </c>
      <c r="AA34" s="155">
        <v>181519390</v>
      </c>
    </row>
    <row r="35" spans="1:27" ht="13.5">
      <c r="A35" s="138" t="s">
        <v>81</v>
      </c>
      <c r="B35" s="136"/>
      <c r="C35" s="155">
        <v>414260368</v>
      </c>
      <c r="D35" s="155"/>
      <c r="E35" s="156">
        <v>424598870</v>
      </c>
      <c r="F35" s="60">
        <v>424598870</v>
      </c>
      <c r="G35" s="60">
        <v>31189278</v>
      </c>
      <c r="H35" s="60">
        <v>26576951</v>
      </c>
      <c r="I35" s="60">
        <v>31400020</v>
      </c>
      <c r="J35" s="60">
        <v>89166249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89166249</v>
      </c>
      <c r="X35" s="60">
        <v>89104015</v>
      </c>
      <c r="Y35" s="60">
        <v>62234</v>
      </c>
      <c r="Z35" s="140">
        <v>0.07</v>
      </c>
      <c r="AA35" s="155">
        <v>424598870</v>
      </c>
    </row>
    <row r="36" spans="1:27" ht="13.5">
      <c r="A36" s="138" t="s">
        <v>82</v>
      </c>
      <c r="B36" s="136"/>
      <c r="C36" s="155">
        <v>1050571412</v>
      </c>
      <c r="D36" s="155"/>
      <c r="E36" s="156">
        <v>442835040</v>
      </c>
      <c r="F36" s="60">
        <v>442835040</v>
      </c>
      <c r="G36" s="60">
        <v>16930247</v>
      </c>
      <c r="H36" s="60">
        <v>73833411</v>
      </c>
      <c r="I36" s="60">
        <v>77764890</v>
      </c>
      <c r="J36" s="60">
        <v>168528548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168528548</v>
      </c>
      <c r="X36" s="60">
        <v>101579020</v>
      </c>
      <c r="Y36" s="60">
        <v>66949528</v>
      </c>
      <c r="Z36" s="140">
        <v>65.91</v>
      </c>
      <c r="AA36" s="155">
        <v>442835040</v>
      </c>
    </row>
    <row r="37" spans="1:27" ht="13.5">
      <c r="A37" s="138" t="s">
        <v>83</v>
      </c>
      <c r="B37" s="136"/>
      <c r="C37" s="157">
        <v>178945618</v>
      </c>
      <c r="D37" s="157"/>
      <c r="E37" s="158">
        <v>163729120</v>
      </c>
      <c r="F37" s="159">
        <v>163729120</v>
      </c>
      <c r="G37" s="159">
        <v>28455961</v>
      </c>
      <c r="H37" s="159">
        <v>27512110</v>
      </c>
      <c r="I37" s="159">
        <v>30260398</v>
      </c>
      <c r="J37" s="159">
        <v>86228469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86228469</v>
      </c>
      <c r="X37" s="159">
        <v>46882091</v>
      </c>
      <c r="Y37" s="159">
        <v>39346378</v>
      </c>
      <c r="Z37" s="141">
        <v>83.93</v>
      </c>
      <c r="AA37" s="157">
        <v>163729120</v>
      </c>
    </row>
    <row r="38" spans="1:27" ht="13.5">
      <c r="A38" s="135" t="s">
        <v>84</v>
      </c>
      <c r="B38" s="142"/>
      <c r="C38" s="153">
        <f aca="true" t="shared" si="7" ref="C38:Y38">SUM(C39:C41)</f>
        <v>1025875917</v>
      </c>
      <c r="D38" s="153">
        <f>SUM(D39:D41)</f>
        <v>0</v>
      </c>
      <c r="E38" s="154">
        <f t="shared" si="7"/>
        <v>1111019679</v>
      </c>
      <c r="F38" s="100">
        <f t="shared" si="7"/>
        <v>1111019679</v>
      </c>
      <c r="G38" s="100">
        <f t="shared" si="7"/>
        <v>75836323</v>
      </c>
      <c r="H38" s="100">
        <f t="shared" si="7"/>
        <v>98206225</v>
      </c>
      <c r="I38" s="100">
        <f t="shared" si="7"/>
        <v>47235795</v>
      </c>
      <c r="J38" s="100">
        <f t="shared" si="7"/>
        <v>221278343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221278343</v>
      </c>
      <c r="X38" s="100">
        <f t="shared" si="7"/>
        <v>218348706</v>
      </c>
      <c r="Y38" s="100">
        <f t="shared" si="7"/>
        <v>2929637</v>
      </c>
      <c r="Z38" s="137">
        <f>+IF(X38&lt;&gt;0,+(Y38/X38)*100,0)</f>
        <v>1.3417240036219862</v>
      </c>
      <c r="AA38" s="153">
        <f>SUM(AA39:AA41)</f>
        <v>1111019679</v>
      </c>
    </row>
    <row r="39" spans="1:27" ht="13.5">
      <c r="A39" s="138" t="s">
        <v>85</v>
      </c>
      <c r="B39" s="136"/>
      <c r="C39" s="155">
        <v>486249116</v>
      </c>
      <c r="D39" s="155"/>
      <c r="E39" s="156">
        <v>429392179</v>
      </c>
      <c r="F39" s="60">
        <v>429392179</v>
      </c>
      <c r="G39" s="60">
        <v>37982625</v>
      </c>
      <c r="H39" s="60">
        <v>44840358</v>
      </c>
      <c r="I39" s="60">
        <v>17568592</v>
      </c>
      <c r="J39" s="60">
        <v>100391575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100391575</v>
      </c>
      <c r="X39" s="60">
        <v>93100321</v>
      </c>
      <c r="Y39" s="60">
        <v>7291254</v>
      </c>
      <c r="Z39" s="140">
        <v>7.83</v>
      </c>
      <c r="AA39" s="155">
        <v>429392179</v>
      </c>
    </row>
    <row r="40" spans="1:27" ht="13.5">
      <c r="A40" s="138" t="s">
        <v>86</v>
      </c>
      <c r="B40" s="136"/>
      <c r="C40" s="155">
        <v>424650277</v>
      </c>
      <c r="D40" s="155"/>
      <c r="E40" s="156">
        <v>353661630</v>
      </c>
      <c r="F40" s="60">
        <v>353661630</v>
      </c>
      <c r="G40" s="60">
        <v>29402839</v>
      </c>
      <c r="H40" s="60">
        <v>46462252</v>
      </c>
      <c r="I40" s="60">
        <v>19536957</v>
      </c>
      <c r="J40" s="60">
        <v>95402048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95402048</v>
      </c>
      <c r="X40" s="60">
        <v>53580620</v>
      </c>
      <c r="Y40" s="60">
        <v>41821428</v>
      </c>
      <c r="Z40" s="140">
        <v>78.05</v>
      </c>
      <c r="AA40" s="155">
        <v>353661630</v>
      </c>
    </row>
    <row r="41" spans="1:27" ht="13.5">
      <c r="A41" s="138" t="s">
        <v>87</v>
      </c>
      <c r="B41" s="136"/>
      <c r="C41" s="155">
        <v>114976524</v>
      </c>
      <c r="D41" s="155"/>
      <c r="E41" s="156">
        <v>327965870</v>
      </c>
      <c r="F41" s="60">
        <v>327965870</v>
      </c>
      <c r="G41" s="60">
        <v>8450859</v>
      </c>
      <c r="H41" s="60">
        <v>6903615</v>
      </c>
      <c r="I41" s="60">
        <v>10130246</v>
      </c>
      <c r="J41" s="60">
        <v>25484720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25484720</v>
      </c>
      <c r="X41" s="60">
        <v>71667765</v>
      </c>
      <c r="Y41" s="60">
        <v>-46183045</v>
      </c>
      <c r="Z41" s="140">
        <v>-64.44</v>
      </c>
      <c r="AA41" s="155">
        <v>327965870</v>
      </c>
    </row>
    <row r="42" spans="1:27" ht="13.5">
      <c r="A42" s="135" t="s">
        <v>88</v>
      </c>
      <c r="B42" s="142"/>
      <c r="C42" s="153">
        <f aca="true" t="shared" si="8" ref="C42:Y42">SUM(C43:C46)</f>
        <v>3669273998</v>
      </c>
      <c r="D42" s="153">
        <f>SUM(D43:D46)</f>
        <v>0</v>
      </c>
      <c r="E42" s="154">
        <f t="shared" si="8"/>
        <v>4557309400</v>
      </c>
      <c r="F42" s="100">
        <f t="shared" si="8"/>
        <v>4557309400</v>
      </c>
      <c r="G42" s="100">
        <f t="shared" si="8"/>
        <v>393752807</v>
      </c>
      <c r="H42" s="100">
        <f t="shared" si="8"/>
        <v>125324965</v>
      </c>
      <c r="I42" s="100">
        <f t="shared" si="8"/>
        <v>407495508</v>
      </c>
      <c r="J42" s="100">
        <f t="shared" si="8"/>
        <v>926573280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926573280</v>
      </c>
      <c r="X42" s="100">
        <f t="shared" si="8"/>
        <v>1266507974</v>
      </c>
      <c r="Y42" s="100">
        <f t="shared" si="8"/>
        <v>-339934694</v>
      </c>
      <c r="Z42" s="137">
        <f>+IF(X42&lt;&gt;0,+(Y42/X42)*100,0)</f>
        <v>-26.840312179511</v>
      </c>
      <c r="AA42" s="153">
        <f>SUM(AA43:AA46)</f>
        <v>4557309400</v>
      </c>
    </row>
    <row r="43" spans="1:27" ht="13.5">
      <c r="A43" s="138" t="s">
        <v>89</v>
      </c>
      <c r="B43" s="136"/>
      <c r="C43" s="155">
        <v>2672225007</v>
      </c>
      <c r="D43" s="155"/>
      <c r="E43" s="156">
        <v>3053510350</v>
      </c>
      <c r="F43" s="60">
        <v>3053510350</v>
      </c>
      <c r="G43" s="60">
        <v>300320311</v>
      </c>
      <c r="H43" s="60">
        <v>64824423</v>
      </c>
      <c r="I43" s="60">
        <v>314363589</v>
      </c>
      <c r="J43" s="60">
        <v>679508323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679508323</v>
      </c>
      <c r="X43" s="60">
        <v>925181000</v>
      </c>
      <c r="Y43" s="60">
        <v>-245672677</v>
      </c>
      <c r="Z43" s="140">
        <v>-26.55</v>
      </c>
      <c r="AA43" s="155">
        <v>3053510350</v>
      </c>
    </row>
    <row r="44" spans="1:27" ht="13.5">
      <c r="A44" s="138" t="s">
        <v>90</v>
      </c>
      <c r="B44" s="136"/>
      <c r="C44" s="155">
        <v>430023556</v>
      </c>
      <c r="D44" s="155"/>
      <c r="E44" s="156">
        <v>666970810</v>
      </c>
      <c r="F44" s="60">
        <v>666970810</v>
      </c>
      <c r="G44" s="60">
        <v>44478005</v>
      </c>
      <c r="H44" s="60">
        <v>28447093</v>
      </c>
      <c r="I44" s="60">
        <v>42025611</v>
      </c>
      <c r="J44" s="60">
        <v>114950709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114950709</v>
      </c>
      <c r="X44" s="60">
        <v>136958234</v>
      </c>
      <c r="Y44" s="60">
        <v>-22007525</v>
      </c>
      <c r="Z44" s="140">
        <v>-16.07</v>
      </c>
      <c r="AA44" s="155">
        <v>666970810</v>
      </c>
    </row>
    <row r="45" spans="1:27" ht="13.5">
      <c r="A45" s="138" t="s">
        <v>91</v>
      </c>
      <c r="B45" s="136"/>
      <c r="C45" s="157">
        <v>375288463</v>
      </c>
      <c r="D45" s="157"/>
      <c r="E45" s="158">
        <v>553414150</v>
      </c>
      <c r="F45" s="159">
        <v>553414150</v>
      </c>
      <c r="G45" s="159">
        <v>30983486</v>
      </c>
      <c r="H45" s="159">
        <v>18174255</v>
      </c>
      <c r="I45" s="159">
        <v>33606170</v>
      </c>
      <c r="J45" s="159">
        <v>82763911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82763911</v>
      </c>
      <c r="X45" s="159">
        <v>140739847</v>
      </c>
      <c r="Y45" s="159">
        <v>-57975936</v>
      </c>
      <c r="Z45" s="141">
        <v>-41.19</v>
      </c>
      <c r="AA45" s="157">
        <v>553414150</v>
      </c>
    </row>
    <row r="46" spans="1:27" ht="13.5">
      <c r="A46" s="138" t="s">
        <v>92</v>
      </c>
      <c r="B46" s="136"/>
      <c r="C46" s="155">
        <v>191736972</v>
      </c>
      <c r="D46" s="155"/>
      <c r="E46" s="156">
        <v>283414090</v>
      </c>
      <c r="F46" s="60">
        <v>283414090</v>
      </c>
      <c r="G46" s="60">
        <v>17971005</v>
      </c>
      <c r="H46" s="60">
        <v>13879194</v>
      </c>
      <c r="I46" s="60">
        <v>17500138</v>
      </c>
      <c r="J46" s="60">
        <v>49350337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49350337</v>
      </c>
      <c r="X46" s="60">
        <v>63628893</v>
      </c>
      <c r="Y46" s="60">
        <v>-14278556</v>
      </c>
      <c r="Z46" s="140">
        <v>-22.44</v>
      </c>
      <c r="AA46" s="155">
        <v>283414090</v>
      </c>
    </row>
    <row r="47" spans="1:27" ht="13.5">
      <c r="A47" s="135" t="s">
        <v>93</v>
      </c>
      <c r="B47" s="142" t="s">
        <v>94</v>
      </c>
      <c r="C47" s="153">
        <v>12201745</v>
      </c>
      <c r="D47" s="153"/>
      <c r="E47" s="154">
        <v>35950310</v>
      </c>
      <c r="F47" s="100">
        <v>35950310</v>
      </c>
      <c r="G47" s="100">
        <v>656850</v>
      </c>
      <c r="H47" s="100">
        <v>898064</v>
      </c>
      <c r="I47" s="100">
        <v>1029987</v>
      </c>
      <c r="J47" s="100">
        <v>2584901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2584901</v>
      </c>
      <c r="X47" s="100">
        <v>8494359</v>
      </c>
      <c r="Y47" s="100">
        <v>-5909458</v>
      </c>
      <c r="Z47" s="137">
        <v>-69.57</v>
      </c>
      <c r="AA47" s="153">
        <v>35950310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7382066888</v>
      </c>
      <c r="D48" s="168">
        <f>+D28+D32+D38+D42+D47</f>
        <v>0</v>
      </c>
      <c r="E48" s="169">
        <f t="shared" si="9"/>
        <v>8306387129</v>
      </c>
      <c r="F48" s="73">
        <f t="shared" si="9"/>
        <v>8306387129</v>
      </c>
      <c r="G48" s="73">
        <f t="shared" si="9"/>
        <v>675673103</v>
      </c>
      <c r="H48" s="73">
        <f t="shared" si="9"/>
        <v>478914885</v>
      </c>
      <c r="I48" s="73">
        <f t="shared" si="9"/>
        <v>709639611</v>
      </c>
      <c r="J48" s="73">
        <f t="shared" si="9"/>
        <v>1864227599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1864227599</v>
      </c>
      <c r="X48" s="73">
        <f t="shared" si="9"/>
        <v>2095039637</v>
      </c>
      <c r="Y48" s="73">
        <f t="shared" si="9"/>
        <v>-230812038</v>
      </c>
      <c r="Z48" s="170">
        <f>+IF(X48&lt;&gt;0,+(Y48/X48)*100,0)</f>
        <v>-11.017072609209064</v>
      </c>
      <c r="AA48" s="168">
        <f>+AA28+AA32+AA38+AA42+AA47</f>
        <v>8306387129</v>
      </c>
    </row>
    <row r="49" spans="1:27" ht="13.5">
      <c r="A49" s="148" t="s">
        <v>49</v>
      </c>
      <c r="B49" s="149"/>
      <c r="C49" s="171">
        <f aca="true" t="shared" si="10" ref="C49:Y49">+C25-C48</f>
        <v>1118434685</v>
      </c>
      <c r="D49" s="171">
        <f>+D25-D48</f>
        <v>0</v>
      </c>
      <c r="E49" s="172">
        <f t="shared" si="10"/>
        <v>659976070</v>
      </c>
      <c r="F49" s="173">
        <f t="shared" si="10"/>
        <v>659976070</v>
      </c>
      <c r="G49" s="173">
        <f t="shared" si="10"/>
        <v>244087532</v>
      </c>
      <c r="H49" s="173">
        <f t="shared" si="10"/>
        <v>-74177234</v>
      </c>
      <c r="I49" s="173">
        <f t="shared" si="10"/>
        <v>-93069520</v>
      </c>
      <c r="J49" s="173">
        <f t="shared" si="10"/>
        <v>76840778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76840778</v>
      </c>
      <c r="X49" s="173">
        <f>IF(F25=F48,0,X25-X48)</f>
        <v>7646766</v>
      </c>
      <c r="Y49" s="173">
        <f t="shared" si="10"/>
        <v>69194012</v>
      </c>
      <c r="Z49" s="174">
        <f>+IF(X49&lt;&gt;0,+(Y49/X49)*100,0)</f>
        <v>904.8794222289528</v>
      </c>
      <c r="AA49" s="171">
        <f>+AA25-AA48</f>
        <v>659976070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1205525500</v>
      </c>
      <c r="D5" s="155">
        <v>0</v>
      </c>
      <c r="E5" s="156">
        <v>1373532540</v>
      </c>
      <c r="F5" s="60">
        <v>1373532540</v>
      </c>
      <c r="G5" s="60">
        <v>118065623</v>
      </c>
      <c r="H5" s="60">
        <v>113588861</v>
      </c>
      <c r="I5" s="60">
        <v>111848824</v>
      </c>
      <c r="J5" s="60">
        <v>343503308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343503308</v>
      </c>
      <c r="X5" s="60">
        <v>345846300</v>
      </c>
      <c r="Y5" s="60">
        <v>-2342992</v>
      </c>
      <c r="Z5" s="140">
        <v>-0.68</v>
      </c>
      <c r="AA5" s="155">
        <v>1373532540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2872308231</v>
      </c>
      <c r="D7" s="155">
        <v>0</v>
      </c>
      <c r="E7" s="156">
        <v>3182151220</v>
      </c>
      <c r="F7" s="60">
        <v>3182151220</v>
      </c>
      <c r="G7" s="60">
        <v>311162204</v>
      </c>
      <c r="H7" s="60">
        <v>135186767</v>
      </c>
      <c r="I7" s="60">
        <v>308630224</v>
      </c>
      <c r="J7" s="60">
        <v>754979195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754979195</v>
      </c>
      <c r="X7" s="60">
        <v>763203570</v>
      </c>
      <c r="Y7" s="60">
        <v>-8224375</v>
      </c>
      <c r="Z7" s="140">
        <v>-1.08</v>
      </c>
      <c r="AA7" s="155">
        <v>3182151220</v>
      </c>
    </row>
    <row r="8" spans="1:27" ht="13.5">
      <c r="A8" s="183" t="s">
        <v>104</v>
      </c>
      <c r="B8" s="182"/>
      <c r="C8" s="155">
        <v>506094564</v>
      </c>
      <c r="D8" s="155">
        <v>0</v>
      </c>
      <c r="E8" s="156">
        <v>558220370</v>
      </c>
      <c r="F8" s="60">
        <v>558220370</v>
      </c>
      <c r="G8" s="60">
        <v>35339312</v>
      </c>
      <c r="H8" s="60">
        <v>50480997</v>
      </c>
      <c r="I8" s="60">
        <v>27487247</v>
      </c>
      <c r="J8" s="60">
        <v>113307556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113307556</v>
      </c>
      <c r="X8" s="60">
        <v>113689400</v>
      </c>
      <c r="Y8" s="60">
        <v>-381844</v>
      </c>
      <c r="Z8" s="140">
        <v>-0.34</v>
      </c>
      <c r="AA8" s="155">
        <v>558220370</v>
      </c>
    </row>
    <row r="9" spans="1:27" ht="13.5">
      <c r="A9" s="183" t="s">
        <v>105</v>
      </c>
      <c r="B9" s="182"/>
      <c r="C9" s="155">
        <v>308365172</v>
      </c>
      <c r="D9" s="155">
        <v>0</v>
      </c>
      <c r="E9" s="156">
        <v>384587160</v>
      </c>
      <c r="F9" s="60">
        <v>384587160</v>
      </c>
      <c r="G9" s="60">
        <v>24024532</v>
      </c>
      <c r="H9" s="60">
        <v>29068725</v>
      </c>
      <c r="I9" s="60">
        <v>29371184</v>
      </c>
      <c r="J9" s="60">
        <v>82464441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82464441</v>
      </c>
      <c r="X9" s="60">
        <v>91639310</v>
      </c>
      <c r="Y9" s="60">
        <v>-9174869</v>
      </c>
      <c r="Z9" s="140">
        <v>-10.01</v>
      </c>
      <c r="AA9" s="155">
        <v>384587160</v>
      </c>
    </row>
    <row r="10" spans="1:27" ht="13.5">
      <c r="A10" s="183" t="s">
        <v>106</v>
      </c>
      <c r="B10" s="182"/>
      <c r="C10" s="155">
        <v>124745195</v>
      </c>
      <c r="D10" s="155">
        <v>0</v>
      </c>
      <c r="E10" s="156">
        <v>200068270</v>
      </c>
      <c r="F10" s="54">
        <v>200068270</v>
      </c>
      <c r="G10" s="54">
        <v>16773947</v>
      </c>
      <c r="H10" s="54">
        <v>17139868</v>
      </c>
      <c r="I10" s="54">
        <v>17094548</v>
      </c>
      <c r="J10" s="54">
        <v>51008363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51008363</v>
      </c>
      <c r="X10" s="54">
        <v>50889510</v>
      </c>
      <c r="Y10" s="54">
        <v>118853</v>
      </c>
      <c r="Z10" s="184">
        <v>0.23</v>
      </c>
      <c r="AA10" s="130">
        <v>200068270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17906720</v>
      </c>
      <c r="D12" s="155">
        <v>0</v>
      </c>
      <c r="E12" s="156">
        <v>22327400</v>
      </c>
      <c r="F12" s="60">
        <v>22327400</v>
      </c>
      <c r="G12" s="60">
        <v>1721927</v>
      </c>
      <c r="H12" s="60">
        <v>1499237</v>
      </c>
      <c r="I12" s="60">
        <v>1789171</v>
      </c>
      <c r="J12" s="60">
        <v>5010335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5010335</v>
      </c>
      <c r="X12" s="60">
        <v>5581740</v>
      </c>
      <c r="Y12" s="60">
        <v>-571405</v>
      </c>
      <c r="Z12" s="140">
        <v>-10.24</v>
      </c>
      <c r="AA12" s="155">
        <v>22327400</v>
      </c>
    </row>
    <row r="13" spans="1:27" ht="13.5">
      <c r="A13" s="181" t="s">
        <v>109</v>
      </c>
      <c r="B13" s="185"/>
      <c r="C13" s="155">
        <v>83182987</v>
      </c>
      <c r="D13" s="155">
        <v>0</v>
      </c>
      <c r="E13" s="156">
        <v>65792430</v>
      </c>
      <c r="F13" s="60">
        <v>65792430</v>
      </c>
      <c r="G13" s="60">
        <v>12561446</v>
      </c>
      <c r="H13" s="60">
        <v>-6925340</v>
      </c>
      <c r="I13" s="60">
        <v>7417980</v>
      </c>
      <c r="J13" s="60">
        <v>13054086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13054086</v>
      </c>
      <c r="X13" s="60">
        <v>16648000</v>
      </c>
      <c r="Y13" s="60">
        <v>-3593914</v>
      </c>
      <c r="Z13" s="140">
        <v>-21.59</v>
      </c>
      <c r="AA13" s="155">
        <v>65792430</v>
      </c>
    </row>
    <row r="14" spans="1:27" ht="13.5">
      <c r="A14" s="181" t="s">
        <v>110</v>
      </c>
      <c r="B14" s="185"/>
      <c r="C14" s="155">
        <v>217462732</v>
      </c>
      <c r="D14" s="155">
        <v>0</v>
      </c>
      <c r="E14" s="156">
        <v>182999070</v>
      </c>
      <c r="F14" s="60">
        <v>182999070</v>
      </c>
      <c r="G14" s="60">
        <v>17790020</v>
      </c>
      <c r="H14" s="60">
        <v>11265474</v>
      </c>
      <c r="I14" s="60">
        <v>12437451</v>
      </c>
      <c r="J14" s="60">
        <v>41492945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41492945</v>
      </c>
      <c r="X14" s="60">
        <v>43979900</v>
      </c>
      <c r="Y14" s="60">
        <v>-2486955</v>
      </c>
      <c r="Z14" s="140">
        <v>-5.65</v>
      </c>
      <c r="AA14" s="155">
        <v>182999070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12808381</v>
      </c>
      <c r="D16" s="155">
        <v>0</v>
      </c>
      <c r="E16" s="156">
        <v>36836270</v>
      </c>
      <c r="F16" s="60">
        <v>36836270</v>
      </c>
      <c r="G16" s="60">
        <v>1882866</v>
      </c>
      <c r="H16" s="60">
        <v>-611381</v>
      </c>
      <c r="I16" s="60">
        <v>2065204</v>
      </c>
      <c r="J16" s="60">
        <v>3336689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3336689</v>
      </c>
      <c r="X16" s="60">
        <v>8800000</v>
      </c>
      <c r="Y16" s="60">
        <v>-5463311</v>
      </c>
      <c r="Z16" s="140">
        <v>-62.08</v>
      </c>
      <c r="AA16" s="155">
        <v>36836270</v>
      </c>
    </row>
    <row r="17" spans="1:27" ht="13.5">
      <c r="A17" s="181" t="s">
        <v>113</v>
      </c>
      <c r="B17" s="185"/>
      <c r="C17" s="155">
        <v>9328146</v>
      </c>
      <c r="D17" s="155">
        <v>0</v>
      </c>
      <c r="E17" s="156">
        <v>11364580</v>
      </c>
      <c r="F17" s="60">
        <v>11364580</v>
      </c>
      <c r="G17" s="60">
        <v>819026</v>
      </c>
      <c r="H17" s="60">
        <v>728098</v>
      </c>
      <c r="I17" s="60">
        <v>798222</v>
      </c>
      <c r="J17" s="60">
        <v>2345346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2345346</v>
      </c>
      <c r="X17" s="60">
        <v>2159310</v>
      </c>
      <c r="Y17" s="60">
        <v>186036</v>
      </c>
      <c r="Z17" s="140">
        <v>8.62</v>
      </c>
      <c r="AA17" s="155">
        <v>11364580</v>
      </c>
    </row>
    <row r="18" spans="1:27" ht="13.5">
      <c r="A18" s="183" t="s">
        <v>114</v>
      </c>
      <c r="B18" s="182"/>
      <c r="C18" s="155">
        <v>2094655</v>
      </c>
      <c r="D18" s="155">
        <v>0</v>
      </c>
      <c r="E18" s="156">
        <v>1574540</v>
      </c>
      <c r="F18" s="60">
        <v>1574540</v>
      </c>
      <c r="G18" s="60">
        <v>183562</v>
      </c>
      <c r="H18" s="60">
        <v>183051</v>
      </c>
      <c r="I18" s="60">
        <v>184492</v>
      </c>
      <c r="J18" s="60">
        <v>551105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551105</v>
      </c>
      <c r="X18" s="60">
        <v>393750</v>
      </c>
      <c r="Y18" s="60">
        <v>157355</v>
      </c>
      <c r="Z18" s="140">
        <v>39.96</v>
      </c>
      <c r="AA18" s="155">
        <v>1574540</v>
      </c>
    </row>
    <row r="19" spans="1:27" ht="13.5">
      <c r="A19" s="181" t="s">
        <v>34</v>
      </c>
      <c r="B19" s="185"/>
      <c r="C19" s="155">
        <v>1295150595</v>
      </c>
      <c r="D19" s="155">
        <v>0</v>
      </c>
      <c r="E19" s="156">
        <v>1340738649</v>
      </c>
      <c r="F19" s="60">
        <v>1340738649</v>
      </c>
      <c r="G19" s="60">
        <v>331598360</v>
      </c>
      <c r="H19" s="60">
        <v>-141971681</v>
      </c>
      <c r="I19" s="60">
        <v>31340258</v>
      </c>
      <c r="J19" s="60">
        <v>220966937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220966937</v>
      </c>
      <c r="X19" s="60">
        <v>388985010</v>
      </c>
      <c r="Y19" s="60">
        <v>-168018073</v>
      </c>
      <c r="Z19" s="140">
        <v>-43.19</v>
      </c>
      <c r="AA19" s="155">
        <v>1340738649</v>
      </c>
    </row>
    <row r="20" spans="1:27" ht="13.5">
      <c r="A20" s="181" t="s">
        <v>35</v>
      </c>
      <c r="B20" s="185"/>
      <c r="C20" s="155">
        <v>818515162</v>
      </c>
      <c r="D20" s="155">
        <v>0</v>
      </c>
      <c r="E20" s="156">
        <v>759395240</v>
      </c>
      <c r="F20" s="54">
        <v>759395240</v>
      </c>
      <c r="G20" s="54">
        <v>19283850</v>
      </c>
      <c r="H20" s="54">
        <v>161907395</v>
      </c>
      <c r="I20" s="54">
        <v>14906757</v>
      </c>
      <c r="J20" s="54">
        <v>196098002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196098002</v>
      </c>
      <c r="X20" s="54">
        <v>184446750</v>
      </c>
      <c r="Y20" s="54">
        <v>11651252</v>
      </c>
      <c r="Z20" s="184">
        <v>6.32</v>
      </c>
      <c r="AA20" s="130">
        <v>759395240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4879</v>
      </c>
      <c r="J21" s="60">
        <v>4879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4879</v>
      </c>
      <c r="X21" s="60">
        <v>0</v>
      </c>
      <c r="Y21" s="60">
        <v>4879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7473488040</v>
      </c>
      <c r="D22" s="188">
        <f>SUM(D5:D21)</f>
        <v>0</v>
      </c>
      <c r="E22" s="189">
        <f t="shared" si="0"/>
        <v>8119587739</v>
      </c>
      <c r="F22" s="190">
        <f t="shared" si="0"/>
        <v>8119587739</v>
      </c>
      <c r="G22" s="190">
        <f t="shared" si="0"/>
        <v>891206675</v>
      </c>
      <c r="H22" s="190">
        <f t="shared" si="0"/>
        <v>371540071</v>
      </c>
      <c r="I22" s="190">
        <f t="shared" si="0"/>
        <v>565376441</v>
      </c>
      <c r="J22" s="190">
        <f t="shared" si="0"/>
        <v>1828123187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1828123187</v>
      </c>
      <c r="X22" s="190">
        <f t="shared" si="0"/>
        <v>2016262550</v>
      </c>
      <c r="Y22" s="190">
        <f t="shared" si="0"/>
        <v>-188139363</v>
      </c>
      <c r="Z22" s="191">
        <f>+IF(X22&lt;&gt;0,+(Y22/X22)*100,0)</f>
        <v>-9.331094454935942</v>
      </c>
      <c r="AA22" s="188">
        <f>SUM(AA5:AA21)</f>
        <v>8119587739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1760745164</v>
      </c>
      <c r="D25" s="155">
        <v>0</v>
      </c>
      <c r="E25" s="156">
        <v>2196693034</v>
      </c>
      <c r="F25" s="60">
        <v>2196693034</v>
      </c>
      <c r="G25" s="60">
        <v>156401218</v>
      </c>
      <c r="H25" s="60">
        <v>150798259</v>
      </c>
      <c r="I25" s="60">
        <v>161395380</v>
      </c>
      <c r="J25" s="60">
        <v>468594857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468594857</v>
      </c>
      <c r="X25" s="60">
        <v>513994630</v>
      </c>
      <c r="Y25" s="60">
        <v>-45399773</v>
      </c>
      <c r="Z25" s="140">
        <v>-8.83</v>
      </c>
      <c r="AA25" s="155">
        <v>2196693034</v>
      </c>
    </row>
    <row r="26" spans="1:27" ht="13.5">
      <c r="A26" s="183" t="s">
        <v>38</v>
      </c>
      <c r="B26" s="182"/>
      <c r="C26" s="155">
        <v>55572269</v>
      </c>
      <c r="D26" s="155">
        <v>0</v>
      </c>
      <c r="E26" s="156">
        <v>60975910</v>
      </c>
      <c r="F26" s="60">
        <v>60975910</v>
      </c>
      <c r="G26" s="60">
        <v>4638673</v>
      </c>
      <c r="H26" s="60">
        <v>4560499</v>
      </c>
      <c r="I26" s="60">
        <v>4482248</v>
      </c>
      <c r="J26" s="60">
        <v>13681420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13681420</v>
      </c>
      <c r="X26" s="60">
        <v>14197329</v>
      </c>
      <c r="Y26" s="60">
        <v>-515909</v>
      </c>
      <c r="Z26" s="140">
        <v>-3.63</v>
      </c>
      <c r="AA26" s="155">
        <v>60975910</v>
      </c>
    </row>
    <row r="27" spans="1:27" ht="13.5">
      <c r="A27" s="183" t="s">
        <v>118</v>
      </c>
      <c r="B27" s="182"/>
      <c r="C27" s="155">
        <v>186113276</v>
      </c>
      <c r="D27" s="155">
        <v>0</v>
      </c>
      <c r="E27" s="156">
        <v>341948970</v>
      </c>
      <c r="F27" s="60">
        <v>341948970</v>
      </c>
      <c r="G27" s="60">
        <v>28783457</v>
      </c>
      <c r="H27" s="60">
        <v>11369</v>
      </c>
      <c r="I27" s="60">
        <v>33574532</v>
      </c>
      <c r="J27" s="60">
        <v>62369358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62369358</v>
      </c>
      <c r="X27" s="60">
        <v>81916020</v>
      </c>
      <c r="Y27" s="60">
        <v>-19546662</v>
      </c>
      <c r="Z27" s="140">
        <v>-23.86</v>
      </c>
      <c r="AA27" s="155">
        <v>341948970</v>
      </c>
    </row>
    <row r="28" spans="1:27" ht="13.5">
      <c r="A28" s="183" t="s">
        <v>39</v>
      </c>
      <c r="B28" s="182"/>
      <c r="C28" s="155">
        <v>1385795064</v>
      </c>
      <c r="D28" s="155">
        <v>0</v>
      </c>
      <c r="E28" s="156">
        <v>862509280</v>
      </c>
      <c r="F28" s="60">
        <v>862509280</v>
      </c>
      <c r="G28" s="60">
        <v>71876756</v>
      </c>
      <c r="H28" s="60">
        <v>71876813</v>
      </c>
      <c r="I28" s="60">
        <v>71876547</v>
      </c>
      <c r="J28" s="60">
        <v>215630116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215630116</v>
      </c>
      <c r="X28" s="60">
        <v>215628750</v>
      </c>
      <c r="Y28" s="60">
        <v>1366</v>
      </c>
      <c r="Z28" s="140">
        <v>0</v>
      </c>
      <c r="AA28" s="155">
        <v>862509280</v>
      </c>
    </row>
    <row r="29" spans="1:27" ht="13.5">
      <c r="A29" s="183" t="s">
        <v>40</v>
      </c>
      <c r="B29" s="182"/>
      <c r="C29" s="155">
        <v>190854707</v>
      </c>
      <c r="D29" s="155">
        <v>0</v>
      </c>
      <c r="E29" s="156">
        <v>179730800</v>
      </c>
      <c r="F29" s="60">
        <v>179730800</v>
      </c>
      <c r="G29" s="60">
        <v>37201346</v>
      </c>
      <c r="H29" s="60">
        <v>95438</v>
      </c>
      <c r="I29" s="60">
        <v>-22096726</v>
      </c>
      <c r="J29" s="60">
        <v>15200058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15200058</v>
      </c>
      <c r="X29" s="60">
        <v>62315109</v>
      </c>
      <c r="Y29" s="60">
        <v>-47115051</v>
      </c>
      <c r="Z29" s="140">
        <v>-75.61</v>
      </c>
      <c r="AA29" s="155">
        <v>179730800</v>
      </c>
    </row>
    <row r="30" spans="1:27" ht="13.5">
      <c r="A30" s="183" t="s">
        <v>119</v>
      </c>
      <c r="B30" s="182"/>
      <c r="C30" s="155">
        <v>2237636959</v>
      </c>
      <c r="D30" s="155">
        <v>0</v>
      </c>
      <c r="E30" s="156">
        <v>2386982500</v>
      </c>
      <c r="F30" s="60">
        <v>2386982500</v>
      </c>
      <c r="G30" s="60">
        <v>257305498</v>
      </c>
      <c r="H30" s="60">
        <v>33151444</v>
      </c>
      <c r="I30" s="60">
        <v>282714942</v>
      </c>
      <c r="J30" s="60">
        <v>573171884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573171884</v>
      </c>
      <c r="X30" s="60">
        <v>746649000</v>
      </c>
      <c r="Y30" s="60">
        <v>-173477116</v>
      </c>
      <c r="Z30" s="140">
        <v>-23.23</v>
      </c>
      <c r="AA30" s="155">
        <v>2386982500</v>
      </c>
    </row>
    <row r="31" spans="1:27" ht="13.5">
      <c r="A31" s="183" t="s">
        <v>120</v>
      </c>
      <c r="B31" s="182"/>
      <c r="C31" s="155">
        <v>486583597</v>
      </c>
      <c r="D31" s="155">
        <v>0</v>
      </c>
      <c r="E31" s="156">
        <v>607473610</v>
      </c>
      <c r="F31" s="60">
        <v>607473610</v>
      </c>
      <c r="G31" s="60">
        <v>8980059</v>
      </c>
      <c r="H31" s="60">
        <v>24369578</v>
      </c>
      <c r="I31" s="60">
        <v>46868565</v>
      </c>
      <c r="J31" s="60">
        <v>80218202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80218202</v>
      </c>
      <c r="X31" s="60">
        <v>89182570</v>
      </c>
      <c r="Y31" s="60">
        <v>-8964368</v>
      </c>
      <c r="Z31" s="140">
        <v>-10.05</v>
      </c>
      <c r="AA31" s="155">
        <v>607473610</v>
      </c>
    </row>
    <row r="32" spans="1:27" ht="13.5">
      <c r="A32" s="183" t="s">
        <v>121</v>
      </c>
      <c r="B32" s="182"/>
      <c r="C32" s="155">
        <v>285966572</v>
      </c>
      <c r="D32" s="155">
        <v>0</v>
      </c>
      <c r="E32" s="156">
        <v>374836670</v>
      </c>
      <c r="F32" s="60">
        <v>374836670</v>
      </c>
      <c r="G32" s="60">
        <v>19276803</v>
      </c>
      <c r="H32" s="60">
        <v>36273511</v>
      </c>
      <c r="I32" s="60">
        <v>13853195</v>
      </c>
      <c r="J32" s="60">
        <v>69403509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69403509</v>
      </c>
      <c r="X32" s="60">
        <v>100618850</v>
      </c>
      <c r="Y32" s="60">
        <v>-31215341</v>
      </c>
      <c r="Z32" s="140">
        <v>-31.02</v>
      </c>
      <c r="AA32" s="155">
        <v>374836670</v>
      </c>
    </row>
    <row r="33" spans="1:27" ht="13.5">
      <c r="A33" s="183" t="s">
        <v>42</v>
      </c>
      <c r="B33" s="182"/>
      <c r="C33" s="155">
        <v>19631410</v>
      </c>
      <c r="D33" s="155">
        <v>0</v>
      </c>
      <c r="E33" s="156">
        <v>375658690</v>
      </c>
      <c r="F33" s="60">
        <v>375658690</v>
      </c>
      <c r="G33" s="60">
        <v>28305438</v>
      </c>
      <c r="H33" s="60">
        <v>12824883</v>
      </c>
      <c r="I33" s="60">
        <v>23659927</v>
      </c>
      <c r="J33" s="60">
        <v>64790248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64790248</v>
      </c>
      <c r="X33" s="60">
        <v>77409200</v>
      </c>
      <c r="Y33" s="60">
        <v>-12618952</v>
      </c>
      <c r="Z33" s="140">
        <v>-16.3</v>
      </c>
      <c r="AA33" s="155">
        <v>375658690</v>
      </c>
    </row>
    <row r="34" spans="1:27" ht="13.5">
      <c r="A34" s="183" t="s">
        <v>43</v>
      </c>
      <c r="B34" s="182"/>
      <c r="C34" s="155">
        <v>771895777</v>
      </c>
      <c r="D34" s="155">
        <v>0</v>
      </c>
      <c r="E34" s="156">
        <v>919577665</v>
      </c>
      <c r="F34" s="60">
        <v>919577665</v>
      </c>
      <c r="G34" s="60">
        <v>62903855</v>
      </c>
      <c r="H34" s="60">
        <v>144953091</v>
      </c>
      <c r="I34" s="60">
        <v>93311001</v>
      </c>
      <c r="J34" s="60">
        <v>301167947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301167947</v>
      </c>
      <c r="X34" s="60">
        <v>193127910</v>
      </c>
      <c r="Y34" s="60">
        <v>108040037</v>
      </c>
      <c r="Z34" s="140">
        <v>55.94</v>
      </c>
      <c r="AA34" s="155">
        <v>919577665</v>
      </c>
    </row>
    <row r="35" spans="1:27" ht="13.5">
      <c r="A35" s="181" t="s">
        <v>122</v>
      </c>
      <c r="B35" s="185"/>
      <c r="C35" s="155">
        <v>1272093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7382066888</v>
      </c>
      <c r="D36" s="188">
        <f>SUM(D25:D35)</f>
        <v>0</v>
      </c>
      <c r="E36" s="189">
        <f t="shared" si="1"/>
        <v>8306387129</v>
      </c>
      <c r="F36" s="190">
        <f t="shared" si="1"/>
        <v>8306387129</v>
      </c>
      <c r="G36" s="190">
        <f t="shared" si="1"/>
        <v>675673103</v>
      </c>
      <c r="H36" s="190">
        <f t="shared" si="1"/>
        <v>478914885</v>
      </c>
      <c r="I36" s="190">
        <f t="shared" si="1"/>
        <v>709639611</v>
      </c>
      <c r="J36" s="190">
        <f t="shared" si="1"/>
        <v>1864227599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1864227599</v>
      </c>
      <c r="X36" s="190">
        <f t="shared" si="1"/>
        <v>2095039368</v>
      </c>
      <c r="Y36" s="190">
        <f t="shared" si="1"/>
        <v>-230811769</v>
      </c>
      <c r="Z36" s="191">
        <f>+IF(X36&lt;&gt;0,+(Y36/X36)*100,0)</f>
        <v>-11.017061183930936</v>
      </c>
      <c r="AA36" s="188">
        <f>SUM(AA25:AA35)</f>
        <v>8306387129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91421152</v>
      </c>
      <c r="D38" s="199">
        <f>+D22-D36</f>
        <v>0</v>
      </c>
      <c r="E38" s="200">
        <f t="shared" si="2"/>
        <v>-186799390</v>
      </c>
      <c r="F38" s="106">
        <f t="shared" si="2"/>
        <v>-186799390</v>
      </c>
      <c r="G38" s="106">
        <f t="shared" si="2"/>
        <v>215533572</v>
      </c>
      <c r="H38" s="106">
        <f t="shared" si="2"/>
        <v>-107374814</v>
      </c>
      <c r="I38" s="106">
        <f t="shared" si="2"/>
        <v>-144263170</v>
      </c>
      <c r="J38" s="106">
        <f t="shared" si="2"/>
        <v>-36104412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-36104412</v>
      </c>
      <c r="X38" s="106">
        <f>IF(F22=F36,0,X22-X36)</f>
        <v>-78776818</v>
      </c>
      <c r="Y38" s="106">
        <f t="shared" si="2"/>
        <v>42672406</v>
      </c>
      <c r="Z38" s="201">
        <f>+IF(X38&lt;&gt;0,+(Y38/X38)*100,0)</f>
        <v>-54.168735274379834</v>
      </c>
      <c r="AA38" s="199">
        <f>+AA22-AA36</f>
        <v>-186799390</v>
      </c>
    </row>
    <row r="39" spans="1:27" ht="13.5">
      <c r="A39" s="181" t="s">
        <v>46</v>
      </c>
      <c r="B39" s="185"/>
      <c r="C39" s="155">
        <v>1027013533</v>
      </c>
      <c r="D39" s="155">
        <v>0</v>
      </c>
      <c r="E39" s="156">
        <v>846775460</v>
      </c>
      <c r="F39" s="60">
        <v>846775460</v>
      </c>
      <c r="G39" s="60">
        <v>28553960</v>
      </c>
      <c r="H39" s="60">
        <v>33197580</v>
      </c>
      <c r="I39" s="60">
        <v>51193650</v>
      </c>
      <c r="J39" s="60">
        <v>112945190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112945190</v>
      </c>
      <c r="X39" s="60">
        <v>86424103</v>
      </c>
      <c r="Y39" s="60">
        <v>26521087</v>
      </c>
      <c r="Z39" s="140">
        <v>30.69</v>
      </c>
      <c r="AA39" s="155">
        <v>846775460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1118434685</v>
      </c>
      <c r="D42" s="206">
        <f>SUM(D38:D41)</f>
        <v>0</v>
      </c>
      <c r="E42" s="207">
        <f t="shared" si="3"/>
        <v>659976070</v>
      </c>
      <c r="F42" s="88">
        <f t="shared" si="3"/>
        <v>659976070</v>
      </c>
      <c r="G42" s="88">
        <f t="shared" si="3"/>
        <v>244087532</v>
      </c>
      <c r="H42" s="88">
        <f t="shared" si="3"/>
        <v>-74177234</v>
      </c>
      <c r="I42" s="88">
        <f t="shared" si="3"/>
        <v>-93069520</v>
      </c>
      <c r="J42" s="88">
        <f t="shared" si="3"/>
        <v>76840778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76840778</v>
      </c>
      <c r="X42" s="88">
        <f t="shared" si="3"/>
        <v>7647285</v>
      </c>
      <c r="Y42" s="88">
        <f t="shared" si="3"/>
        <v>69193493</v>
      </c>
      <c r="Z42" s="208">
        <f>+IF(X42&lt;&gt;0,+(Y42/X42)*100,0)</f>
        <v>904.8112238526484</v>
      </c>
      <c r="AA42" s="206">
        <f>SUM(AA38:AA41)</f>
        <v>659976070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1118434685</v>
      </c>
      <c r="D44" s="210">
        <f>+D42-D43</f>
        <v>0</v>
      </c>
      <c r="E44" s="211">
        <f t="shared" si="4"/>
        <v>659976070</v>
      </c>
      <c r="F44" s="77">
        <f t="shared" si="4"/>
        <v>659976070</v>
      </c>
      <c r="G44" s="77">
        <f t="shared" si="4"/>
        <v>244087532</v>
      </c>
      <c r="H44" s="77">
        <f t="shared" si="4"/>
        <v>-74177234</v>
      </c>
      <c r="I44" s="77">
        <f t="shared" si="4"/>
        <v>-93069520</v>
      </c>
      <c r="J44" s="77">
        <f t="shared" si="4"/>
        <v>76840778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76840778</v>
      </c>
      <c r="X44" s="77">
        <f t="shared" si="4"/>
        <v>7647285</v>
      </c>
      <c r="Y44" s="77">
        <f t="shared" si="4"/>
        <v>69193493</v>
      </c>
      <c r="Z44" s="212">
        <f>+IF(X44&lt;&gt;0,+(Y44/X44)*100,0)</f>
        <v>904.8112238526484</v>
      </c>
      <c r="AA44" s="210">
        <f>+AA42-AA43</f>
        <v>659976070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1118434685</v>
      </c>
      <c r="D46" s="206">
        <f>SUM(D44:D45)</f>
        <v>0</v>
      </c>
      <c r="E46" s="207">
        <f t="shared" si="5"/>
        <v>659976070</v>
      </c>
      <c r="F46" s="88">
        <f t="shared" si="5"/>
        <v>659976070</v>
      </c>
      <c r="G46" s="88">
        <f t="shared" si="5"/>
        <v>244087532</v>
      </c>
      <c r="H46" s="88">
        <f t="shared" si="5"/>
        <v>-74177234</v>
      </c>
      <c r="I46" s="88">
        <f t="shared" si="5"/>
        <v>-93069520</v>
      </c>
      <c r="J46" s="88">
        <f t="shared" si="5"/>
        <v>76840778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76840778</v>
      </c>
      <c r="X46" s="88">
        <f t="shared" si="5"/>
        <v>7647285</v>
      </c>
      <c r="Y46" s="88">
        <f t="shared" si="5"/>
        <v>69193493</v>
      </c>
      <c r="Z46" s="208">
        <f>+IF(X46&lt;&gt;0,+(Y46/X46)*100,0)</f>
        <v>904.8112238526484</v>
      </c>
      <c r="AA46" s="206">
        <f>SUM(AA44:AA45)</f>
        <v>659976070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1118434685</v>
      </c>
      <c r="D48" s="217">
        <f>SUM(D46:D47)</f>
        <v>0</v>
      </c>
      <c r="E48" s="218">
        <f t="shared" si="6"/>
        <v>659976070</v>
      </c>
      <c r="F48" s="219">
        <f t="shared" si="6"/>
        <v>659976070</v>
      </c>
      <c r="G48" s="219">
        <f t="shared" si="6"/>
        <v>244087532</v>
      </c>
      <c r="H48" s="220">
        <f t="shared" si="6"/>
        <v>-74177234</v>
      </c>
      <c r="I48" s="220">
        <f t="shared" si="6"/>
        <v>-93069520</v>
      </c>
      <c r="J48" s="220">
        <f t="shared" si="6"/>
        <v>76840778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76840778</v>
      </c>
      <c r="X48" s="220">
        <f t="shared" si="6"/>
        <v>7647285</v>
      </c>
      <c r="Y48" s="220">
        <f t="shared" si="6"/>
        <v>69193493</v>
      </c>
      <c r="Z48" s="221">
        <f>+IF(X48&lt;&gt;0,+(Y48/X48)*100,0)</f>
        <v>904.8112238526484</v>
      </c>
      <c r="AA48" s="222">
        <f>SUM(AA46:AA47)</f>
        <v>659976070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98554298</v>
      </c>
      <c r="D5" s="153">
        <f>SUM(D6:D8)</f>
        <v>0</v>
      </c>
      <c r="E5" s="154">
        <f t="shared" si="0"/>
        <v>71650000</v>
      </c>
      <c r="F5" s="100">
        <f t="shared" si="0"/>
        <v>71650000</v>
      </c>
      <c r="G5" s="100">
        <f t="shared" si="0"/>
        <v>0</v>
      </c>
      <c r="H5" s="100">
        <f t="shared" si="0"/>
        <v>344124</v>
      </c>
      <c r="I5" s="100">
        <f t="shared" si="0"/>
        <v>2007599</v>
      </c>
      <c r="J5" s="100">
        <f t="shared" si="0"/>
        <v>2351723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2351723</v>
      </c>
      <c r="X5" s="100">
        <f t="shared" si="0"/>
        <v>5812502</v>
      </c>
      <c r="Y5" s="100">
        <f t="shared" si="0"/>
        <v>-3460779</v>
      </c>
      <c r="Z5" s="137">
        <f>+IF(X5&lt;&gt;0,+(Y5/X5)*100,0)</f>
        <v>-59.540263383995395</v>
      </c>
      <c r="AA5" s="153">
        <f>SUM(AA6:AA8)</f>
        <v>71650000</v>
      </c>
    </row>
    <row r="6" spans="1:27" ht="13.5">
      <c r="A6" s="138" t="s">
        <v>75</v>
      </c>
      <c r="B6" s="136"/>
      <c r="C6" s="155">
        <v>31677794</v>
      </c>
      <c r="D6" s="155"/>
      <c r="E6" s="156">
        <v>6550000</v>
      </c>
      <c r="F6" s="60">
        <v>6550000</v>
      </c>
      <c r="G6" s="60"/>
      <c r="H6" s="60">
        <v>339416</v>
      </c>
      <c r="I6" s="60">
        <v>339416</v>
      </c>
      <c r="J6" s="60">
        <v>678832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678832</v>
      </c>
      <c r="X6" s="60">
        <v>1262502</v>
      </c>
      <c r="Y6" s="60">
        <v>-583670</v>
      </c>
      <c r="Z6" s="140">
        <v>-46.23</v>
      </c>
      <c r="AA6" s="62">
        <v>6550000</v>
      </c>
    </row>
    <row r="7" spans="1:27" ht="13.5">
      <c r="A7" s="138" t="s">
        <v>76</v>
      </c>
      <c r="B7" s="136"/>
      <c r="C7" s="157">
        <v>23542176</v>
      </c>
      <c r="D7" s="157"/>
      <c r="E7" s="158">
        <v>30450000</v>
      </c>
      <c r="F7" s="159">
        <v>30450000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2817500</v>
      </c>
      <c r="Y7" s="159">
        <v>-2817500</v>
      </c>
      <c r="Z7" s="141">
        <v>-100</v>
      </c>
      <c r="AA7" s="225">
        <v>30450000</v>
      </c>
    </row>
    <row r="8" spans="1:27" ht="13.5">
      <c r="A8" s="138" t="s">
        <v>77</v>
      </c>
      <c r="B8" s="136"/>
      <c r="C8" s="155">
        <v>43334328</v>
      </c>
      <c r="D8" s="155"/>
      <c r="E8" s="156">
        <v>34650000</v>
      </c>
      <c r="F8" s="60">
        <v>34650000</v>
      </c>
      <c r="G8" s="60"/>
      <c r="H8" s="60">
        <v>4708</v>
      </c>
      <c r="I8" s="60">
        <v>1668183</v>
      </c>
      <c r="J8" s="60">
        <v>1672891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1672891</v>
      </c>
      <c r="X8" s="60">
        <v>1732500</v>
      </c>
      <c r="Y8" s="60">
        <v>-59609</v>
      </c>
      <c r="Z8" s="140">
        <v>-3.44</v>
      </c>
      <c r="AA8" s="62">
        <v>34650000</v>
      </c>
    </row>
    <row r="9" spans="1:27" ht="13.5">
      <c r="A9" s="135" t="s">
        <v>78</v>
      </c>
      <c r="B9" s="136"/>
      <c r="C9" s="153">
        <f aca="true" t="shared" si="1" ref="C9:Y9">SUM(C10:C14)</f>
        <v>194199668</v>
      </c>
      <c r="D9" s="153">
        <f>SUM(D10:D14)</f>
        <v>0</v>
      </c>
      <c r="E9" s="154">
        <f t="shared" si="1"/>
        <v>221460807</v>
      </c>
      <c r="F9" s="100">
        <f t="shared" si="1"/>
        <v>221460807</v>
      </c>
      <c r="G9" s="100">
        <f t="shared" si="1"/>
        <v>218265</v>
      </c>
      <c r="H9" s="100">
        <f t="shared" si="1"/>
        <v>8501933</v>
      </c>
      <c r="I9" s="100">
        <f t="shared" si="1"/>
        <v>13292632</v>
      </c>
      <c r="J9" s="100">
        <f t="shared" si="1"/>
        <v>22012830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22012830</v>
      </c>
      <c r="X9" s="100">
        <f t="shared" si="1"/>
        <v>29680500</v>
      </c>
      <c r="Y9" s="100">
        <f t="shared" si="1"/>
        <v>-7667670</v>
      </c>
      <c r="Z9" s="137">
        <f>+IF(X9&lt;&gt;0,+(Y9/X9)*100,0)</f>
        <v>-25.834032445545052</v>
      </c>
      <c r="AA9" s="102">
        <f>SUM(AA10:AA14)</f>
        <v>221460807</v>
      </c>
    </row>
    <row r="10" spans="1:27" ht="13.5">
      <c r="A10" s="138" t="s">
        <v>79</v>
      </c>
      <c r="B10" s="136"/>
      <c r="C10" s="155">
        <v>998713</v>
      </c>
      <c r="D10" s="155"/>
      <c r="E10" s="156">
        <v>13000000</v>
      </c>
      <c r="F10" s="60">
        <v>13000000</v>
      </c>
      <c r="G10" s="60"/>
      <c r="H10" s="60">
        <v>187906</v>
      </c>
      <c r="I10" s="60">
        <v>262610</v>
      </c>
      <c r="J10" s="60">
        <v>450516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450516</v>
      </c>
      <c r="X10" s="60">
        <v>6500000</v>
      </c>
      <c r="Y10" s="60">
        <v>-6049484</v>
      </c>
      <c r="Z10" s="140">
        <v>-93.07</v>
      </c>
      <c r="AA10" s="62">
        <v>13000000</v>
      </c>
    </row>
    <row r="11" spans="1:27" ht="13.5">
      <c r="A11" s="138" t="s">
        <v>80</v>
      </c>
      <c r="B11" s="136"/>
      <c r="C11" s="155">
        <v>11002258</v>
      </c>
      <c r="D11" s="155"/>
      <c r="E11" s="156">
        <v>11000000</v>
      </c>
      <c r="F11" s="60">
        <v>11000000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50000</v>
      </c>
      <c r="Y11" s="60">
        <v>-50000</v>
      </c>
      <c r="Z11" s="140">
        <v>-100</v>
      </c>
      <c r="AA11" s="62">
        <v>11000000</v>
      </c>
    </row>
    <row r="12" spans="1:27" ht="13.5">
      <c r="A12" s="138" t="s">
        <v>81</v>
      </c>
      <c r="B12" s="136"/>
      <c r="C12" s="155">
        <v>5708579</v>
      </c>
      <c r="D12" s="155"/>
      <c r="E12" s="156">
        <v>13513000</v>
      </c>
      <c r="F12" s="60">
        <v>13513000</v>
      </c>
      <c r="G12" s="60"/>
      <c r="H12" s="60"/>
      <c r="I12" s="60">
        <v>101967</v>
      </c>
      <c r="J12" s="60">
        <v>101967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101967</v>
      </c>
      <c r="X12" s="60">
        <v>415500</v>
      </c>
      <c r="Y12" s="60">
        <v>-313533</v>
      </c>
      <c r="Z12" s="140">
        <v>-75.46</v>
      </c>
      <c r="AA12" s="62">
        <v>13513000</v>
      </c>
    </row>
    <row r="13" spans="1:27" ht="13.5">
      <c r="A13" s="138" t="s">
        <v>82</v>
      </c>
      <c r="B13" s="136"/>
      <c r="C13" s="155">
        <v>175634030</v>
      </c>
      <c r="D13" s="155"/>
      <c r="E13" s="156">
        <v>182272807</v>
      </c>
      <c r="F13" s="60">
        <v>182272807</v>
      </c>
      <c r="G13" s="60">
        <v>218265</v>
      </c>
      <c r="H13" s="60">
        <v>8314027</v>
      </c>
      <c r="I13" s="60">
        <v>13103555</v>
      </c>
      <c r="J13" s="60">
        <v>21635847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21635847</v>
      </c>
      <c r="X13" s="60">
        <v>22640000</v>
      </c>
      <c r="Y13" s="60">
        <v>-1004153</v>
      </c>
      <c r="Z13" s="140">
        <v>-4.44</v>
      </c>
      <c r="AA13" s="62">
        <v>182272807</v>
      </c>
    </row>
    <row r="14" spans="1:27" ht="13.5">
      <c r="A14" s="138" t="s">
        <v>83</v>
      </c>
      <c r="B14" s="136"/>
      <c r="C14" s="157">
        <v>856088</v>
      </c>
      <c r="D14" s="157"/>
      <c r="E14" s="158">
        <v>1675000</v>
      </c>
      <c r="F14" s="159">
        <v>1675000</v>
      </c>
      <c r="G14" s="159"/>
      <c r="H14" s="159"/>
      <c r="I14" s="159">
        <v>-175500</v>
      </c>
      <c r="J14" s="159">
        <v>-175500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-175500</v>
      </c>
      <c r="X14" s="159">
        <v>75000</v>
      </c>
      <c r="Y14" s="159">
        <v>-250500</v>
      </c>
      <c r="Z14" s="141">
        <v>-334</v>
      </c>
      <c r="AA14" s="225">
        <v>1675000</v>
      </c>
    </row>
    <row r="15" spans="1:27" ht="13.5">
      <c r="A15" s="135" t="s">
        <v>84</v>
      </c>
      <c r="B15" s="142"/>
      <c r="C15" s="153">
        <f aca="true" t="shared" si="2" ref="C15:Y15">SUM(C16:C18)</f>
        <v>651671721</v>
      </c>
      <c r="D15" s="153">
        <f>SUM(D16:D18)</f>
        <v>0</v>
      </c>
      <c r="E15" s="154">
        <f t="shared" si="2"/>
        <v>358386158</v>
      </c>
      <c r="F15" s="100">
        <f t="shared" si="2"/>
        <v>358386158</v>
      </c>
      <c r="G15" s="100">
        <f t="shared" si="2"/>
        <v>27256061</v>
      </c>
      <c r="H15" s="100">
        <f t="shared" si="2"/>
        <v>9238719</v>
      </c>
      <c r="I15" s="100">
        <f t="shared" si="2"/>
        <v>18973347</v>
      </c>
      <c r="J15" s="100">
        <f t="shared" si="2"/>
        <v>55468127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55468127</v>
      </c>
      <c r="X15" s="100">
        <f t="shared" si="2"/>
        <v>27079647</v>
      </c>
      <c r="Y15" s="100">
        <f t="shared" si="2"/>
        <v>28388480</v>
      </c>
      <c r="Z15" s="137">
        <f>+IF(X15&lt;&gt;0,+(Y15/X15)*100,0)</f>
        <v>104.8332720142179</v>
      </c>
      <c r="AA15" s="102">
        <f>SUM(AA16:AA18)</f>
        <v>358386158</v>
      </c>
    </row>
    <row r="16" spans="1:27" ht="13.5">
      <c r="A16" s="138" t="s">
        <v>85</v>
      </c>
      <c r="B16" s="136"/>
      <c r="C16" s="155">
        <v>11347073</v>
      </c>
      <c r="D16" s="155"/>
      <c r="E16" s="156">
        <v>72619061</v>
      </c>
      <c r="F16" s="60">
        <v>72619061</v>
      </c>
      <c r="G16" s="60">
        <v>1181370</v>
      </c>
      <c r="H16" s="60">
        <v>2494770</v>
      </c>
      <c r="I16" s="60">
        <v>1637901</v>
      </c>
      <c r="J16" s="60">
        <v>5314041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5314041</v>
      </c>
      <c r="X16" s="60">
        <v>15859647</v>
      </c>
      <c r="Y16" s="60">
        <v>-10545606</v>
      </c>
      <c r="Z16" s="140">
        <v>-66.49</v>
      </c>
      <c r="AA16" s="62">
        <v>72619061</v>
      </c>
    </row>
    <row r="17" spans="1:27" ht="13.5">
      <c r="A17" s="138" t="s">
        <v>86</v>
      </c>
      <c r="B17" s="136"/>
      <c r="C17" s="155">
        <v>608477822</v>
      </c>
      <c r="D17" s="155"/>
      <c r="E17" s="156">
        <v>256187097</v>
      </c>
      <c r="F17" s="60">
        <v>256187097</v>
      </c>
      <c r="G17" s="60">
        <v>25885674</v>
      </c>
      <c r="H17" s="60">
        <v>6044596</v>
      </c>
      <c r="I17" s="60">
        <v>14128572</v>
      </c>
      <c r="J17" s="60">
        <v>46058842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46058842</v>
      </c>
      <c r="X17" s="60">
        <v>10000000</v>
      </c>
      <c r="Y17" s="60">
        <v>36058842</v>
      </c>
      <c r="Z17" s="140">
        <v>360.59</v>
      </c>
      <c r="AA17" s="62">
        <v>256187097</v>
      </c>
    </row>
    <row r="18" spans="1:27" ht="13.5">
      <c r="A18" s="138" t="s">
        <v>87</v>
      </c>
      <c r="B18" s="136"/>
      <c r="C18" s="155">
        <v>31846826</v>
      </c>
      <c r="D18" s="155"/>
      <c r="E18" s="156">
        <v>29580000</v>
      </c>
      <c r="F18" s="60">
        <v>29580000</v>
      </c>
      <c r="G18" s="60">
        <v>189017</v>
      </c>
      <c r="H18" s="60">
        <v>699353</v>
      </c>
      <c r="I18" s="60">
        <v>3206874</v>
      </c>
      <c r="J18" s="60">
        <v>4095244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4095244</v>
      </c>
      <c r="X18" s="60">
        <v>1220000</v>
      </c>
      <c r="Y18" s="60">
        <v>2875244</v>
      </c>
      <c r="Z18" s="140">
        <v>235.68</v>
      </c>
      <c r="AA18" s="62">
        <v>29580000</v>
      </c>
    </row>
    <row r="19" spans="1:27" ht="13.5">
      <c r="A19" s="135" t="s">
        <v>88</v>
      </c>
      <c r="B19" s="142"/>
      <c r="C19" s="153">
        <f aca="true" t="shared" si="3" ref="C19:Y19">SUM(C20:C23)</f>
        <v>626686593</v>
      </c>
      <c r="D19" s="153">
        <f>SUM(D20:D23)</f>
        <v>0</v>
      </c>
      <c r="E19" s="154">
        <f t="shared" si="3"/>
        <v>740733474</v>
      </c>
      <c r="F19" s="100">
        <f t="shared" si="3"/>
        <v>740733474</v>
      </c>
      <c r="G19" s="100">
        <f t="shared" si="3"/>
        <v>6450450</v>
      </c>
      <c r="H19" s="100">
        <f t="shared" si="3"/>
        <v>36439250</v>
      </c>
      <c r="I19" s="100">
        <f t="shared" si="3"/>
        <v>41543355</v>
      </c>
      <c r="J19" s="100">
        <f t="shared" si="3"/>
        <v>84433055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84433055</v>
      </c>
      <c r="X19" s="100">
        <f t="shared" si="3"/>
        <v>100588467</v>
      </c>
      <c r="Y19" s="100">
        <f t="shared" si="3"/>
        <v>-16155412</v>
      </c>
      <c r="Z19" s="137">
        <f>+IF(X19&lt;&gt;0,+(Y19/X19)*100,0)</f>
        <v>-16.060898910011222</v>
      </c>
      <c r="AA19" s="102">
        <f>SUM(AA20:AA23)</f>
        <v>740733474</v>
      </c>
    </row>
    <row r="20" spans="1:27" ht="13.5">
      <c r="A20" s="138" t="s">
        <v>89</v>
      </c>
      <c r="B20" s="136"/>
      <c r="C20" s="155">
        <v>200350151</v>
      </c>
      <c r="D20" s="155"/>
      <c r="E20" s="156">
        <v>207383474</v>
      </c>
      <c r="F20" s="60">
        <v>207383474</v>
      </c>
      <c r="G20" s="60">
        <v>4352643</v>
      </c>
      <c r="H20" s="60">
        <v>18135054</v>
      </c>
      <c r="I20" s="60">
        <v>13652078</v>
      </c>
      <c r="J20" s="60">
        <v>36139775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36139775</v>
      </c>
      <c r="X20" s="60">
        <v>10698467</v>
      </c>
      <c r="Y20" s="60">
        <v>25441308</v>
      </c>
      <c r="Z20" s="140">
        <v>237.8</v>
      </c>
      <c r="AA20" s="62">
        <v>207383474</v>
      </c>
    </row>
    <row r="21" spans="1:27" ht="13.5">
      <c r="A21" s="138" t="s">
        <v>90</v>
      </c>
      <c r="B21" s="136"/>
      <c r="C21" s="155">
        <v>183548518</v>
      </c>
      <c r="D21" s="155"/>
      <c r="E21" s="156">
        <v>201900000</v>
      </c>
      <c r="F21" s="60">
        <v>201900000</v>
      </c>
      <c r="G21" s="60">
        <v>2097807</v>
      </c>
      <c r="H21" s="60">
        <v>3307299</v>
      </c>
      <c r="I21" s="60">
        <v>5814183</v>
      </c>
      <c r="J21" s="60">
        <v>11219289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11219289</v>
      </c>
      <c r="X21" s="60">
        <v>34100000</v>
      </c>
      <c r="Y21" s="60">
        <v>-22880711</v>
      </c>
      <c r="Z21" s="140">
        <v>-67.1</v>
      </c>
      <c r="AA21" s="62">
        <v>201900000</v>
      </c>
    </row>
    <row r="22" spans="1:27" ht="13.5">
      <c r="A22" s="138" t="s">
        <v>91</v>
      </c>
      <c r="B22" s="136"/>
      <c r="C22" s="157">
        <v>227639307</v>
      </c>
      <c r="D22" s="157"/>
      <c r="E22" s="158">
        <v>311750000</v>
      </c>
      <c r="F22" s="159">
        <v>311750000</v>
      </c>
      <c r="G22" s="159"/>
      <c r="H22" s="159">
        <v>14996897</v>
      </c>
      <c r="I22" s="159">
        <v>21516900</v>
      </c>
      <c r="J22" s="159">
        <v>36513797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36513797</v>
      </c>
      <c r="X22" s="159">
        <v>55305000</v>
      </c>
      <c r="Y22" s="159">
        <v>-18791203</v>
      </c>
      <c r="Z22" s="141">
        <v>-33.98</v>
      </c>
      <c r="AA22" s="225">
        <v>311750000</v>
      </c>
    </row>
    <row r="23" spans="1:27" ht="13.5">
      <c r="A23" s="138" t="s">
        <v>92</v>
      </c>
      <c r="B23" s="136"/>
      <c r="C23" s="155">
        <v>15148617</v>
      </c>
      <c r="D23" s="155"/>
      <c r="E23" s="156">
        <v>19700000</v>
      </c>
      <c r="F23" s="60">
        <v>19700000</v>
      </c>
      <c r="G23" s="60"/>
      <c r="H23" s="60"/>
      <c r="I23" s="60">
        <v>560194</v>
      </c>
      <c r="J23" s="60">
        <v>560194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560194</v>
      </c>
      <c r="X23" s="60">
        <v>485000</v>
      </c>
      <c r="Y23" s="60">
        <v>75194</v>
      </c>
      <c r="Z23" s="140">
        <v>15.5</v>
      </c>
      <c r="AA23" s="62">
        <v>19700000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1571112280</v>
      </c>
      <c r="D25" s="217">
        <f>+D5+D9+D15+D19+D24</f>
        <v>0</v>
      </c>
      <c r="E25" s="230">
        <f t="shared" si="4"/>
        <v>1392230439</v>
      </c>
      <c r="F25" s="219">
        <f t="shared" si="4"/>
        <v>1392230439</v>
      </c>
      <c r="G25" s="219">
        <f t="shared" si="4"/>
        <v>33924776</v>
      </c>
      <c r="H25" s="219">
        <f t="shared" si="4"/>
        <v>54524026</v>
      </c>
      <c r="I25" s="219">
        <f t="shared" si="4"/>
        <v>75816933</v>
      </c>
      <c r="J25" s="219">
        <f t="shared" si="4"/>
        <v>164265735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164265735</v>
      </c>
      <c r="X25" s="219">
        <f t="shared" si="4"/>
        <v>163161116</v>
      </c>
      <c r="Y25" s="219">
        <f t="shared" si="4"/>
        <v>1104619</v>
      </c>
      <c r="Z25" s="231">
        <f>+IF(X25&lt;&gt;0,+(Y25/X25)*100,0)</f>
        <v>0.677011182002457</v>
      </c>
      <c r="AA25" s="232">
        <f>+AA5+AA9+AA15+AA19+AA24</f>
        <v>1392230439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1012405161</v>
      </c>
      <c r="D28" s="155"/>
      <c r="E28" s="156">
        <v>846775439</v>
      </c>
      <c r="F28" s="60">
        <v>846775439</v>
      </c>
      <c r="G28" s="60">
        <v>28553960</v>
      </c>
      <c r="H28" s="60">
        <v>33197581</v>
      </c>
      <c r="I28" s="60">
        <v>51193670</v>
      </c>
      <c r="J28" s="60">
        <v>112945211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112945211</v>
      </c>
      <c r="X28" s="60"/>
      <c r="Y28" s="60">
        <v>112945211</v>
      </c>
      <c r="Z28" s="140"/>
      <c r="AA28" s="155">
        <v>846775439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24335224</v>
      </c>
      <c r="D31" s="155"/>
      <c r="E31" s="156">
        <v>5000000</v>
      </c>
      <c r="F31" s="60">
        <v>5000000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5000000</v>
      </c>
    </row>
    <row r="32" spans="1:27" ht="13.5">
      <c r="A32" s="236" t="s">
        <v>46</v>
      </c>
      <c r="B32" s="136"/>
      <c r="C32" s="210">
        <f aca="true" t="shared" si="5" ref="C32:Y32">SUM(C28:C31)</f>
        <v>1036740385</v>
      </c>
      <c r="D32" s="210">
        <f>SUM(D28:D31)</f>
        <v>0</v>
      </c>
      <c r="E32" s="211">
        <f t="shared" si="5"/>
        <v>851775439</v>
      </c>
      <c r="F32" s="77">
        <f t="shared" si="5"/>
        <v>851775439</v>
      </c>
      <c r="G32" s="77">
        <f t="shared" si="5"/>
        <v>28553960</v>
      </c>
      <c r="H32" s="77">
        <f t="shared" si="5"/>
        <v>33197581</v>
      </c>
      <c r="I32" s="77">
        <f t="shared" si="5"/>
        <v>51193670</v>
      </c>
      <c r="J32" s="77">
        <f t="shared" si="5"/>
        <v>112945211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112945211</v>
      </c>
      <c r="X32" s="77">
        <f t="shared" si="5"/>
        <v>0</v>
      </c>
      <c r="Y32" s="77">
        <f t="shared" si="5"/>
        <v>112945211</v>
      </c>
      <c r="Z32" s="212">
        <f>+IF(X32&lt;&gt;0,+(Y32/X32)*100,0)</f>
        <v>0</v>
      </c>
      <c r="AA32" s="79">
        <f>SUM(AA28:AA31)</f>
        <v>851775439</v>
      </c>
    </row>
    <row r="33" spans="1:27" ht="13.5">
      <c r="A33" s="237" t="s">
        <v>51</v>
      </c>
      <c r="B33" s="136" t="s">
        <v>137</v>
      </c>
      <c r="C33" s="155">
        <v>31987300</v>
      </c>
      <c r="D33" s="155"/>
      <c r="E33" s="156">
        <v>53000000</v>
      </c>
      <c r="F33" s="60">
        <v>53000000</v>
      </c>
      <c r="G33" s="60">
        <v>2914787</v>
      </c>
      <c r="H33" s="60">
        <v>2872018</v>
      </c>
      <c r="I33" s="60">
        <v>2271147</v>
      </c>
      <c r="J33" s="60">
        <v>8057952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8057952</v>
      </c>
      <c r="X33" s="60"/>
      <c r="Y33" s="60">
        <v>8057952</v>
      </c>
      <c r="Z33" s="140"/>
      <c r="AA33" s="62">
        <v>53000000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502384595</v>
      </c>
      <c r="D35" s="155"/>
      <c r="E35" s="156">
        <v>487455000</v>
      </c>
      <c r="F35" s="60">
        <v>487455000</v>
      </c>
      <c r="G35" s="60">
        <v>2456029</v>
      </c>
      <c r="H35" s="60">
        <v>18454427</v>
      </c>
      <c r="I35" s="60">
        <v>22352116</v>
      </c>
      <c r="J35" s="60">
        <v>43262572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43262572</v>
      </c>
      <c r="X35" s="60"/>
      <c r="Y35" s="60">
        <v>43262572</v>
      </c>
      <c r="Z35" s="140"/>
      <c r="AA35" s="62">
        <v>487455000</v>
      </c>
    </row>
    <row r="36" spans="1:27" ht="13.5">
      <c r="A36" s="238" t="s">
        <v>139</v>
      </c>
      <c r="B36" s="149"/>
      <c r="C36" s="222">
        <f aca="true" t="shared" si="6" ref="C36:Y36">SUM(C32:C35)</f>
        <v>1571112280</v>
      </c>
      <c r="D36" s="222">
        <f>SUM(D32:D35)</f>
        <v>0</v>
      </c>
      <c r="E36" s="218">
        <f t="shared" si="6"/>
        <v>1392230439</v>
      </c>
      <c r="F36" s="220">
        <f t="shared" si="6"/>
        <v>1392230439</v>
      </c>
      <c r="G36" s="220">
        <f t="shared" si="6"/>
        <v>33924776</v>
      </c>
      <c r="H36" s="220">
        <f t="shared" si="6"/>
        <v>54524026</v>
      </c>
      <c r="I36" s="220">
        <f t="shared" si="6"/>
        <v>75816933</v>
      </c>
      <c r="J36" s="220">
        <f t="shared" si="6"/>
        <v>164265735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164265735</v>
      </c>
      <c r="X36" s="220">
        <f t="shared" si="6"/>
        <v>0</v>
      </c>
      <c r="Y36" s="220">
        <f t="shared" si="6"/>
        <v>164265735</v>
      </c>
      <c r="Z36" s="221">
        <f>+IF(X36&lt;&gt;0,+(Y36/X36)*100,0)</f>
        <v>0</v>
      </c>
      <c r="AA36" s="239">
        <f>SUM(AA32:AA35)</f>
        <v>1392230439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188138755</v>
      </c>
      <c r="D6" s="155"/>
      <c r="E6" s="59">
        <v>200120000</v>
      </c>
      <c r="F6" s="60">
        <v>200120000</v>
      </c>
      <c r="G6" s="60">
        <v>106388182</v>
      </c>
      <c r="H6" s="60">
        <v>92046002</v>
      </c>
      <c r="I6" s="60">
        <v>196812705</v>
      </c>
      <c r="J6" s="60">
        <v>196812705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196812705</v>
      </c>
      <c r="X6" s="60">
        <v>50030000</v>
      </c>
      <c r="Y6" s="60">
        <v>146782705</v>
      </c>
      <c r="Z6" s="140">
        <v>293.39</v>
      </c>
      <c r="AA6" s="62">
        <v>200120000</v>
      </c>
    </row>
    <row r="7" spans="1:27" ht="13.5">
      <c r="A7" s="249" t="s">
        <v>144</v>
      </c>
      <c r="B7" s="182"/>
      <c r="C7" s="155">
        <v>1424006836</v>
      </c>
      <c r="D7" s="155"/>
      <c r="E7" s="59">
        <v>1016716217</v>
      </c>
      <c r="F7" s="60">
        <v>1016716217</v>
      </c>
      <c r="G7" s="60">
        <v>1253780317</v>
      </c>
      <c r="H7" s="60">
        <v>1184253810</v>
      </c>
      <c r="I7" s="60">
        <v>884533937</v>
      </c>
      <c r="J7" s="60">
        <v>884533937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884533937</v>
      </c>
      <c r="X7" s="60">
        <v>254179054</v>
      </c>
      <c r="Y7" s="60">
        <v>630354883</v>
      </c>
      <c r="Z7" s="140">
        <v>248</v>
      </c>
      <c r="AA7" s="62">
        <v>1016716217</v>
      </c>
    </row>
    <row r="8" spans="1:27" ht="13.5">
      <c r="A8" s="249" t="s">
        <v>145</v>
      </c>
      <c r="B8" s="182"/>
      <c r="C8" s="155">
        <v>1050253255</v>
      </c>
      <c r="D8" s="155"/>
      <c r="E8" s="59">
        <v>673449000</v>
      </c>
      <c r="F8" s="60">
        <v>673449000</v>
      </c>
      <c r="G8" s="60">
        <v>763060760</v>
      </c>
      <c r="H8" s="60">
        <v>679566155</v>
      </c>
      <c r="I8" s="60">
        <v>914646140</v>
      </c>
      <c r="J8" s="60">
        <v>914646140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914646140</v>
      </c>
      <c r="X8" s="60">
        <v>168362250</v>
      </c>
      <c r="Y8" s="60">
        <v>746283890</v>
      </c>
      <c r="Z8" s="140">
        <v>443.26</v>
      </c>
      <c r="AA8" s="62">
        <v>673449000</v>
      </c>
    </row>
    <row r="9" spans="1:27" ht="13.5">
      <c r="A9" s="249" t="s">
        <v>146</v>
      </c>
      <c r="B9" s="182"/>
      <c r="C9" s="155">
        <v>438545049</v>
      </c>
      <c r="D9" s="155"/>
      <c r="E9" s="59">
        <v>324977523</v>
      </c>
      <c r="F9" s="60">
        <v>324977523</v>
      </c>
      <c r="G9" s="60">
        <v>313250903</v>
      </c>
      <c r="H9" s="60">
        <v>327814057</v>
      </c>
      <c r="I9" s="60">
        <v>306549191</v>
      </c>
      <c r="J9" s="60">
        <v>306549191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306549191</v>
      </c>
      <c r="X9" s="60">
        <v>81244381</v>
      </c>
      <c r="Y9" s="60">
        <v>225304810</v>
      </c>
      <c r="Z9" s="140">
        <v>277.32</v>
      </c>
      <c r="AA9" s="62">
        <v>324977523</v>
      </c>
    </row>
    <row r="10" spans="1:27" ht="13.5">
      <c r="A10" s="249" t="s">
        <v>147</v>
      </c>
      <c r="B10" s="182"/>
      <c r="C10" s="155">
        <v>80</v>
      </c>
      <c r="D10" s="155"/>
      <c r="E10" s="59">
        <v>5000</v>
      </c>
      <c r="F10" s="60">
        <v>5000</v>
      </c>
      <c r="G10" s="159">
        <v>80</v>
      </c>
      <c r="H10" s="159">
        <v>80</v>
      </c>
      <c r="I10" s="159">
        <v>80</v>
      </c>
      <c r="J10" s="60">
        <v>80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80</v>
      </c>
      <c r="X10" s="60">
        <v>1250</v>
      </c>
      <c r="Y10" s="159">
        <v>-1170</v>
      </c>
      <c r="Z10" s="141">
        <v>-93.6</v>
      </c>
      <c r="AA10" s="225">
        <v>5000</v>
      </c>
    </row>
    <row r="11" spans="1:27" ht="13.5">
      <c r="A11" s="249" t="s">
        <v>148</v>
      </c>
      <c r="B11" s="182"/>
      <c r="C11" s="155">
        <v>107225607</v>
      </c>
      <c r="D11" s="155"/>
      <c r="E11" s="59">
        <v>113000000</v>
      </c>
      <c r="F11" s="60">
        <v>113000000</v>
      </c>
      <c r="G11" s="60">
        <v>104194635</v>
      </c>
      <c r="H11" s="60">
        <v>104851389</v>
      </c>
      <c r="I11" s="60">
        <v>111489624</v>
      </c>
      <c r="J11" s="60">
        <v>111489624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111489624</v>
      </c>
      <c r="X11" s="60">
        <v>28250000</v>
      </c>
      <c r="Y11" s="60">
        <v>83239624</v>
      </c>
      <c r="Z11" s="140">
        <v>294.65</v>
      </c>
      <c r="AA11" s="62">
        <v>113000000</v>
      </c>
    </row>
    <row r="12" spans="1:27" ht="13.5">
      <c r="A12" s="250" t="s">
        <v>56</v>
      </c>
      <c r="B12" s="251"/>
      <c r="C12" s="168">
        <f aca="true" t="shared" si="0" ref="C12:Y12">SUM(C6:C11)</f>
        <v>3208169582</v>
      </c>
      <c r="D12" s="168">
        <f>SUM(D6:D11)</f>
        <v>0</v>
      </c>
      <c r="E12" s="72">
        <f t="shared" si="0"/>
        <v>2328267740</v>
      </c>
      <c r="F12" s="73">
        <f t="shared" si="0"/>
        <v>2328267740</v>
      </c>
      <c r="G12" s="73">
        <f t="shared" si="0"/>
        <v>2540674877</v>
      </c>
      <c r="H12" s="73">
        <f t="shared" si="0"/>
        <v>2388531493</v>
      </c>
      <c r="I12" s="73">
        <f t="shared" si="0"/>
        <v>2414031677</v>
      </c>
      <c r="J12" s="73">
        <f t="shared" si="0"/>
        <v>2414031677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2414031677</v>
      </c>
      <c r="X12" s="73">
        <f t="shared" si="0"/>
        <v>582066935</v>
      </c>
      <c r="Y12" s="73">
        <f t="shared" si="0"/>
        <v>1831964742</v>
      </c>
      <c r="Z12" s="170">
        <f>+IF(X12&lt;&gt;0,+(Y12/X12)*100,0)</f>
        <v>314.7343770695375</v>
      </c>
      <c r="AA12" s="74">
        <f>SUM(AA6:AA11)</f>
        <v>2328267740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12091250</v>
      </c>
      <c r="D15" s="155"/>
      <c r="E15" s="59">
        <v>31911000</v>
      </c>
      <c r="F15" s="60">
        <v>31911000</v>
      </c>
      <c r="G15" s="60">
        <v>29996766</v>
      </c>
      <c r="H15" s="60">
        <v>31910665</v>
      </c>
      <c r="I15" s="60">
        <v>12091250</v>
      </c>
      <c r="J15" s="60">
        <v>12091250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12091250</v>
      </c>
      <c r="X15" s="60">
        <v>7977750</v>
      </c>
      <c r="Y15" s="60">
        <v>4113500</v>
      </c>
      <c r="Z15" s="140">
        <v>51.56</v>
      </c>
      <c r="AA15" s="62">
        <v>31911000</v>
      </c>
    </row>
    <row r="16" spans="1:27" ht="13.5">
      <c r="A16" s="249" t="s">
        <v>151</v>
      </c>
      <c r="B16" s="182"/>
      <c r="C16" s="155"/>
      <c r="D16" s="155"/>
      <c r="E16" s="59">
        <v>20000</v>
      </c>
      <c r="F16" s="60">
        <v>20000</v>
      </c>
      <c r="G16" s="159">
        <v>20000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5000</v>
      </c>
      <c r="Y16" s="159">
        <v>-5000</v>
      </c>
      <c r="Z16" s="141">
        <v>-100</v>
      </c>
      <c r="AA16" s="225">
        <v>20000</v>
      </c>
    </row>
    <row r="17" spans="1:27" ht="13.5">
      <c r="A17" s="249" t="s">
        <v>152</v>
      </c>
      <c r="B17" s="182"/>
      <c r="C17" s="155">
        <v>199439155</v>
      </c>
      <c r="D17" s="155"/>
      <c r="E17" s="59">
        <v>199262490</v>
      </c>
      <c r="F17" s="60">
        <v>199262490</v>
      </c>
      <c r="G17" s="60">
        <v>194779151</v>
      </c>
      <c r="H17" s="60">
        <v>199262490</v>
      </c>
      <c r="I17" s="60">
        <v>199439155</v>
      </c>
      <c r="J17" s="60">
        <v>199439155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199439155</v>
      </c>
      <c r="X17" s="60">
        <v>49815623</v>
      </c>
      <c r="Y17" s="60">
        <v>149623532</v>
      </c>
      <c r="Z17" s="140">
        <v>300.35</v>
      </c>
      <c r="AA17" s="62">
        <v>199262490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13076510744</v>
      </c>
      <c r="D19" s="155"/>
      <c r="E19" s="59">
        <v>13691587997</v>
      </c>
      <c r="F19" s="60">
        <v>13691587997</v>
      </c>
      <c r="G19" s="60">
        <v>13430348701</v>
      </c>
      <c r="H19" s="60">
        <v>12733754936</v>
      </c>
      <c r="I19" s="60">
        <v>13025116878</v>
      </c>
      <c r="J19" s="60">
        <v>13025116878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13025116878</v>
      </c>
      <c r="X19" s="60">
        <v>3422896999</v>
      </c>
      <c r="Y19" s="60">
        <v>9602219879</v>
      </c>
      <c r="Z19" s="140">
        <v>280.53</v>
      </c>
      <c r="AA19" s="62">
        <v>13691587997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167213016</v>
      </c>
      <c r="D22" s="155"/>
      <c r="E22" s="59">
        <v>234947761</v>
      </c>
      <c r="F22" s="60">
        <v>234947761</v>
      </c>
      <c r="G22" s="60">
        <v>234893658</v>
      </c>
      <c r="H22" s="60">
        <v>207029358</v>
      </c>
      <c r="I22" s="60">
        <v>167215213</v>
      </c>
      <c r="J22" s="60">
        <v>167215213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167215213</v>
      </c>
      <c r="X22" s="60">
        <v>58736940</v>
      </c>
      <c r="Y22" s="60">
        <v>108478273</v>
      </c>
      <c r="Z22" s="140">
        <v>184.68</v>
      </c>
      <c r="AA22" s="62">
        <v>234947761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13455254165</v>
      </c>
      <c r="D24" s="168">
        <f>SUM(D15:D23)</f>
        <v>0</v>
      </c>
      <c r="E24" s="76">
        <f t="shared" si="1"/>
        <v>14157729248</v>
      </c>
      <c r="F24" s="77">
        <f t="shared" si="1"/>
        <v>14157729248</v>
      </c>
      <c r="G24" s="77">
        <f t="shared" si="1"/>
        <v>13890038276</v>
      </c>
      <c r="H24" s="77">
        <f t="shared" si="1"/>
        <v>13171957449</v>
      </c>
      <c r="I24" s="77">
        <f t="shared" si="1"/>
        <v>13403862496</v>
      </c>
      <c r="J24" s="77">
        <f t="shared" si="1"/>
        <v>13403862496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13403862496</v>
      </c>
      <c r="X24" s="77">
        <f t="shared" si="1"/>
        <v>3539432312</v>
      </c>
      <c r="Y24" s="77">
        <f t="shared" si="1"/>
        <v>9864430184</v>
      </c>
      <c r="Z24" s="212">
        <f>+IF(X24&lt;&gt;0,+(Y24/X24)*100,0)</f>
        <v>278.70091343619964</v>
      </c>
      <c r="AA24" s="79">
        <f>SUM(AA15:AA23)</f>
        <v>14157729248</v>
      </c>
    </row>
    <row r="25" spans="1:27" ht="13.5">
      <c r="A25" s="250" t="s">
        <v>159</v>
      </c>
      <c r="B25" s="251"/>
      <c r="C25" s="168">
        <f aca="true" t="shared" si="2" ref="C25:Y25">+C12+C24</f>
        <v>16663423747</v>
      </c>
      <c r="D25" s="168">
        <f>+D12+D24</f>
        <v>0</v>
      </c>
      <c r="E25" s="72">
        <f t="shared" si="2"/>
        <v>16485996988</v>
      </c>
      <c r="F25" s="73">
        <f t="shared" si="2"/>
        <v>16485996988</v>
      </c>
      <c r="G25" s="73">
        <f t="shared" si="2"/>
        <v>16430713153</v>
      </c>
      <c r="H25" s="73">
        <f t="shared" si="2"/>
        <v>15560488942</v>
      </c>
      <c r="I25" s="73">
        <f t="shared" si="2"/>
        <v>15817894173</v>
      </c>
      <c r="J25" s="73">
        <f t="shared" si="2"/>
        <v>15817894173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15817894173</v>
      </c>
      <c r="X25" s="73">
        <f t="shared" si="2"/>
        <v>4121499247</v>
      </c>
      <c r="Y25" s="73">
        <f t="shared" si="2"/>
        <v>11696394926</v>
      </c>
      <c r="Z25" s="170">
        <f>+IF(X25&lt;&gt;0,+(Y25/X25)*100,0)</f>
        <v>283.7898110624112</v>
      </c>
      <c r="AA25" s="74">
        <f>+AA12+AA24</f>
        <v>16485996988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113978027</v>
      </c>
      <c r="D30" s="155"/>
      <c r="E30" s="59">
        <v>104092767</v>
      </c>
      <c r="F30" s="60">
        <v>104092767</v>
      </c>
      <c r="G30" s="60">
        <v>104092767</v>
      </c>
      <c r="H30" s="60">
        <v>104092767</v>
      </c>
      <c r="I30" s="60">
        <v>104092767</v>
      </c>
      <c r="J30" s="60">
        <v>104092767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104092767</v>
      </c>
      <c r="X30" s="60">
        <v>26023192</v>
      </c>
      <c r="Y30" s="60">
        <v>78069575</v>
      </c>
      <c r="Z30" s="140">
        <v>300</v>
      </c>
      <c r="AA30" s="62">
        <v>104092767</v>
      </c>
    </row>
    <row r="31" spans="1:27" ht="13.5">
      <c r="A31" s="249" t="s">
        <v>163</v>
      </c>
      <c r="B31" s="182"/>
      <c r="C31" s="155">
        <v>100347533</v>
      </c>
      <c r="D31" s="155"/>
      <c r="E31" s="59">
        <v>93158571</v>
      </c>
      <c r="F31" s="60">
        <v>93158571</v>
      </c>
      <c r="G31" s="60">
        <v>93158571</v>
      </c>
      <c r="H31" s="60">
        <v>93158571</v>
      </c>
      <c r="I31" s="60">
        <v>104480243</v>
      </c>
      <c r="J31" s="60">
        <v>104480243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104480243</v>
      </c>
      <c r="X31" s="60">
        <v>23289643</v>
      </c>
      <c r="Y31" s="60">
        <v>81190600</v>
      </c>
      <c r="Z31" s="140">
        <v>348.61</v>
      </c>
      <c r="AA31" s="62">
        <v>93158571</v>
      </c>
    </row>
    <row r="32" spans="1:27" ht="13.5">
      <c r="A32" s="249" t="s">
        <v>164</v>
      </c>
      <c r="B32" s="182"/>
      <c r="C32" s="155">
        <v>1860743552</v>
      </c>
      <c r="D32" s="155"/>
      <c r="E32" s="59">
        <v>1712870760</v>
      </c>
      <c r="F32" s="60">
        <v>1712870760</v>
      </c>
      <c r="G32" s="60">
        <v>1716600218</v>
      </c>
      <c r="H32" s="60">
        <v>1146375199</v>
      </c>
      <c r="I32" s="60">
        <v>1720497896</v>
      </c>
      <c r="J32" s="60">
        <v>1720497896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1720497896</v>
      </c>
      <c r="X32" s="60">
        <v>428217690</v>
      </c>
      <c r="Y32" s="60">
        <v>1292280206</v>
      </c>
      <c r="Z32" s="140">
        <v>301.78</v>
      </c>
      <c r="AA32" s="62">
        <v>1712870760</v>
      </c>
    </row>
    <row r="33" spans="1:27" ht="13.5">
      <c r="A33" s="249" t="s">
        <v>165</v>
      </c>
      <c r="B33" s="182"/>
      <c r="C33" s="155">
        <v>212068181</v>
      </c>
      <c r="D33" s="155"/>
      <c r="E33" s="59">
        <v>248788419</v>
      </c>
      <c r="F33" s="60">
        <v>248788419</v>
      </c>
      <c r="G33" s="60">
        <v>202170356</v>
      </c>
      <c r="H33" s="60">
        <v>248330624</v>
      </c>
      <c r="I33" s="60">
        <v>248382627</v>
      </c>
      <c r="J33" s="60">
        <v>248382627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248382627</v>
      </c>
      <c r="X33" s="60">
        <v>62197105</v>
      </c>
      <c r="Y33" s="60">
        <v>186185522</v>
      </c>
      <c r="Z33" s="140">
        <v>299.35</v>
      </c>
      <c r="AA33" s="62">
        <v>248788419</v>
      </c>
    </row>
    <row r="34" spans="1:27" ht="13.5">
      <c r="A34" s="250" t="s">
        <v>58</v>
      </c>
      <c r="B34" s="251"/>
      <c r="C34" s="168">
        <f aca="true" t="shared" si="3" ref="C34:Y34">SUM(C29:C33)</f>
        <v>2287137293</v>
      </c>
      <c r="D34" s="168">
        <f>SUM(D29:D33)</f>
        <v>0</v>
      </c>
      <c r="E34" s="72">
        <f t="shared" si="3"/>
        <v>2158910517</v>
      </c>
      <c r="F34" s="73">
        <f t="shared" si="3"/>
        <v>2158910517</v>
      </c>
      <c r="G34" s="73">
        <f t="shared" si="3"/>
        <v>2116021912</v>
      </c>
      <c r="H34" s="73">
        <f t="shared" si="3"/>
        <v>1591957161</v>
      </c>
      <c r="I34" s="73">
        <f t="shared" si="3"/>
        <v>2177453533</v>
      </c>
      <c r="J34" s="73">
        <f t="shared" si="3"/>
        <v>2177453533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2177453533</v>
      </c>
      <c r="X34" s="73">
        <f t="shared" si="3"/>
        <v>539727630</v>
      </c>
      <c r="Y34" s="73">
        <f t="shared" si="3"/>
        <v>1637725903</v>
      </c>
      <c r="Z34" s="170">
        <f>+IF(X34&lt;&gt;0,+(Y34/X34)*100,0)</f>
        <v>303.43562418696257</v>
      </c>
      <c r="AA34" s="74">
        <f>SUM(AA29:AA33)</f>
        <v>2158910517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1579062215</v>
      </c>
      <c r="D37" s="155"/>
      <c r="E37" s="59">
        <v>1411952143</v>
      </c>
      <c r="F37" s="60">
        <v>1411952143</v>
      </c>
      <c r="G37" s="60">
        <v>1411952143</v>
      </c>
      <c r="H37" s="60">
        <v>1411952143</v>
      </c>
      <c r="I37" s="60">
        <v>1411952143</v>
      </c>
      <c r="J37" s="60">
        <v>1411952143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1411952143</v>
      </c>
      <c r="X37" s="60">
        <v>352988036</v>
      </c>
      <c r="Y37" s="60">
        <v>1058964107</v>
      </c>
      <c r="Z37" s="140">
        <v>300</v>
      </c>
      <c r="AA37" s="62">
        <v>1411952143</v>
      </c>
    </row>
    <row r="38" spans="1:27" ht="13.5">
      <c r="A38" s="249" t="s">
        <v>165</v>
      </c>
      <c r="B38" s="182"/>
      <c r="C38" s="155">
        <v>1615882815</v>
      </c>
      <c r="D38" s="155"/>
      <c r="E38" s="59">
        <v>1763570320</v>
      </c>
      <c r="F38" s="60">
        <v>1763570320</v>
      </c>
      <c r="G38" s="60">
        <v>1697099311</v>
      </c>
      <c r="H38" s="60">
        <v>1763570320</v>
      </c>
      <c r="I38" s="60">
        <v>1763570320</v>
      </c>
      <c r="J38" s="60">
        <v>1763570320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1763570320</v>
      </c>
      <c r="X38" s="60">
        <v>440892580</v>
      </c>
      <c r="Y38" s="60">
        <v>1322677740</v>
      </c>
      <c r="Z38" s="140">
        <v>300</v>
      </c>
      <c r="AA38" s="62">
        <v>1763570320</v>
      </c>
    </row>
    <row r="39" spans="1:27" ht="13.5">
      <c r="A39" s="250" t="s">
        <v>59</v>
      </c>
      <c r="B39" s="253"/>
      <c r="C39" s="168">
        <f aca="true" t="shared" si="4" ref="C39:Y39">SUM(C37:C38)</f>
        <v>3194945030</v>
      </c>
      <c r="D39" s="168">
        <f>SUM(D37:D38)</f>
        <v>0</v>
      </c>
      <c r="E39" s="76">
        <f t="shared" si="4"/>
        <v>3175522463</v>
      </c>
      <c r="F39" s="77">
        <f t="shared" si="4"/>
        <v>3175522463</v>
      </c>
      <c r="G39" s="77">
        <f t="shared" si="4"/>
        <v>3109051454</v>
      </c>
      <c r="H39" s="77">
        <f t="shared" si="4"/>
        <v>3175522463</v>
      </c>
      <c r="I39" s="77">
        <f t="shared" si="4"/>
        <v>3175522463</v>
      </c>
      <c r="J39" s="77">
        <f t="shared" si="4"/>
        <v>3175522463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3175522463</v>
      </c>
      <c r="X39" s="77">
        <f t="shared" si="4"/>
        <v>793880616</v>
      </c>
      <c r="Y39" s="77">
        <f t="shared" si="4"/>
        <v>2381641847</v>
      </c>
      <c r="Z39" s="212">
        <f>+IF(X39&lt;&gt;0,+(Y39/X39)*100,0)</f>
        <v>299.9999998740365</v>
      </c>
      <c r="AA39" s="79">
        <f>SUM(AA37:AA38)</f>
        <v>3175522463</v>
      </c>
    </row>
    <row r="40" spans="1:27" ht="13.5">
      <c r="A40" s="250" t="s">
        <v>167</v>
      </c>
      <c r="B40" s="251"/>
      <c r="C40" s="168">
        <f aca="true" t="shared" si="5" ref="C40:Y40">+C34+C39</f>
        <v>5482082323</v>
      </c>
      <c r="D40" s="168">
        <f>+D34+D39</f>
        <v>0</v>
      </c>
      <c r="E40" s="72">
        <f t="shared" si="5"/>
        <v>5334432980</v>
      </c>
      <c r="F40" s="73">
        <f t="shared" si="5"/>
        <v>5334432980</v>
      </c>
      <c r="G40" s="73">
        <f t="shared" si="5"/>
        <v>5225073366</v>
      </c>
      <c r="H40" s="73">
        <f t="shared" si="5"/>
        <v>4767479624</v>
      </c>
      <c r="I40" s="73">
        <f t="shared" si="5"/>
        <v>5352975996</v>
      </c>
      <c r="J40" s="73">
        <f t="shared" si="5"/>
        <v>5352975996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5352975996</v>
      </c>
      <c r="X40" s="73">
        <f t="shared" si="5"/>
        <v>1333608246</v>
      </c>
      <c r="Y40" s="73">
        <f t="shared" si="5"/>
        <v>4019367750</v>
      </c>
      <c r="Z40" s="170">
        <f>+IF(X40&lt;&gt;0,+(Y40/X40)*100,0)</f>
        <v>301.39043921298605</v>
      </c>
      <c r="AA40" s="74">
        <f>+AA34+AA39</f>
        <v>5334432980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11181341424</v>
      </c>
      <c r="D42" s="257">
        <f>+D25-D40</f>
        <v>0</v>
      </c>
      <c r="E42" s="258">
        <f t="shared" si="6"/>
        <v>11151564008</v>
      </c>
      <c r="F42" s="259">
        <f t="shared" si="6"/>
        <v>11151564008</v>
      </c>
      <c r="G42" s="259">
        <f t="shared" si="6"/>
        <v>11205639787</v>
      </c>
      <c r="H42" s="259">
        <f t="shared" si="6"/>
        <v>10793009318</v>
      </c>
      <c r="I42" s="259">
        <f t="shared" si="6"/>
        <v>10464918177</v>
      </c>
      <c r="J42" s="259">
        <f t="shared" si="6"/>
        <v>10464918177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10464918177</v>
      </c>
      <c r="X42" s="259">
        <f t="shared" si="6"/>
        <v>2787891001</v>
      </c>
      <c r="Y42" s="259">
        <f t="shared" si="6"/>
        <v>7677027176</v>
      </c>
      <c r="Z42" s="260">
        <f>+IF(X42&lt;&gt;0,+(Y42/X42)*100,0)</f>
        <v>275.37042062427463</v>
      </c>
      <c r="AA42" s="261">
        <f>+AA25-AA40</f>
        <v>11151564008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4235513770</v>
      </c>
      <c r="D45" s="155"/>
      <c r="E45" s="59">
        <v>11101964007</v>
      </c>
      <c r="F45" s="60">
        <v>11101964007</v>
      </c>
      <c r="G45" s="60">
        <v>11029879319</v>
      </c>
      <c r="H45" s="60">
        <v>10435110604</v>
      </c>
      <c r="I45" s="60">
        <v>10127198583</v>
      </c>
      <c r="J45" s="60">
        <v>10127198583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10127198583</v>
      </c>
      <c r="X45" s="60">
        <v>2775491002</v>
      </c>
      <c r="Y45" s="60">
        <v>7351707581</v>
      </c>
      <c r="Z45" s="139">
        <v>264.88</v>
      </c>
      <c r="AA45" s="62">
        <v>11101964007</v>
      </c>
    </row>
    <row r="46" spans="1:27" ht="13.5">
      <c r="A46" s="249" t="s">
        <v>171</v>
      </c>
      <c r="B46" s="182"/>
      <c r="C46" s="155">
        <v>6945827654</v>
      </c>
      <c r="D46" s="155"/>
      <c r="E46" s="59">
        <v>49600000</v>
      </c>
      <c r="F46" s="60">
        <v>49600000</v>
      </c>
      <c r="G46" s="60">
        <v>175760468</v>
      </c>
      <c r="H46" s="60">
        <v>357898713</v>
      </c>
      <c r="I46" s="60">
        <v>337719594</v>
      </c>
      <c r="J46" s="60">
        <v>337719594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337719594</v>
      </c>
      <c r="X46" s="60">
        <v>12400000</v>
      </c>
      <c r="Y46" s="60">
        <v>325319594</v>
      </c>
      <c r="Z46" s="139">
        <v>2623.55</v>
      </c>
      <c r="AA46" s="62">
        <v>49600000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11181341424</v>
      </c>
      <c r="D48" s="217">
        <f>SUM(D45:D47)</f>
        <v>0</v>
      </c>
      <c r="E48" s="264">
        <f t="shared" si="7"/>
        <v>11151564007</v>
      </c>
      <c r="F48" s="219">
        <f t="shared" si="7"/>
        <v>11151564007</v>
      </c>
      <c r="G48" s="219">
        <f t="shared" si="7"/>
        <v>11205639787</v>
      </c>
      <c r="H48" s="219">
        <f t="shared" si="7"/>
        <v>10793009317</v>
      </c>
      <c r="I48" s="219">
        <f t="shared" si="7"/>
        <v>10464918177</v>
      </c>
      <c r="J48" s="219">
        <f t="shared" si="7"/>
        <v>10464918177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10464918177</v>
      </c>
      <c r="X48" s="219">
        <f t="shared" si="7"/>
        <v>2787891002</v>
      </c>
      <c r="Y48" s="219">
        <f t="shared" si="7"/>
        <v>7677027175</v>
      </c>
      <c r="Z48" s="265">
        <f>+IF(X48&lt;&gt;0,+(Y48/X48)*100,0)</f>
        <v>275.37042048963144</v>
      </c>
      <c r="AA48" s="232">
        <f>SUM(AA45:AA47)</f>
        <v>11151564007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5018701966</v>
      </c>
      <c r="D6" s="155"/>
      <c r="E6" s="59">
        <v>5851574500</v>
      </c>
      <c r="F6" s="60">
        <v>5851574500</v>
      </c>
      <c r="G6" s="60">
        <v>461542981</v>
      </c>
      <c r="H6" s="60">
        <v>679711685</v>
      </c>
      <c r="I6" s="60">
        <v>621502526</v>
      </c>
      <c r="J6" s="60">
        <v>1762757192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1762757192</v>
      </c>
      <c r="X6" s="60">
        <v>1712220956</v>
      </c>
      <c r="Y6" s="60">
        <v>50536236</v>
      </c>
      <c r="Z6" s="140">
        <v>2.95</v>
      </c>
      <c r="AA6" s="62">
        <v>5851574500</v>
      </c>
    </row>
    <row r="7" spans="1:27" ht="13.5">
      <c r="A7" s="249" t="s">
        <v>178</v>
      </c>
      <c r="B7" s="182"/>
      <c r="C7" s="155">
        <v>1505562143</v>
      </c>
      <c r="D7" s="155"/>
      <c r="E7" s="59">
        <v>1336615800</v>
      </c>
      <c r="F7" s="60">
        <v>1336615800</v>
      </c>
      <c r="G7" s="60">
        <v>355331012</v>
      </c>
      <c r="H7" s="60">
        <v>34278660</v>
      </c>
      <c r="I7" s="60">
        <v>10470557</v>
      </c>
      <c r="J7" s="60">
        <v>400080229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400080229</v>
      </c>
      <c r="X7" s="60">
        <v>481035085</v>
      </c>
      <c r="Y7" s="60">
        <v>-80954856</v>
      </c>
      <c r="Z7" s="140">
        <v>-16.83</v>
      </c>
      <c r="AA7" s="62">
        <v>1336615800</v>
      </c>
    </row>
    <row r="8" spans="1:27" ht="13.5">
      <c r="A8" s="249" t="s">
        <v>179</v>
      </c>
      <c r="B8" s="182"/>
      <c r="C8" s="155">
        <v>920096786</v>
      </c>
      <c r="D8" s="155"/>
      <c r="E8" s="59">
        <v>970324000</v>
      </c>
      <c r="F8" s="60">
        <v>970324000</v>
      </c>
      <c r="G8" s="60">
        <v>166746000</v>
      </c>
      <c r="H8" s="60"/>
      <c r="I8" s="60"/>
      <c r="J8" s="60">
        <v>166746000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166746000</v>
      </c>
      <c r="X8" s="60">
        <v>155846586</v>
      </c>
      <c r="Y8" s="60">
        <v>10899414</v>
      </c>
      <c r="Z8" s="140">
        <v>6.99</v>
      </c>
      <c r="AA8" s="62">
        <v>970324000</v>
      </c>
    </row>
    <row r="9" spans="1:27" ht="13.5">
      <c r="A9" s="249" t="s">
        <v>180</v>
      </c>
      <c r="B9" s="182"/>
      <c r="C9" s="155">
        <v>82938478</v>
      </c>
      <c r="D9" s="155"/>
      <c r="E9" s="59">
        <v>65592430</v>
      </c>
      <c r="F9" s="60">
        <v>65592430</v>
      </c>
      <c r="G9" s="60">
        <v>12671503</v>
      </c>
      <c r="H9" s="60">
        <v>9452828</v>
      </c>
      <c r="I9" s="60">
        <v>7458639</v>
      </c>
      <c r="J9" s="60">
        <v>29582970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29582970</v>
      </c>
      <c r="X9" s="60">
        <v>20971120</v>
      </c>
      <c r="Y9" s="60">
        <v>8611850</v>
      </c>
      <c r="Z9" s="140">
        <v>41.07</v>
      </c>
      <c r="AA9" s="62">
        <v>65592430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-5528280717</v>
      </c>
      <c r="D12" s="155"/>
      <c r="E12" s="59">
        <v>-6518126981</v>
      </c>
      <c r="F12" s="60">
        <v>-6518126981</v>
      </c>
      <c r="G12" s="60">
        <v>-738345355</v>
      </c>
      <c r="H12" s="60">
        <v>-726715512</v>
      </c>
      <c r="I12" s="60">
        <v>-687132478</v>
      </c>
      <c r="J12" s="60">
        <v>-2152193345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-2152193345</v>
      </c>
      <c r="X12" s="60">
        <v>-1922340442</v>
      </c>
      <c r="Y12" s="60">
        <v>-229852903</v>
      </c>
      <c r="Z12" s="140">
        <v>11.96</v>
      </c>
      <c r="AA12" s="62">
        <v>-6518126981</v>
      </c>
    </row>
    <row r="13" spans="1:27" ht="13.5">
      <c r="A13" s="249" t="s">
        <v>40</v>
      </c>
      <c r="B13" s="182"/>
      <c r="C13" s="155">
        <v>-192714798</v>
      </c>
      <c r="D13" s="155"/>
      <c r="E13" s="59">
        <v>-181343690</v>
      </c>
      <c r="F13" s="60">
        <v>-181343690</v>
      </c>
      <c r="G13" s="60">
        <v>-37071960</v>
      </c>
      <c r="H13" s="60"/>
      <c r="I13" s="60">
        <v>-25204149</v>
      </c>
      <c r="J13" s="60">
        <v>-62276109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-62276109</v>
      </c>
      <c r="X13" s="60">
        <v>-62276109</v>
      </c>
      <c r="Y13" s="60"/>
      <c r="Z13" s="140"/>
      <c r="AA13" s="62">
        <v>-181343690</v>
      </c>
    </row>
    <row r="14" spans="1:27" ht="13.5">
      <c r="A14" s="249" t="s">
        <v>42</v>
      </c>
      <c r="B14" s="182"/>
      <c r="C14" s="155">
        <v>-22372452</v>
      </c>
      <c r="D14" s="155"/>
      <c r="E14" s="59">
        <v>-18080899</v>
      </c>
      <c r="F14" s="60">
        <v>-18080899</v>
      </c>
      <c r="G14" s="60">
        <v>-187000</v>
      </c>
      <c r="H14" s="60">
        <v>-5303028</v>
      </c>
      <c r="I14" s="60">
        <v>-471223</v>
      </c>
      <c r="J14" s="60">
        <v>-5961251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-5961251</v>
      </c>
      <c r="X14" s="60">
        <v>-3278830</v>
      </c>
      <c r="Y14" s="60">
        <v>-2682421</v>
      </c>
      <c r="Z14" s="140">
        <v>81.81</v>
      </c>
      <c r="AA14" s="62">
        <v>-18080899</v>
      </c>
    </row>
    <row r="15" spans="1:27" ht="13.5">
      <c r="A15" s="250" t="s">
        <v>184</v>
      </c>
      <c r="B15" s="251"/>
      <c r="C15" s="168">
        <f aca="true" t="shared" si="0" ref="C15:Y15">SUM(C6:C14)</f>
        <v>1783931406</v>
      </c>
      <c r="D15" s="168">
        <f>SUM(D6:D14)</f>
        <v>0</v>
      </c>
      <c r="E15" s="72">
        <f t="shared" si="0"/>
        <v>1506555160</v>
      </c>
      <c r="F15" s="73">
        <f t="shared" si="0"/>
        <v>1506555160</v>
      </c>
      <c r="G15" s="73">
        <f t="shared" si="0"/>
        <v>220687181</v>
      </c>
      <c r="H15" s="73">
        <f t="shared" si="0"/>
        <v>-8575367</v>
      </c>
      <c r="I15" s="73">
        <f t="shared" si="0"/>
        <v>-73376128</v>
      </c>
      <c r="J15" s="73">
        <f t="shared" si="0"/>
        <v>138735686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138735686</v>
      </c>
      <c r="X15" s="73">
        <f t="shared" si="0"/>
        <v>382178366</v>
      </c>
      <c r="Y15" s="73">
        <f t="shared" si="0"/>
        <v>-243442680</v>
      </c>
      <c r="Z15" s="170">
        <f>+IF(X15&lt;&gt;0,+(Y15/X15)*100,0)</f>
        <v>-63.698707634330084</v>
      </c>
      <c r="AA15" s="74">
        <f>SUM(AA6:AA14)</f>
        <v>1506555160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19819415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-1676478257</v>
      </c>
      <c r="D24" s="155"/>
      <c r="E24" s="59">
        <v>-1339674569</v>
      </c>
      <c r="F24" s="60">
        <v>-1339674569</v>
      </c>
      <c r="G24" s="60">
        <v>-429295875</v>
      </c>
      <c r="H24" s="60">
        <v>-75292442</v>
      </c>
      <c r="I24" s="60">
        <v>-101217093</v>
      </c>
      <c r="J24" s="60">
        <v>-605805410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-605805410</v>
      </c>
      <c r="X24" s="60">
        <v>-213192538</v>
      </c>
      <c r="Y24" s="60">
        <v>-392612872</v>
      </c>
      <c r="Z24" s="140">
        <v>184.16</v>
      </c>
      <c r="AA24" s="62">
        <v>-1339674569</v>
      </c>
    </row>
    <row r="25" spans="1:27" ht="13.5">
      <c r="A25" s="250" t="s">
        <v>191</v>
      </c>
      <c r="B25" s="251"/>
      <c r="C25" s="168">
        <f aca="true" t="shared" si="1" ref="C25:Y25">SUM(C19:C24)</f>
        <v>-1656658842</v>
      </c>
      <c r="D25" s="168">
        <f>SUM(D19:D24)</f>
        <v>0</v>
      </c>
      <c r="E25" s="72">
        <f t="shared" si="1"/>
        <v>-1339674569</v>
      </c>
      <c r="F25" s="73">
        <f t="shared" si="1"/>
        <v>-1339674569</v>
      </c>
      <c r="G25" s="73">
        <f t="shared" si="1"/>
        <v>-429295875</v>
      </c>
      <c r="H25" s="73">
        <f t="shared" si="1"/>
        <v>-75292442</v>
      </c>
      <c r="I25" s="73">
        <f t="shared" si="1"/>
        <v>-101217093</v>
      </c>
      <c r="J25" s="73">
        <f t="shared" si="1"/>
        <v>-605805410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-605805410</v>
      </c>
      <c r="X25" s="73">
        <f t="shared" si="1"/>
        <v>-213192538</v>
      </c>
      <c r="Y25" s="73">
        <f t="shared" si="1"/>
        <v>-392612872</v>
      </c>
      <c r="Z25" s="170">
        <f>+IF(X25&lt;&gt;0,+(Y25/X25)*100,0)</f>
        <v>184.1588245457259</v>
      </c>
      <c r="AA25" s="74">
        <f>SUM(AA19:AA24)</f>
        <v>-1339674569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6623515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-105158824</v>
      </c>
      <c r="D33" s="155"/>
      <c r="E33" s="59">
        <v>-112968099</v>
      </c>
      <c r="F33" s="60">
        <v>-112968099</v>
      </c>
      <c r="G33" s="60">
        <v>-15312038</v>
      </c>
      <c r="H33" s="60"/>
      <c r="I33" s="60">
        <v>-20359519</v>
      </c>
      <c r="J33" s="60">
        <v>-35671557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-35671557</v>
      </c>
      <c r="X33" s="60">
        <v>-35671557</v>
      </c>
      <c r="Y33" s="60"/>
      <c r="Z33" s="140"/>
      <c r="AA33" s="62">
        <v>-112968099</v>
      </c>
    </row>
    <row r="34" spans="1:27" ht="13.5">
      <c r="A34" s="250" t="s">
        <v>197</v>
      </c>
      <c r="B34" s="251"/>
      <c r="C34" s="168">
        <f aca="true" t="shared" si="2" ref="C34:Y34">SUM(C29:C33)</f>
        <v>-98535309</v>
      </c>
      <c r="D34" s="168">
        <f>SUM(D29:D33)</f>
        <v>0</v>
      </c>
      <c r="E34" s="72">
        <f t="shared" si="2"/>
        <v>-112968099</v>
      </c>
      <c r="F34" s="73">
        <f t="shared" si="2"/>
        <v>-112968099</v>
      </c>
      <c r="G34" s="73">
        <f t="shared" si="2"/>
        <v>-15312038</v>
      </c>
      <c r="H34" s="73">
        <f t="shared" si="2"/>
        <v>0</v>
      </c>
      <c r="I34" s="73">
        <f t="shared" si="2"/>
        <v>-20359519</v>
      </c>
      <c r="J34" s="73">
        <f t="shared" si="2"/>
        <v>-35671557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-35671557</v>
      </c>
      <c r="X34" s="73">
        <f t="shared" si="2"/>
        <v>-35671557</v>
      </c>
      <c r="Y34" s="73">
        <f t="shared" si="2"/>
        <v>0</v>
      </c>
      <c r="Z34" s="170">
        <f>+IF(X34&lt;&gt;0,+(Y34/X34)*100,0)</f>
        <v>0</v>
      </c>
      <c r="AA34" s="74">
        <f>SUM(AA29:AA33)</f>
        <v>-112968099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28737255</v>
      </c>
      <c r="D36" s="153">
        <f>+D15+D25+D34</f>
        <v>0</v>
      </c>
      <c r="E36" s="99">
        <f t="shared" si="3"/>
        <v>53912492</v>
      </c>
      <c r="F36" s="100">
        <f t="shared" si="3"/>
        <v>53912492</v>
      </c>
      <c r="G36" s="100">
        <f t="shared" si="3"/>
        <v>-223920732</v>
      </c>
      <c r="H36" s="100">
        <f t="shared" si="3"/>
        <v>-83867809</v>
      </c>
      <c r="I36" s="100">
        <f t="shared" si="3"/>
        <v>-194952740</v>
      </c>
      <c r="J36" s="100">
        <f t="shared" si="3"/>
        <v>-502741281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-502741281</v>
      </c>
      <c r="X36" s="100">
        <f t="shared" si="3"/>
        <v>133314271</v>
      </c>
      <c r="Y36" s="100">
        <f t="shared" si="3"/>
        <v>-636055552</v>
      </c>
      <c r="Z36" s="137">
        <f>+IF(X36&lt;&gt;0,+(Y36/X36)*100,0)</f>
        <v>-477.10987520608353</v>
      </c>
      <c r="AA36" s="102">
        <f>+AA15+AA25+AA34</f>
        <v>53912492</v>
      </c>
    </row>
    <row r="37" spans="1:27" ht="13.5">
      <c r="A37" s="249" t="s">
        <v>199</v>
      </c>
      <c r="B37" s="182"/>
      <c r="C37" s="153">
        <v>1580881587</v>
      </c>
      <c r="D37" s="153"/>
      <c r="E37" s="99">
        <v>1162923725</v>
      </c>
      <c r="F37" s="100">
        <v>1162923725</v>
      </c>
      <c r="G37" s="100">
        <v>1584088354</v>
      </c>
      <c r="H37" s="100">
        <v>1360167622</v>
      </c>
      <c r="I37" s="100">
        <v>1276299813</v>
      </c>
      <c r="J37" s="100">
        <v>1584088354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1584088354</v>
      </c>
      <c r="X37" s="100">
        <v>1162923725</v>
      </c>
      <c r="Y37" s="100">
        <v>421164629</v>
      </c>
      <c r="Z37" s="137">
        <v>36.22</v>
      </c>
      <c r="AA37" s="102">
        <v>1162923725</v>
      </c>
    </row>
    <row r="38" spans="1:27" ht="13.5">
      <c r="A38" s="269" t="s">
        <v>200</v>
      </c>
      <c r="B38" s="256"/>
      <c r="C38" s="257">
        <v>1609618841</v>
      </c>
      <c r="D38" s="257"/>
      <c r="E38" s="258">
        <v>1216836217</v>
      </c>
      <c r="F38" s="259">
        <v>1216836217</v>
      </c>
      <c r="G38" s="259">
        <v>1360167622</v>
      </c>
      <c r="H38" s="259">
        <v>1276299813</v>
      </c>
      <c r="I38" s="259">
        <v>1081347073</v>
      </c>
      <c r="J38" s="259">
        <v>1081347073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1081347073</v>
      </c>
      <c r="X38" s="259">
        <v>1296237996</v>
      </c>
      <c r="Y38" s="259">
        <v>-214890923</v>
      </c>
      <c r="Z38" s="260">
        <v>-16.58</v>
      </c>
      <c r="AA38" s="261">
        <v>1216836217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925047965</v>
      </c>
      <c r="D5" s="200">
        <f t="shared" si="0"/>
        <v>0</v>
      </c>
      <c r="E5" s="106">
        <f t="shared" si="0"/>
        <v>608139057</v>
      </c>
      <c r="F5" s="106">
        <f t="shared" si="0"/>
        <v>608139057</v>
      </c>
      <c r="G5" s="106">
        <f t="shared" si="0"/>
        <v>30479814</v>
      </c>
      <c r="H5" s="106">
        <f t="shared" si="0"/>
        <v>23904270</v>
      </c>
      <c r="I5" s="106">
        <f t="shared" si="0"/>
        <v>32888971</v>
      </c>
      <c r="J5" s="106">
        <f t="shared" si="0"/>
        <v>87273055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87273055</v>
      </c>
      <c r="X5" s="106">
        <f t="shared" si="0"/>
        <v>152034765</v>
      </c>
      <c r="Y5" s="106">
        <f t="shared" si="0"/>
        <v>-64761710</v>
      </c>
      <c r="Z5" s="201">
        <f>+IF(X5&lt;&gt;0,+(Y5/X5)*100,0)</f>
        <v>-42.59664557642458</v>
      </c>
      <c r="AA5" s="199">
        <f>SUM(AA11:AA18)</f>
        <v>608139057</v>
      </c>
    </row>
    <row r="6" spans="1:27" ht="13.5">
      <c r="A6" s="291" t="s">
        <v>204</v>
      </c>
      <c r="B6" s="142"/>
      <c r="C6" s="62">
        <v>556004036</v>
      </c>
      <c r="D6" s="156"/>
      <c r="E6" s="60">
        <v>176174097</v>
      </c>
      <c r="F6" s="60">
        <v>176174097</v>
      </c>
      <c r="G6" s="60">
        <v>25456749</v>
      </c>
      <c r="H6" s="60">
        <v>4487728</v>
      </c>
      <c r="I6" s="60">
        <v>11248552</v>
      </c>
      <c r="J6" s="60">
        <v>41193029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41193029</v>
      </c>
      <c r="X6" s="60">
        <v>44043524</v>
      </c>
      <c r="Y6" s="60">
        <v>-2850495</v>
      </c>
      <c r="Z6" s="140">
        <v>-6.47</v>
      </c>
      <c r="AA6" s="155">
        <v>176174097</v>
      </c>
    </row>
    <row r="7" spans="1:27" ht="13.5">
      <c r="A7" s="291" t="s">
        <v>205</v>
      </c>
      <c r="B7" s="142"/>
      <c r="C7" s="62">
        <v>36657333</v>
      </c>
      <c r="D7" s="156"/>
      <c r="E7" s="60">
        <v>31009506</v>
      </c>
      <c r="F7" s="60">
        <v>31009506</v>
      </c>
      <c r="G7" s="60">
        <v>1349604</v>
      </c>
      <c r="H7" s="60">
        <v>5115881</v>
      </c>
      <c r="I7" s="60">
        <v>3553591</v>
      </c>
      <c r="J7" s="60">
        <v>10019076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10019076</v>
      </c>
      <c r="X7" s="60">
        <v>7752377</v>
      </c>
      <c r="Y7" s="60">
        <v>2266699</v>
      </c>
      <c r="Z7" s="140">
        <v>29.24</v>
      </c>
      <c r="AA7" s="155">
        <v>31009506</v>
      </c>
    </row>
    <row r="8" spans="1:27" ht="13.5">
      <c r="A8" s="291" t="s">
        <v>206</v>
      </c>
      <c r="B8" s="142"/>
      <c r="C8" s="62">
        <v>63339088</v>
      </c>
      <c r="D8" s="156"/>
      <c r="E8" s="60">
        <v>77000000</v>
      </c>
      <c r="F8" s="60">
        <v>77000000</v>
      </c>
      <c r="G8" s="60">
        <v>2097807</v>
      </c>
      <c r="H8" s="60">
        <v>901148</v>
      </c>
      <c r="I8" s="60">
        <v>2069512</v>
      </c>
      <c r="J8" s="60">
        <v>5068467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5068467</v>
      </c>
      <c r="X8" s="60">
        <v>19250000</v>
      </c>
      <c r="Y8" s="60">
        <v>-14181533</v>
      </c>
      <c r="Z8" s="140">
        <v>-73.67</v>
      </c>
      <c r="AA8" s="155">
        <v>77000000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179555648</v>
      </c>
      <c r="D10" s="156"/>
      <c r="E10" s="60">
        <v>189972807</v>
      </c>
      <c r="F10" s="60">
        <v>189972807</v>
      </c>
      <c r="G10" s="60">
        <v>218265</v>
      </c>
      <c r="H10" s="60">
        <v>9197093</v>
      </c>
      <c r="I10" s="60">
        <v>13540988</v>
      </c>
      <c r="J10" s="60">
        <v>22956346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22956346</v>
      </c>
      <c r="X10" s="60">
        <v>47493202</v>
      </c>
      <c r="Y10" s="60">
        <v>-24536856</v>
      </c>
      <c r="Z10" s="140">
        <v>-51.66</v>
      </c>
      <c r="AA10" s="155">
        <v>189972807</v>
      </c>
    </row>
    <row r="11" spans="1:27" ht="13.5">
      <c r="A11" s="292" t="s">
        <v>209</v>
      </c>
      <c r="B11" s="142"/>
      <c r="C11" s="293">
        <f aca="true" t="shared" si="1" ref="C11:Y11">SUM(C6:C10)</f>
        <v>835556105</v>
      </c>
      <c r="D11" s="294">
        <f t="shared" si="1"/>
        <v>0</v>
      </c>
      <c r="E11" s="295">
        <f t="shared" si="1"/>
        <v>474156410</v>
      </c>
      <c r="F11" s="295">
        <f t="shared" si="1"/>
        <v>474156410</v>
      </c>
      <c r="G11" s="295">
        <f t="shared" si="1"/>
        <v>29122425</v>
      </c>
      <c r="H11" s="295">
        <f t="shared" si="1"/>
        <v>19701850</v>
      </c>
      <c r="I11" s="295">
        <f t="shared" si="1"/>
        <v>30412643</v>
      </c>
      <c r="J11" s="295">
        <f t="shared" si="1"/>
        <v>79236918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79236918</v>
      </c>
      <c r="X11" s="295">
        <f t="shared" si="1"/>
        <v>118539103</v>
      </c>
      <c r="Y11" s="295">
        <f t="shared" si="1"/>
        <v>-39302185</v>
      </c>
      <c r="Z11" s="296">
        <f>+IF(X11&lt;&gt;0,+(Y11/X11)*100,0)</f>
        <v>-33.15546010163414</v>
      </c>
      <c r="AA11" s="297">
        <f>SUM(AA6:AA10)</f>
        <v>474156410</v>
      </c>
    </row>
    <row r="12" spans="1:27" ht="13.5">
      <c r="A12" s="298" t="s">
        <v>210</v>
      </c>
      <c r="B12" s="136"/>
      <c r="C12" s="62">
        <v>19932084</v>
      </c>
      <c r="D12" s="156"/>
      <c r="E12" s="60">
        <v>35509647</v>
      </c>
      <c r="F12" s="60">
        <v>35509647</v>
      </c>
      <c r="G12" s="60">
        <v>1357389</v>
      </c>
      <c r="H12" s="60">
        <v>2320057</v>
      </c>
      <c r="I12" s="60">
        <v>1667653</v>
      </c>
      <c r="J12" s="60">
        <v>5345099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5345099</v>
      </c>
      <c r="X12" s="60">
        <v>8877412</v>
      </c>
      <c r="Y12" s="60">
        <v>-3532313</v>
      </c>
      <c r="Z12" s="140">
        <v>-39.79</v>
      </c>
      <c r="AA12" s="155">
        <v>35509647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47336555</v>
      </c>
      <c r="D15" s="156"/>
      <c r="E15" s="60">
        <v>71823000</v>
      </c>
      <c r="F15" s="60">
        <v>71823000</v>
      </c>
      <c r="G15" s="60"/>
      <c r="H15" s="60">
        <v>1542947</v>
      </c>
      <c r="I15" s="60">
        <v>469259</v>
      </c>
      <c r="J15" s="60">
        <v>2012206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2012206</v>
      </c>
      <c r="X15" s="60">
        <v>17955750</v>
      </c>
      <c r="Y15" s="60">
        <v>-15943544</v>
      </c>
      <c r="Z15" s="140">
        <v>-88.79</v>
      </c>
      <c r="AA15" s="155">
        <v>71823000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22223221</v>
      </c>
      <c r="D18" s="276"/>
      <c r="E18" s="82">
        <v>26650000</v>
      </c>
      <c r="F18" s="82">
        <v>26650000</v>
      </c>
      <c r="G18" s="82"/>
      <c r="H18" s="82">
        <v>339416</v>
      </c>
      <c r="I18" s="82">
        <v>339416</v>
      </c>
      <c r="J18" s="82">
        <v>678832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678832</v>
      </c>
      <c r="X18" s="82">
        <v>6662500</v>
      </c>
      <c r="Y18" s="82">
        <v>-5983668</v>
      </c>
      <c r="Z18" s="270">
        <v>-89.81</v>
      </c>
      <c r="AA18" s="278">
        <v>26650000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646064315</v>
      </c>
      <c r="D20" s="154">
        <f t="shared" si="2"/>
        <v>0</v>
      </c>
      <c r="E20" s="100">
        <f t="shared" si="2"/>
        <v>784091382</v>
      </c>
      <c r="F20" s="100">
        <f t="shared" si="2"/>
        <v>784091382</v>
      </c>
      <c r="G20" s="100">
        <f t="shared" si="2"/>
        <v>3444962</v>
      </c>
      <c r="H20" s="100">
        <f t="shared" si="2"/>
        <v>30619756</v>
      </c>
      <c r="I20" s="100">
        <f t="shared" si="2"/>
        <v>42927962</v>
      </c>
      <c r="J20" s="100">
        <f t="shared" si="2"/>
        <v>76992680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76992680</v>
      </c>
      <c r="X20" s="100">
        <f t="shared" si="2"/>
        <v>196022847</v>
      </c>
      <c r="Y20" s="100">
        <f t="shared" si="2"/>
        <v>-119030167</v>
      </c>
      <c r="Z20" s="137">
        <f>+IF(X20&lt;&gt;0,+(Y20/X20)*100,0)</f>
        <v>-60.72259883053326</v>
      </c>
      <c r="AA20" s="153">
        <f>SUM(AA26:AA33)</f>
        <v>784091382</v>
      </c>
    </row>
    <row r="21" spans="1:27" ht="13.5">
      <c r="A21" s="291" t="s">
        <v>204</v>
      </c>
      <c r="B21" s="142"/>
      <c r="C21" s="62">
        <v>43803340</v>
      </c>
      <c r="D21" s="156"/>
      <c r="E21" s="60">
        <v>81350000</v>
      </c>
      <c r="F21" s="60">
        <v>81350000</v>
      </c>
      <c r="G21" s="60">
        <v>428925</v>
      </c>
      <c r="H21" s="60">
        <v>1459948</v>
      </c>
      <c r="I21" s="60">
        <v>825815</v>
      </c>
      <c r="J21" s="60">
        <v>2714688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2714688</v>
      </c>
      <c r="X21" s="60">
        <v>20337500</v>
      </c>
      <c r="Y21" s="60">
        <v>-17622812</v>
      </c>
      <c r="Z21" s="140">
        <v>-86.65</v>
      </c>
      <c r="AA21" s="155">
        <v>81350000</v>
      </c>
    </row>
    <row r="22" spans="1:27" ht="13.5">
      <c r="A22" s="291" t="s">
        <v>205</v>
      </c>
      <c r="B22" s="142"/>
      <c r="C22" s="62">
        <v>132928053</v>
      </c>
      <c r="D22" s="156"/>
      <c r="E22" s="60">
        <v>155007718</v>
      </c>
      <c r="F22" s="60">
        <v>155007718</v>
      </c>
      <c r="G22" s="60">
        <v>3003039</v>
      </c>
      <c r="H22" s="60">
        <v>8556501</v>
      </c>
      <c r="I22" s="60">
        <v>9897649</v>
      </c>
      <c r="J22" s="60">
        <v>21457189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21457189</v>
      </c>
      <c r="X22" s="60">
        <v>38751930</v>
      </c>
      <c r="Y22" s="60">
        <v>-17294741</v>
      </c>
      <c r="Z22" s="140">
        <v>-44.63</v>
      </c>
      <c r="AA22" s="155">
        <v>155007718</v>
      </c>
    </row>
    <row r="23" spans="1:27" ht="13.5">
      <c r="A23" s="291" t="s">
        <v>206</v>
      </c>
      <c r="B23" s="142"/>
      <c r="C23" s="62">
        <v>115807591</v>
      </c>
      <c r="D23" s="156"/>
      <c r="E23" s="60">
        <v>116900000</v>
      </c>
      <c r="F23" s="60">
        <v>116900000</v>
      </c>
      <c r="G23" s="60"/>
      <c r="H23" s="60">
        <v>2406151</v>
      </c>
      <c r="I23" s="60">
        <v>3744671</v>
      </c>
      <c r="J23" s="60">
        <v>6150822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6150822</v>
      </c>
      <c r="X23" s="60">
        <v>29225000</v>
      </c>
      <c r="Y23" s="60">
        <v>-23074178</v>
      </c>
      <c r="Z23" s="140">
        <v>-78.95</v>
      </c>
      <c r="AA23" s="155">
        <v>116900000</v>
      </c>
    </row>
    <row r="24" spans="1:27" ht="13.5">
      <c r="A24" s="291" t="s">
        <v>207</v>
      </c>
      <c r="B24" s="142"/>
      <c r="C24" s="62">
        <v>217949780</v>
      </c>
      <c r="D24" s="156"/>
      <c r="E24" s="60">
        <v>304750000</v>
      </c>
      <c r="F24" s="60">
        <v>304750000</v>
      </c>
      <c r="G24" s="60"/>
      <c r="H24" s="60">
        <v>14996897</v>
      </c>
      <c r="I24" s="60">
        <v>21516900</v>
      </c>
      <c r="J24" s="60">
        <v>36513797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36513797</v>
      </c>
      <c r="X24" s="60">
        <v>76187500</v>
      </c>
      <c r="Y24" s="60">
        <v>-39673703</v>
      </c>
      <c r="Z24" s="140">
        <v>-52.07</v>
      </c>
      <c r="AA24" s="155">
        <v>304750000</v>
      </c>
    </row>
    <row r="25" spans="1:27" ht="13.5">
      <c r="A25" s="291" t="s">
        <v>208</v>
      </c>
      <c r="B25" s="142"/>
      <c r="C25" s="62">
        <v>18070459</v>
      </c>
      <c r="D25" s="156"/>
      <c r="E25" s="60">
        <v>16079414</v>
      </c>
      <c r="F25" s="60">
        <v>16079414</v>
      </c>
      <c r="G25" s="60"/>
      <c r="H25" s="60"/>
      <c r="I25" s="60">
        <v>2018068</v>
      </c>
      <c r="J25" s="60">
        <v>2018068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2018068</v>
      </c>
      <c r="X25" s="60">
        <v>4019854</v>
      </c>
      <c r="Y25" s="60">
        <v>-2001786</v>
      </c>
      <c r="Z25" s="140">
        <v>-49.8</v>
      </c>
      <c r="AA25" s="155">
        <v>16079414</v>
      </c>
    </row>
    <row r="26" spans="1:27" ht="13.5">
      <c r="A26" s="292" t="s">
        <v>209</v>
      </c>
      <c r="B26" s="302"/>
      <c r="C26" s="293">
        <f aca="true" t="shared" si="3" ref="C26:Y26">SUM(C21:C25)</f>
        <v>528559223</v>
      </c>
      <c r="D26" s="294">
        <f t="shared" si="3"/>
        <v>0</v>
      </c>
      <c r="E26" s="295">
        <f t="shared" si="3"/>
        <v>674087132</v>
      </c>
      <c r="F26" s="295">
        <f t="shared" si="3"/>
        <v>674087132</v>
      </c>
      <c r="G26" s="295">
        <f t="shared" si="3"/>
        <v>3431964</v>
      </c>
      <c r="H26" s="295">
        <f t="shared" si="3"/>
        <v>27419497</v>
      </c>
      <c r="I26" s="295">
        <f t="shared" si="3"/>
        <v>38003103</v>
      </c>
      <c r="J26" s="295">
        <f t="shared" si="3"/>
        <v>68854564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68854564</v>
      </c>
      <c r="X26" s="295">
        <f t="shared" si="3"/>
        <v>168521784</v>
      </c>
      <c r="Y26" s="295">
        <f t="shared" si="3"/>
        <v>-99667220</v>
      </c>
      <c r="Z26" s="296">
        <f>+IF(X26&lt;&gt;0,+(Y26/X26)*100,0)</f>
        <v>-59.14203946476142</v>
      </c>
      <c r="AA26" s="297">
        <f>SUM(AA21:AA25)</f>
        <v>674087132</v>
      </c>
    </row>
    <row r="27" spans="1:27" ht="13.5">
      <c r="A27" s="298" t="s">
        <v>210</v>
      </c>
      <c r="B27" s="147"/>
      <c r="C27" s="62">
        <v>49523798</v>
      </c>
      <c r="D27" s="156"/>
      <c r="E27" s="60">
        <v>27500000</v>
      </c>
      <c r="F27" s="60">
        <v>27500000</v>
      </c>
      <c r="G27" s="60"/>
      <c r="H27" s="60"/>
      <c r="I27" s="60">
        <v>1850470</v>
      </c>
      <c r="J27" s="60">
        <v>1850470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1850470</v>
      </c>
      <c r="X27" s="60">
        <v>6875000</v>
      </c>
      <c r="Y27" s="60">
        <v>-5024530</v>
      </c>
      <c r="Z27" s="140">
        <v>-73.08</v>
      </c>
      <c r="AA27" s="155">
        <v>27500000</v>
      </c>
    </row>
    <row r="28" spans="1:27" ht="13.5">
      <c r="A28" s="298" t="s">
        <v>211</v>
      </c>
      <c r="B28" s="147"/>
      <c r="C28" s="273"/>
      <c r="D28" s="274"/>
      <c r="E28" s="275">
        <v>7500000</v>
      </c>
      <c r="F28" s="275">
        <v>7500000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1875000</v>
      </c>
      <c r="Y28" s="275">
        <v>-1875000</v>
      </c>
      <c r="Z28" s="140">
        <v>-100</v>
      </c>
      <c r="AA28" s="277">
        <v>7500000</v>
      </c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57770144</v>
      </c>
      <c r="D30" s="156"/>
      <c r="E30" s="60">
        <v>63231950</v>
      </c>
      <c r="F30" s="60">
        <v>63231950</v>
      </c>
      <c r="G30" s="60">
        <v>12998</v>
      </c>
      <c r="H30" s="60">
        <v>3200259</v>
      </c>
      <c r="I30" s="60">
        <v>3177120</v>
      </c>
      <c r="J30" s="60">
        <v>6390377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6390377</v>
      </c>
      <c r="X30" s="60">
        <v>15807988</v>
      </c>
      <c r="Y30" s="60">
        <v>-9417611</v>
      </c>
      <c r="Z30" s="140">
        <v>-59.58</v>
      </c>
      <c r="AA30" s="155">
        <v>63231950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10211150</v>
      </c>
      <c r="D33" s="276"/>
      <c r="E33" s="82">
        <v>11772300</v>
      </c>
      <c r="F33" s="82">
        <v>11772300</v>
      </c>
      <c r="G33" s="82"/>
      <c r="H33" s="82"/>
      <c r="I33" s="82">
        <v>-102731</v>
      </c>
      <c r="J33" s="82">
        <v>-102731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-102731</v>
      </c>
      <c r="X33" s="82">
        <v>2943075</v>
      </c>
      <c r="Y33" s="82">
        <v>-3045806</v>
      </c>
      <c r="Z33" s="270">
        <v>-103.49</v>
      </c>
      <c r="AA33" s="278">
        <v>11772300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599807376</v>
      </c>
      <c r="D36" s="156">
        <f t="shared" si="4"/>
        <v>0</v>
      </c>
      <c r="E36" s="60">
        <f t="shared" si="4"/>
        <v>257524097</v>
      </c>
      <c r="F36" s="60">
        <f t="shared" si="4"/>
        <v>257524097</v>
      </c>
      <c r="G36" s="60">
        <f t="shared" si="4"/>
        <v>25885674</v>
      </c>
      <c r="H36" s="60">
        <f t="shared" si="4"/>
        <v>5947676</v>
      </c>
      <c r="I36" s="60">
        <f t="shared" si="4"/>
        <v>12074367</v>
      </c>
      <c r="J36" s="60">
        <f t="shared" si="4"/>
        <v>43907717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43907717</v>
      </c>
      <c r="X36" s="60">
        <f t="shared" si="4"/>
        <v>64381024</v>
      </c>
      <c r="Y36" s="60">
        <f t="shared" si="4"/>
        <v>-20473307</v>
      </c>
      <c r="Z36" s="140">
        <f aca="true" t="shared" si="5" ref="Z36:Z49">+IF(X36&lt;&gt;0,+(Y36/X36)*100,0)</f>
        <v>-31.800219580229104</v>
      </c>
      <c r="AA36" s="155">
        <f>AA6+AA21</f>
        <v>257524097</v>
      </c>
    </row>
    <row r="37" spans="1:27" ht="13.5">
      <c r="A37" s="291" t="s">
        <v>205</v>
      </c>
      <c r="B37" s="142"/>
      <c r="C37" s="62">
        <f t="shared" si="4"/>
        <v>169585386</v>
      </c>
      <c r="D37" s="156">
        <f t="shared" si="4"/>
        <v>0</v>
      </c>
      <c r="E37" s="60">
        <f t="shared" si="4"/>
        <v>186017224</v>
      </c>
      <c r="F37" s="60">
        <f t="shared" si="4"/>
        <v>186017224</v>
      </c>
      <c r="G37" s="60">
        <f t="shared" si="4"/>
        <v>4352643</v>
      </c>
      <c r="H37" s="60">
        <f t="shared" si="4"/>
        <v>13672382</v>
      </c>
      <c r="I37" s="60">
        <f t="shared" si="4"/>
        <v>13451240</v>
      </c>
      <c r="J37" s="60">
        <f t="shared" si="4"/>
        <v>31476265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31476265</v>
      </c>
      <c r="X37" s="60">
        <f t="shared" si="4"/>
        <v>46504307</v>
      </c>
      <c r="Y37" s="60">
        <f t="shared" si="4"/>
        <v>-15028042</v>
      </c>
      <c r="Z37" s="140">
        <f t="shared" si="5"/>
        <v>-32.31537672413869</v>
      </c>
      <c r="AA37" s="155">
        <f>AA7+AA22</f>
        <v>186017224</v>
      </c>
    </row>
    <row r="38" spans="1:27" ht="13.5">
      <c r="A38" s="291" t="s">
        <v>206</v>
      </c>
      <c r="B38" s="142"/>
      <c r="C38" s="62">
        <f t="shared" si="4"/>
        <v>179146679</v>
      </c>
      <c r="D38" s="156">
        <f t="shared" si="4"/>
        <v>0</v>
      </c>
      <c r="E38" s="60">
        <f t="shared" si="4"/>
        <v>193900000</v>
      </c>
      <c r="F38" s="60">
        <f t="shared" si="4"/>
        <v>193900000</v>
      </c>
      <c r="G38" s="60">
        <f t="shared" si="4"/>
        <v>2097807</v>
      </c>
      <c r="H38" s="60">
        <f t="shared" si="4"/>
        <v>3307299</v>
      </c>
      <c r="I38" s="60">
        <f t="shared" si="4"/>
        <v>5814183</v>
      </c>
      <c r="J38" s="60">
        <f t="shared" si="4"/>
        <v>11219289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11219289</v>
      </c>
      <c r="X38" s="60">
        <f t="shared" si="4"/>
        <v>48475000</v>
      </c>
      <c r="Y38" s="60">
        <f t="shared" si="4"/>
        <v>-37255711</v>
      </c>
      <c r="Z38" s="140">
        <f t="shared" si="5"/>
        <v>-76.85551521402785</v>
      </c>
      <c r="AA38" s="155">
        <f>AA8+AA23</f>
        <v>193900000</v>
      </c>
    </row>
    <row r="39" spans="1:27" ht="13.5">
      <c r="A39" s="291" t="s">
        <v>207</v>
      </c>
      <c r="B39" s="142"/>
      <c r="C39" s="62">
        <f t="shared" si="4"/>
        <v>217949780</v>
      </c>
      <c r="D39" s="156">
        <f t="shared" si="4"/>
        <v>0</v>
      </c>
      <c r="E39" s="60">
        <f t="shared" si="4"/>
        <v>304750000</v>
      </c>
      <c r="F39" s="60">
        <f t="shared" si="4"/>
        <v>304750000</v>
      </c>
      <c r="G39" s="60">
        <f t="shared" si="4"/>
        <v>0</v>
      </c>
      <c r="H39" s="60">
        <f t="shared" si="4"/>
        <v>14996897</v>
      </c>
      <c r="I39" s="60">
        <f t="shared" si="4"/>
        <v>21516900</v>
      </c>
      <c r="J39" s="60">
        <f t="shared" si="4"/>
        <v>36513797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36513797</v>
      </c>
      <c r="X39" s="60">
        <f t="shared" si="4"/>
        <v>76187500</v>
      </c>
      <c r="Y39" s="60">
        <f t="shared" si="4"/>
        <v>-39673703</v>
      </c>
      <c r="Z39" s="140">
        <f t="shared" si="5"/>
        <v>-52.07376931911403</v>
      </c>
      <c r="AA39" s="155">
        <f>AA9+AA24</f>
        <v>304750000</v>
      </c>
    </row>
    <row r="40" spans="1:27" ht="13.5">
      <c r="A40" s="291" t="s">
        <v>208</v>
      </c>
      <c r="B40" s="142"/>
      <c r="C40" s="62">
        <f t="shared" si="4"/>
        <v>197626107</v>
      </c>
      <c r="D40" s="156">
        <f t="shared" si="4"/>
        <v>0</v>
      </c>
      <c r="E40" s="60">
        <f t="shared" si="4"/>
        <v>206052221</v>
      </c>
      <c r="F40" s="60">
        <f t="shared" si="4"/>
        <v>206052221</v>
      </c>
      <c r="G40" s="60">
        <f t="shared" si="4"/>
        <v>218265</v>
      </c>
      <c r="H40" s="60">
        <f t="shared" si="4"/>
        <v>9197093</v>
      </c>
      <c r="I40" s="60">
        <f t="shared" si="4"/>
        <v>15559056</v>
      </c>
      <c r="J40" s="60">
        <f t="shared" si="4"/>
        <v>24974414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24974414</v>
      </c>
      <c r="X40" s="60">
        <f t="shared" si="4"/>
        <v>51513056</v>
      </c>
      <c r="Y40" s="60">
        <f t="shared" si="4"/>
        <v>-26538642</v>
      </c>
      <c r="Z40" s="140">
        <f t="shared" si="5"/>
        <v>-51.518283054299864</v>
      </c>
      <c r="AA40" s="155">
        <f>AA10+AA25</f>
        <v>206052221</v>
      </c>
    </row>
    <row r="41" spans="1:27" ht="13.5">
      <c r="A41" s="292" t="s">
        <v>209</v>
      </c>
      <c r="B41" s="142"/>
      <c r="C41" s="293">
        <f aca="true" t="shared" si="6" ref="C41:Y41">SUM(C36:C40)</f>
        <v>1364115328</v>
      </c>
      <c r="D41" s="294">
        <f t="shared" si="6"/>
        <v>0</v>
      </c>
      <c r="E41" s="295">
        <f t="shared" si="6"/>
        <v>1148243542</v>
      </c>
      <c r="F41" s="295">
        <f t="shared" si="6"/>
        <v>1148243542</v>
      </c>
      <c r="G41" s="295">
        <f t="shared" si="6"/>
        <v>32554389</v>
      </c>
      <c r="H41" s="295">
        <f t="shared" si="6"/>
        <v>47121347</v>
      </c>
      <c r="I41" s="295">
        <f t="shared" si="6"/>
        <v>68415746</v>
      </c>
      <c r="J41" s="295">
        <f t="shared" si="6"/>
        <v>148091482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148091482</v>
      </c>
      <c r="X41" s="295">
        <f t="shared" si="6"/>
        <v>287060887</v>
      </c>
      <c r="Y41" s="295">
        <f t="shared" si="6"/>
        <v>-138969405</v>
      </c>
      <c r="Z41" s="296">
        <f t="shared" si="5"/>
        <v>-48.41112505863608</v>
      </c>
      <c r="AA41" s="297">
        <f>SUM(AA36:AA40)</f>
        <v>1148243542</v>
      </c>
    </row>
    <row r="42" spans="1:27" ht="13.5">
      <c r="A42" s="298" t="s">
        <v>210</v>
      </c>
      <c r="B42" s="136"/>
      <c r="C42" s="95">
        <f aca="true" t="shared" si="7" ref="C42:Y48">C12+C27</f>
        <v>69455882</v>
      </c>
      <c r="D42" s="129">
        <f t="shared" si="7"/>
        <v>0</v>
      </c>
      <c r="E42" s="54">
        <f t="shared" si="7"/>
        <v>63009647</v>
      </c>
      <c r="F42" s="54">
        <f t="shared" si="7"/>
        <v>63009647</v>
      </c>
      <c r="G42" s="54">
        <f t="shared" si="7"/>
        <v>1357389</v>
      </c>
      <c r="H42" s="54">
        <f t="shared" si="7"/>
        <v>2320057</v>
      </c>
      <c r="I42" s="54">
        <f t="shared" si="7"/>
        <v>3518123</v>
      </c>
      <c r="J42" s="54">
        <f t="shared" si="7"/>
        <v>7195569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7195569</v>
      </c>
      <c r="X42" s="54">
        <f t="shared" si="7"/>
        <v>15752412</v>
      </c>
      <c r="Y42" s="54">
        <f t="shared" si="7"/>
        <v>-8556843</v>
      </c>
      <c r="Z42" s="184">
        <f t="shared" si="5"/>
        <v>-54.32084305565395</v>
      </c>
      <c r="AA42" s="130">
        <f aca="true" t="shared" si="8" ref="AA42:AA48">AA12+AA27</f>
        <v>63009647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7500000</v>
      </c>
      <c r="F43" s="305">
        <f t="shared" si="7"/>
        <v>7500000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1875000</v>
      </c>
      <c r="Y43" s="305">
        <f t="shared" si="7"/>
        <v>-1875000</v>
      </c>
      <c r="Z43" s="306">
        <f t="shared" si="5"/>
        <v>-100</v>
      </c>
      <c r="AA43" s="307">
        <f t="shared" si="8"/>
        <v>7500000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105106699</v>
      </c>
      <c r="D45" s="129">
        <f t="shared" si="7"/>
        <v>0</v>
      </c>
      <c r="E45" s="54">
        <f t="shared" si="7"/>
        <v>135054950</v>
      </c>
      <c r="F45" s="54">
        <f t="shared" si="7"/>
        <v>135054950</v>
      </c>
      <c r="G45" s="54">
        <f t="shared" si="7"/>
        <v>12998</v>
      </c>
      <c r="H45" s="54">
        <f t="shared" si="7"/>
        <v>4743206</v>
      </c>
      <c r="I45" s="54">
        <f t="shared" si="7"/>
        <v>3646379</v>
      </c>
      <c r="J45" s="54">
        <f t="shared" si="7"/>
        <v>8402583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8402583</v>
      </c>
      <c r="X45" s="54">
        <f t="shared" si="7"/>
        <v>33763738</v>
      </c>
      <c r="Y45" s="54">
        <f t="shared" si="7"/>
        <v>-25361155</v>
      </c>
      <c r="Z45" s="184">
        <f t="shared" si="5"/>
        <v>-75.11358783793429</v>
      </c>
      <c r="AA45" s="130">
        <f t="shared" si="8"/>
        <v>135054950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32434371</v>
      </c>
      <c r="D48" s="129">
        <f t="shared" si="7"/>
        <v>0</v>
      </c>
      <c r="E48" s="54">
        <f t="shared" si="7"/>
        <v>38422300</v>
      </c>
      <c r="F48" s="54">
        <f t="shared" si="7"/>
        <v>38422300</v>
      </c>
      <c r="G48" s="54">
        <f t="shared" si="7"/>
        <v>0</v>
      </c>
      <c r="H48" s="54">
        <f t="shared" si="7"/>
        <v>339416</v>
      </c>
      <c r="I48" s="54">
        <f t="shared" si="7"/>
        <v>236685</v>
      </c>
      <c r="J48" s="54">
        <f t="shared" si="7"/>
        <v>576101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576101</v>
      </c>
      <c r="X48" s="54">
        <f t="shared" si="7"/>
        <v>9605575</v>
      </c>
      <c r="Y48" s="54">
        <f t="shared" si="7"/>
        <v>-9029474</v>
      </c>
      <c r="Z48" s="184">
        <f t="shared" si="5"/>
        <v>-94.00243087998376</v>
      </c>
      <c r="AA48" s="130">
        <f t="shared" si="8"/>
        <v>38422300</v>
      </c>
    </row>
    <row r="49" spans="1:27" ht="13.5">
      <c r="A49" s="308" t="s">
        <v>219</v>
      </c>
      <c r="B49" s="149"/>
      <c r="C49" s="239">
        <f aca="true" t="shared" si="9" ref="C49:Y49">SUM(C41:C48)</f>
        <v>1571112280</v>
      </c>
      <c r="D49" s="218">
        <f t="shared" si="9"/>
        <v>0</v>
      </c>
      <c r="E49" s="220">
        <f t="shared" si="9"/>
        <v>1392230439</v>
      </c>
      <c r="F49" s="220">
        <f t="shared" si="9"/>
        <v>1392230439</v>
      </c>
      <c r="G49" s="220">
        <f t="shared" si="9"/>
        <v>33924776</v>
      </c>
      <c r="H49" s="220">
        <f t="shared" si="9"/>
        <v>54524026</v>
      </c>
      <c r="I49" s="220">
        <f t="shared" si="9"/>
        <v>75816933</v>
      </c>
      <c r="J49" s="220">
        <f t="shared" si="9"/>
        <v>164265735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164265735</v>
      </c>
      <c r="X49" s="220">
        <f t="shared" si="9"/>
        <v>348057612</v>
      </c>
      <c r="Y49" s="220">
        <f t="shared" si="9"/>
        <v>-183791877</v>
      </c>
      <c r="Z49" s="221">
        <f t="shared" si="5"/>
        <v>-52.80501579721233</v>
      </c>
      <c r="AA49" s="222">
        <f>SUM(AA41:AA48)</f>
        <v>1392230439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607473610</v>
      </c>
      <c r="F51" s="54">
        <f t="shared" si="10"/>
        <v>607473610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151868404</v>
      </c>
      <c r="Y51" s="54">
        <f t="shared" si="10"/>
        <v>-151868404</v>
      </c>
      <c r="Z51" s="184">
        <f>+IF(X51&lt;&gt;0,+(Y51/X51)*100,0)</f>
        <v>-100</v>
      </c>
      <c r="AA51" s="130">
        <f>SUM(AA57:AA61)</f>
        <v>607473610</v>
      </c>
    </row>
    <row r="52" spans="1:27" ht="13.5">
      <c r="A52" s="310" t="s">
        <v>204</v>
      </c>
      <c r="B52" s="142"/>
      <c r="C52" s="62"/>
      <c r="D52" s="156"/>
      <c r="E52" s="60">
        <v>108124760</v>
      </c>
      <c r="F52" s="60">
        <v>108124760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27031190</v>
      </c>
      <c r="Y52" s="60">
        <v>-27031190</v>
      </c>
      <c r="Z52" s="140">
        <v>-100</v>
      </c>
      <c r="AA52" s="155">
        <v>108124760</v>
      </c>
    </row>
    <row r="53" spans="1:27" ht="13.5">
      <c r="A53" s="310" t="s">
        <v>205</v>
      </c>
      <c r="B53" s="142"/>
      <c r="C53" s="62"/>
      <c r="D53" s="156"/>
      <c r="E53" s="60">
        <v>53544030</v>
      </c>
      <c r="F53" s="60">
        <v>53544030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13386008</v>
      </c>
      <c r="Y53" s="60">
        <v>-13386008</v>
      </c>
      <c r="Z53" s="140">
        <v>-100</v>
      </c>
      <c r="AA53" s="155">
        <v>53544030</v>
      </c>
    </row>
    <row r="54" spans="1:27" ht="13.5">
      <c r="A54" s="310" t="s">
        <v>206</v>
      </c>
      <c r="B54" s="142"/>
      <c r="C54" s="62"/>
      <c r="D54" s="156"/>
      <c r="E54" s="60">
        <v>155285970</v>
      </c>
      <c r="F54" s="60">
        <v>155285970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38821493</v>
      </c>
      <c r="Y54" s="60">
        <v>-38821493</v>
      </c>
      <c r="Z54" s="140">
        <v>-100</v>
      </c>
      <c r="AA54" s="155">
        <v>155285970</v>
      </c>
    </row>
    <row r="55" spans="1:27" ht="13.5">
      <c r="A55" s="310" t="s">
        <v>207</v>
      </c>
      <c r="B55" s="142"/>
      <c r="C55" s="62"/>
      <c r="D55" s="156"/>
      <c r="E55" s="60">
        <v>156283180</v>
      </c>
      <c r="F55" s="60">
        <v>156283180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39070795</v>
      </c>
      <c r="Y55" s="60">
        <v>-39070795</v>
      </c>
      <c r="Z55" s="140">
        <v>-100</v>
      </c>
      <c r="AA55" s="155">
        <v>156283180</v>
      </c>
    </row>
    <row r="56" spans="1:27" ht="13.5">
      <c r="A56" s="310" t="s">
        <v>208</v>
      </c>
      <c r="B56" s="142"/>
      <c r="C56" s="62"/>
      <c r="D56" s="156"/>
      <c r="E56" s="60">
        <v>9418550</v>
      </c>
      <c r="F56" s="60">
        <v>9418550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2354638</v>
      </c>
      <c r="Y56" s="60">
        <v>-2354638</v>
      </c>
      <c r="Z56" s="140">
        <v>-100</v>
      </c>
      <c r="AA56" s="155">
        <v>9418550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482656490</v>
      </c>
      <c r="F57" s="295">
        <f t="shared" si="11"/>
        <v>482656490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120664124</v>
      </c>
      <c r="Y57" s="295">
        <f t="shared" si="11"/>
        <v>-120664124</v>
      </c>
      <c r="Z57" s="296">
        <f>+IF(X57&lt;&gt;0,+(Y57/X57)*100,0)</f>
        <v>-100</v>
      </c>
      <c r="AA57" s="297">
        <f>SUM(AA52:AA56)</f>
        <v>482656490</v>
      </c>
    </row>
    <row r="58" spans="1:27" ht="13.5">
      <c r="A58" s="311" t="s">
        <v>210</v>
      </c>
      <c r="B58" s="136"/>
      <c r="C58" s="62"/>
      <c r="D58" s="156"/>
      <c r="E58" s="60">
        <v>54263200</v>
      </c>
      <c r="F58" s="60">
        <v>54263200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13565800</v>
      </c>
      <c r="Y58" s="60">
        <v>-13565800</v>
      </c>
      <c r="Z58" s="140">
        <v>-100</v>
      </c>
      <c r="AA58" s="155">
        <v>54263200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70553920</v>
      </c>
      <c r="F61" s="60">
        <v>70553920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17638480</v>
      </c>
      <c r="Y61" s="60">
        <v>-17638480</v>
      </c>
      <c r="Z61" s="140">
        <v>-100</v>
      </c>
      <c r="AA61" s="155">
        <v>70553920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607473610</v>
      </c>
      <c r="F66" s="275"/>
      <c r="G66" s="275">
        <v>8980058</v>
      </c>
      <c r="H66" s="275">
        <v>24369580</v>
      </c>
      <c r="I66" s="275">
        <v>46868564</v>
      </c>
      <c r="J66" s="275">
        <v>80218202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80218202</v>
      </c>
      <c r="X66" s="275"/>
      <c r="Y66" s="275">
        <v>80218202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607473610</v>
      </c>
      <c r="F69" s="220">
        <f t="shared" si="12"/>
        <v>0</v>
      </c>
      <c r="G69" s="220">
        <f t="shared" si="12"/>
        <v>8980058</v>
      </c>
      <c r="H69" s="220">
        <f t="shared" si="12"/>
        <v>24369580</v>
      </c>
      <c r="I69" s="220">
        <f t="shared" si="12"/>
        <v>46868564</v>
      </c>
      <c r="J69" s="220">
        <f t="shared" si="12"/>
        <v>80218202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80218202</v>
      </c>
      <c r="X69" s="220">
        <f t="shared" si="12"/>
        <v>0</v>
      </c>
      <c r="Y69" s="220">
        <f t="shared" si="12"/>
        <v>80218202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835556105</v>
      </c>
      <c r="D5" s="357">
        <f t="shared" si="0"/>
        <v>0</v>
      </c>
      <c r="E5" s="356">
        <f t="shared" si="0"/>
        <v>474156410</v>
      </c>
      <c r="F5" s="358">
        <f t="shared" si="0"/>
        <v>474156410</v>
      </c>
      <c r="G5" s="358">
        <f t="shared" si="0"/>
        <v>29122425</v>
      </c>
      <c r="H5" s="356">
        <f t="shared" si="0"/>
        <v>19701850</v>
      </c>
      <c r="I5" s="356">
        <f t="shared" si="0"/>
        <v>30412643</v>
      </c>
      <c r="J5" s="358">
        <f t="shared" si="0"/>
        <v>79236918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79236918</v>
      </c>
      <c r="X5" s="356">
        <f t="shared" si="0"/>
        <v>118539103</v>
      </c>
      <c r="Y5" s="358">
        <f t="shared" si="0"/>
        <v>-39302185</v>
      </c>
      <c r="Z5" s="359">
        <f>+IF(X5&lt;&gt;0,+(Y5/X5)*100,0)</f>
        <v>-33.15546010163414</v>
      </c>
      <c r="AA5" s="360">
        <f>+AA6+AA8+AA11+AA13+AA15</f>
        <v>474156410</v>
      </c>
    </row>
    <row r="6" spans="1:27" ht="13.5">
      <c r="A6" s="361" t="s">
        <v>204</v>
      </c>
      <c r="B6" s="142"/>
      <c r="C6" s="60">
        <f>+C7</f>
        <v>556004036</v>
      </c>
      <c r="D6" s="340">
        <f aca="true" t="shared" si="1" ref="D6:AA6">+D7</f>
        <v>0</v>
      </c>
      <c r="E6" s="60">
        <f t="shared" si="1"/>
        <v>176174097</v>
      </c>
      <c r="F6" s="59">
        <f t="shared" si="1"/>
        <v>176174097</v>
      </c>
      <c r="G6" s="59">
        <f t="shared" si="1"/>
        <v>25456749</v>
      </c>
      <c r="H6" s="60">
        <f t="shared" si="1"/>
        <v>4487728</v>
      </c>
      <c r="I6" s="60">
        <f t="shared" si="1"/>
        <v>11248552</v>
      </c>
      <c r="J6" s="59">
        <f t="shared" si="1"/>
        <v>41193029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41193029</v>
      </c>
      <c r="X6" s="60">
        <f t="shared" si="1"/>
        <v>44043524</v>
      </c>
      <c r="Y6" s="59">
        <f t="shared" si="1"/>
        <v>-2850495</v>
      </c>
      <c r="Z6" s="61">
        <f>+IF(X6&lt;&gt;0,+(Y6/X6)*100,0)</f>
        <v>-6.47199574675269</v>
      </c>
      <c r="AA6" s="62">
        <f t="shared" si="1"/>
        <v>176174097</v>
      </c>
    </row>
    <row r="7" spans="1:27" ht="13.5">
      <c r="A7" s="291" t="s">
        <v>228</v>
      </c>
      <c r="B7" s="142"/>
      <c r="C7" s="60">
        <v>556004036</v>
      </c>
      <c r="D7" s="340"/>
      <c r="E7" s="60">
        <v>176174097</v>
      </c>
      <c r="F7" s="59">
        <v>176174097</v>
      </c>
      <c r="G7" s="59">
        <v>25456749</v>
      </c>
      <c r="H7" s="60">
        <v>4487728</v>
      </c>
      <c r="I7" s="60">
        <v>11248552</v>
      </c>
      <c r="J7" s="59">
        <v>41193029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41193029</v>
      </c>
      <c r="X7" s="60">
        <v>44043524</v>
      </c>
      <c r="Y7" s="59">
        <v>-2850495</v>
      </c>
      <c r="Z7" s="61">
        <v>-6.47</v>
      </c>
      <c r="AA7" s="62">
        <v>176174097</v>
      </c>
    </row>
    <row r="8" spans="1:27" ht="13.5">
      <c r="A8" s="361" t="s">
        <v>205</v>
      </c>
      <c r="B8" s="142"/>
      <c r="C8" s="60">
        <f aca="true" t="shared" si="2" ref="C8:Y8">SUM(C9:C10)</f>
        <v>36657333</v>
      </c>
      <c r="D8" s="340">
        <f t="shared" si="2"/>
        <v>0</v>
      </c>
      <c r="E8" s="60">
        <f t="shared" si="2"/>
        <v>31009506</v>
      </c>
      <c r="F8" s="59">
        <f t="shared" si="2"/>
        <v>31009506</v>
      </c>
      <c r="G8" s="59">
        <f t="shared" si="2"/>
        <v>1349604</v>
      </c>
      <c r="H8" s="60">
        <f t="shared" si="2"/>
        <v>5115881</v>
      </c>
      <c r="I8" s="60">
        <f t="shared" si="2"/>
        <v>3553591</v>
      </c>
      <c r="J8" s="59">
        <f t="shared" si="2"/>
        <v>10019076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10019076</v>
      </c>
      <c r="X8" s="60">
        <f t="shared" si="2"/>
        <v>7752377</v>
      </c>
      <c r="Y8" s="59">
        <f t="shared" si="2"/>
        <v>2266699</v>
      </c>
      <c r="Z8" s="61">
        <f>+IF(X8&lt;&gt;0,+(Y8/X8)*100,0)</f>
        <v>29.23876122123576</v>
      </c>
      <c r="AA8" s="62">
        <f>SUM(AA9:AA10)</f>
        <v>31009506</v>
      </c>
    </row>
    <row r="9" spans="1:27" ht="13.5">
      <c r="A9" s="291" t="s">
        <v>229</v>
      </c>
      <c r="B9" s="142"/>
      <c r="C9" s="60">
        <v>25756080</v>
      </c>
      <c r="D9" s="340"/>
      <c r="E9" s="60">
        <v>21009506</v>
      </c>
      <c r="F9" s="59">
        <v>21009506</v>
      </c>
      <c r="G9" s="59">
        <v>1349604</v>
      </c>
      <c r="H9" s="60">
        <v>3304851</v>
      </c>
      <c r="I9" s="60">
        <v>3442295</v>
      </c>
      <c r="J9" s="59">
        <v>8096750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8096750</v>
      </c>
      <c r="X9" s="60">
        <v>5252377</v>
      </c>
      <c r="Y9" s="59">
        <v>2844373</v>
      </c>
      <c r="Z9" s="61">
        <v>54.15</v>
      </c>
      <c r="AA9" s="62">
        <v>21009506</v>
      </c>
    </row>
    <row r="10" spans="1:27" ht="13.5">
      <c r="A10" s="291" t="s">
        <v>230</v>
      </c>
      <c r="B10" s="142"/>
      <c r="C10" s="60">
        <v>10901253</v>
      </c>
      <c r="D10" s="340"/>
      <c r="E10" s="60">
        <v>10000000</v>
      </c>
      <c r="F10" s="59">
        <v>10000000</v>
      </c>
      <c r="G10" s="59"/>
      <c r="H10" s="60">
        <v>1811030</v>
      </c>
      <c r="I10" s="60">
        <v>111296</v>
      </c>
      <c r="J10" s="59">
        <v>1922326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1922326</v>
      </c>
      <c r="X10" s="60">
        <v>2500000</v>
      </c>
      <c r="Y10" s="59">
        <v>-577674</v>
      </c>
      <c r="Z10" s="61">
        <v>-23.11</v>
      </c>
      <c r="AA10" s="62">
        <v>10000000</v>
      </c>
    </row>
    <row r="11" spans="1:27" ht="13.5">
      <c r="A11" s="361" t="s">
        <v>206</v>
      </c>
      <c r="B11" s="142"/>
      <c r="C11" s="362">
        <f>+C12</f>
        <v>63339088</v>
      </c>
      <c r="D11" s="363">
        <f aca="true" t="shared" si="3" ref="D11:AA11">+D12</f>
        <v>0</v>
      </c>
      <c r="E11" s="362">
        <f t="shared" si="3"/>
        <v>77000000</v>
      </c>
      <c r="F11" s="364">
        <f t="shared" si="3"/>
        <v>77000000</v>
      </c>
      <c r="G11" s="364">
        <f t="shared" si="3"/>
        <v>2097807</v>
      </c>
      <c r="H11" s="362">
        <f t="shared" si="3"/>
        <v>901148</v>
      </c>
      <c r="I11" s="362">
        <f t="shared" si="3"/>
        <v>2069512</v>
      </c>
      <c r="J11" s="364">
        <f t="shared" si="3"/>
        <v>5068467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5068467</v>
      </c>
      <c r="X11" s="362">
        <f t="shared" si="3"/>
        <v>19250000</v>
      </c>
      <c r="Y11" s="364">
        <f t="shared" si="3"/>
        <v>-14181533</v>
      </c>
      <c r="Z11" s="365">
        <f>+IF(X11&lt;&gt;0,+(Y11/X11)*100,0)</f>
        <v>-73.6703012987013</v>
      </c>
      <c r="AA11" s="366">
        <f t="shared" si="3"/>
        <v>77000000</v>
      </c>
    </row>
    <row r="12" spans="1:27" ht="13.5">
      <c r="A12" s="291" t="s">
        <v>231</v>
      </c>
      <c r="B12" s="136"/>
      <c r="C12" s="60">
        <v>63339088</v>
      </c>
      <c r="D12" s="340"/>
      <c r="E12" s="60">
        <v>77000000</v>
      </c>
      <c r="F12" s="59">
        <v>77000000</v>
      </c>
      <c r="G12" s="59">
        <v>2097807</v>
      </c>
      <c r="H12" s="60">
        <v>901148</v>
      </c>
      <c r="I12" s="60">
        <v>2069512</v>
      </c>
      <c r="J12" s="59">
        <v>5068467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5068467</v>
      </c>
      <c r="X12" s="60">
        <v>19250000</v>
      </c>
      <c r="Y12" s="59">
        <v>-14181533</v>
      </c>
      <c r="Z12" s="61">
        <v>-73.67</v>
      </c>
      <c r="AA12" s="62">
        <v>77000000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179555648</v>
      </c>
      <c r="D15" s="340">
        <f t="shared" si="5"/>
        <v>0</v>
      </c>
      <c r="E15" s="60">
        <f t="shared" si="5"/>
        <v>189972807</v>
      </c>
      <c r="F15" s="59">
        <f t="shared" si="5"/>
        <v>189972807</v>
      </c>
      <c r="G15" s="59">
        <f t="shared" si="5"/>
        <v>218265</v>
      </c>
      <c r="H15" s="60">
        <f t="shared" si="5"/>
        <v>9197093</v>
      </c>
      <c r="I15" s="60">
        <f t="shared" si="5"/>
        <v>13540988</v>
      </c>
      <c r="J15" s="59">
        <f t="shared" si="5"/>
        <v>22956346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22956346</v>
      </c>
      <c r="X15" s="60">
        <f t="shared" si="5"/>
        <v>47493202</v>
      </c>
      <c r="Y15" s="59">
        <f t="shared" si="5"/>
        <v>-24536856</v>
      </c>
      <c r="Z15" s="61">
        <f>+IF(X15&lt;&gt;0,+(Y15/X15)*100,0)</f>
        <v>-51.6639328719087</v>
      </c>
      <c r="AA15" s="62">
        <f>SUM(AA16:AA20)</f>
        <v>189972807</v>
      </c>
    </row>
    <row r="16" spans="1:27" ht="13.5">
      <c r="A16" s="291" t="s">
        <v>233</v>
      </c>
      <c r="B16" s="300"/>
      <c r="C16" s="60">
        <v>955524</v>
      </c>
      <c r="D16" s="340"/>
      <c r="E16" s="60">
        <v>3200000</v>
      </c>
      <c r="F16" s="59">
        <v>3200000</v>
      </c>
      <c r="G16" s="59"/>
      <c r="H16" s="60"/>
      <c r="I16" s="60">
        <v>40962</v>
      </c>
      <c r="J16" s="59">
        <v>40962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40962</v>
      </c>
      <c r="X16" s="60">
        <v>800000</v>
      </c>
      <c r="Y16" s="59">
        <v>-759038</v>
      </c>
      <c r="Z16" s="61">
        <v>-94.88</v>
      </c>
      <c r="AA16" s="62">
        <v>3200000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174802030</v>
      </c>
      <c r="D18" s="340"/>
      <c r="E18" s="60">
        <v>182272807</v>
      </c>
      <c r="F18" s="59">
        <v>182272807</v>
      </c>
      <c r="G18" s="59">
        <v>218265</v>
      </c>
      <c r="H18" s="60">
        <v>8314027</v>
      </c>
      <c r="I18" s="60">
        <v>13103555</v>
      </c>
      <c r="J18" s="59">
        <v>21635847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21635847</v>
      </c>
      <c r="X18" s="60">
        <v>45568202</v>
      </c>
      <c r="Y18" s="59">
        <v>-23932355</v>
      </c>
      <c r="Z18" s="61">
        <v>-52.52</v>
      </c>
      <c r="AA18" s="62">
        <v>182272807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3798094</v>
      </c>
      <c r="D20" s="340"/>
      <c r="E20" s="60">
        <v>4500000</v>
      </c>
      <c r="F20" s="59">
        <v>4500000</v>
      </c>
      <c r="G20" s="59"/>
      <c r="H20" s="60">
        <v>883066</v>
      </c>
      <c r="I20" s="60">
        <v>396471</v>
      </c>
      <c r="J20" s="59">
        <v>1279537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1279537</v>
      </c>
      <c r="X20" s="60">
        <v>1125000</v>
      </c>
      <c r="Y20" s="59">
        <v>154537</v>
      </c>
      <c r="Z20" s="61">
        <v>13.74</v>
      </c>
      <c r="AA20" s="62">
        <v>4500000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19932084</v>
      </c>
      <c r="D22" s="344">
        <f t="shared" si="6"/>
        <v>0</v>
      </c>
      <c r="E22" s="343">
        <f t="shared" si="6"/>
        <v>35509647</v>
      </c>
      <c r="F22" s="345">
        <f t="shared" si="6"/>
        <v>35509647</v>
      </c>
      <c r="G22" s="345">
        <f t="shared" si="6"/>
        <v>1357389</v>
      </c>
      <c r="H22" s="343">
        <f t="shared" si="6"/>
        <v>2320057</v>
      </c>
      <c r="I22" s="343">
        <f t="shared" si="6"/>
        <v>1667653</v>
      </c>
      <c r="J22" s="345">
        <f t="shared" si="6"/>
        <v>5345099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5345099</v>
      </c>
      <c r="X22" s="343">
        <f t="shared" si="6"/>
        <v>8877412</v>
      </c>
      <c r="Y22" s="345">
        <f t="shared" si="6"/>
        <v>-3532313</v>
      </c>
      <c r="Z22" s="336">
        <f>+IF(X22&lt;&gt;0,+(Y22/X22)*100,0)</f>
        <v>-39.789895974187075</v>
      </c>
      <c r="AA22" s="350">
        <f>SUM(AA23:AA32)</f>
        <v>35509647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8898526</v>
      </c>
      <c r="D27" s="340"/>
      <c r="E27" s="60">
        <v>1750000</v>
      </c>
      <c r="F27" s="59">
        <v>1750000</v>
      </c>
      <c r="G27" s="59">
        <v>176019</v>
      </c>
      <c r="H27" s="60">
        <v>-174713</v>
      </c>
      <c r="I27" s="60">
        <v>29752</v>
      </c>
      <c r="J27" s="59">
        <v>31058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31058</v>
      </c>
      <c r="X27" s="60">
        <v>437500</v>
      </c>
      <c r="Y27" s="59">
        <v>-406442</v>
      </c>
      <c r="Z27" s="61">
        <v>-92.9</v>
      </c>
      <c r="AA27" s="62">
        <v>1750000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11033558</v>
      </c>
      <c r="D32" s="340"/>
      <c r="E32" s="60">
        <v>33759647</v>
      </c>
      <c r="F32" s="59">
        <v>33759647</v>
      </c>
      <c r="G32" s="59">
        <v>1181370</v>
      </c>
      <c r="H32" s="60">
        <v>2494770</v>
      </c>
      <c r="I32" s="60">
        <v>1637901</v>
      </c>
      <c r="J32" s="59">
        <v>5314041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5314041</v>
      </c>
      <c r="X32" s="60">
        <v>8439912</v>
      </c>
      <c r="Y32" s="59">
        <v>-3125871</v>
      </c>
      <c r="Z32" s="61">
        <v>-37.04</v>
      </c>
      <c r="AA32" s="62">
        <v>33759647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47336555</v>
      </c>
      <c r="D40" s="344">
        <f t="shared" si="9"/>
        <v>0</v>
      </c>
      <c r="E40" s="343">
        <f t="shared" si="9"/>
        <v>71823000</v>
      </c>
      <c r="F40" s="345">
        <f t="shared" si="9"/>
        <v>71823000</v>
      </c>
      <c r="G40" s="345">
        <f t="shared" si="9"/>
        <v>0</v>
      </c>
      <c r="H40" s="343">
        <f t="shared" si="9"/>
        <v>1542947</v>
      </c>
      <c r="I40" s="343">
        <f t="shared" si="9"/>
        <v>469259</v>
      </c>
      <c r="J40" s="345">
        <f t="shared" si="9"/>
        <v>2012206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2012206</v>
      </c>
      <c r="X40" s="343">
        <f t="shared" si="9"/>
        <v>17955750</v>
      </c>
      <c r="Y40" s="345">
        <f t="shared" si="9"/>
        <v>-15943544</v>
      </c>
      <c r="Z40" s="336">
        <f>+IF(X40&lt;&gt;0,+(Y40/X40)*100,0)</f>
        <v>-88.79352853542737</v>
      </c>
      <c r="AA40" s="350">
        <f>SUM(AA41:AA49)</f>
        <v>71823000</v>
      </c>
    </row>
    <row r="41" spans="1:27" ht="13.5">
      <c r="A41" s="361" t="s">
        <v>247</v>
      </c>
      <c r="B41" s="142"/>
      <c r="C41" s="362">
        <v>11840991</v>
      </c>
      <c r="D41" s="363"/>
      <c r="E41" s="362">
        <v>15300000</v>
      </c>
      <c r="F41" s="364">
        <v>15300000</v>
      </c>
      <c r="G41" s="364"/>
      <c r="H41" s="362">
        <v>151000</v>
      </c>
      <c r="I41" s="362"/>
      <c r="J41" s="364">
        <v>151000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151000</v>
      </c>
      <c r="X41" s="362">
        <v>3825000</v>
      </c>
      <c r="Y41" s="364">
        <v>-3674000</v>
      </c>
      <c r="Z41" s="365">
        <v>-96.05</v>
      </c>
      <c r="AA41" s="366">
        <v>15300000</v>
      </c>
    </row>
    <row r="42" spans="1:27" ht="13.5">
      <c r="A42" s="361" t="s">
        <v>248</v>
      </c>
      <c r="B42" s="136"/>
      <c r="C42" s="60">
        <f aca="true" t="shared" si="10" ref="C42:Y42">+C62</f>
        <v>13542186</v>
      </c>
      <c r="D42" s="368">
        <f t="shared" si="10"/>
        <v>0</v>
      </c>
      <c r="E42" s="54">
        <f t="shared" si="10"/>
        <v>13960000</v>
      </c>
      <c r="F42" s="53">
        <f t="shared" si="10"/>
        <v>13960000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3490000</v>
      </c>
      <c r="Y42" s="53">
        <f t="shared" si="10"/>
        <v>-3490000</v>
      </c>
      <c r="Z42" s="94">
        <f>+IF(X42&lt;&gt;0,+(Y42/X42)*100,0)</f>
        <v>-100</v>
      </c>
      <c r="AA42" s="95">
        <f>+AA62</f>
        <v>13960000</v>
      </c>
    </row>
    <row r="43" spans="1:27" ht="13.5">
      <c r="A43" s="361" t="s">
        <v>249</v>
      </c>
      <c r="B43" s="136"/>
      <c r="C43" s="275">
        <v>7543343</v>
      </c>
      <c r="D43" s="369"/>
      <c r="E43" s="305">
        <v>18943000</v>
      </c>
      <c r="F43" s="370">
        <v>18943000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4735750</v>
      </c>
      <c r="Y43" s="370">
        <v>-4735750</v>
      </c>
      <c r="Z43" s="371">
        <v>-100</v>
      </c>
      <c r="AA43" s="303">
        <v>18943000</v>
      </c>
    </row>
    <row r="44" spans="1:27" ht="13.5">
      <c r="A44" s="361" t="s">
        <v>250</v>
      </c>
      <c r="B44" s="136"/>
      <c r="C44" s="60">
        <v>9344942</v>
      </c>
      <c r="D44" s="368"/>
      <c r="E44" s="54">
        <v>2000000</v>
      </c>
      <c r="F44" s="53">
        <v>2000000</v>
      </c>
      <c r="G44" s="53"/>
      <c r="H44" s="54">
        <v>1204041</v>
      </c>
      <c r="I44" s="54">
        <v>206649</v>
      </c>
      <c r="J44" s="53">
        <v>1410690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1410690</v>
      </c>
      <c r="X44" s="54">
        <v>500000</v>
      </c>
      <c r="Y44" s="53">
        <v>910690</v>
      </c>
      <c r="Z44" s="94">
        <v>182.14</v>
      </c>
      <c r="AA44" s="95">
        <v>2000000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3203070</v>
      </c>
      <c r="D48" s="368"/>
      <c r="E48" s="54">
        <v>18300000</v>
      </c>
      <c r="F48" s="53">
        <v>18300000</v>
      </c>
      <c r="G48" s="53"/>
      <c r="H48" s="54">
        <v>187906</v>
      </c>
      <c r="I48" s="54">
        <v>262610</v>
      </c>
      <c r="J48" s="53">
        <v>450516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450516</v>
      </c>
      <c r="X48" s="54">
        <v>4575000</v>
      </c>
      <c r="Y48" s="53">
        <v>-4124484</v>
      </c>
      <c r="Z48" s="94">
        <v>-90.15</v>
      </c>
      <c r="AA48" s="95">
        <v>18300000</v>
      </c>
    </row>
    <row r="49" spans="1:27" ht="13.5">
      <c r="A49" s="361" t="s">
        <v>93</v>
      </c>
      <c r="B49" s="136"/>
      <c r="C49" s="54">
        <v>1862023</v>
      </c>
      <c r="D49" s="368"/>
      <c r="E49" s="54">
        <v>3320000</v>
      </c>
      <c r="F49" s="53">
        <v>3320000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830000</v>
      </c>
      <c r="Y49" s="53">
        <v>-830000</v>
      </c>
      <c r="Z49" s="94">
        <v>-100</v>
      </c>
      <c r="AA49" s="95">
        <v>3320000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22223221</v>
      </c>
      <c r="D57" s="344">
        <f aca="true" t="shared" si="13" ref="D57:AA57">+D58</f>
        <v>0</v>
      </c>
      <c r="E57" s="343">
        <f t="shared" si="13"/>
        <v>26650000</v>
      </c>
      <c r="F57" s="345">
        <f t="shared" si="13"/>
        <v>26650000</v>
      </c>
      <c r="G57" s="345">
        <f t="shared" si="13"/>
        <v>0</v>
      </c>
      <c r="H57" s="343">
        <f t="shared" si="13"/>
        <v>339416</v>
      </c>
      <c r="I57" s="343">
        <f t="shared" si="13"/>
        <v>339416</v>
      </c>
      <c r="J57" s="345">
        <f t="shared" si="13"/>
        <v>678832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678832</v>
      </c>
      <c r="X57" s="343">
        <f t="shared" si="13"/>
        <v>6662500</v>
      </c>
      <c r="Y57" s="345">
        <f t="shared" si="13"/>
        <v>-5983668</v>
      </c>
      <c r="Z57" s="336">
        <f>+IF(X57&lt;&gt;0,+(Y57/X57)*100,0)</f>
        <v>-89.81115196998124</v>
      </c>
      <c r="AA57" s="350">
        <f t="shared" si="13"/>
        <v>26650000</v>
      </c>
    </row>
    <row r="58" spans="1:27" ht="13.5">
      <c r="A58" s="361" t="s">
        <v>216</v>
      </c>
      <c r="B58" s="136"/>
      <c r="C58" s="60">
        <v>22223221</v>
      </c>
      <c r="D58" s="340"/>
      <c r="E58" s="60">
        <v>26650000</v>
      </c>
      <c r="F58" s="59">
        <v>26650000</v>
      </c>
      <c r="G58" s="59"/>
      <c r="H58" s="60">
        <v>339416</v>
      </c>
      <c r="I58" s="60">
        <v>339416</v>
      </c>
      <c r="J58" s="59">
        <v>678832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678832</v>
      </c>
      <c r="X58" s="60">
        <v>6662500</v>
      </c>
      <c r="Y58" s="59">
        <v>-5983668</v>
      </c>
      <c r="Z58" s="61">
        <v>-89.81</v>
      </c>
      <c r="AA58" s="62">
        <v>26650000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925047965</v>
      </c>
      <c r="D60" s="346">
        <f t="shared" si="14"/>
        <v>0</v>
      </c>
      <c r="E60" s="219">
        <f t="shared" si="14"/>
        <v>608139057</v>
      </c>
      <c r="F60" s="264">
        <f t="shared" si="14"/>
        <v>608139057</v>
      </c>
      <c r="G60" s="264">
        <f t="shared" si="14"/>
        <v>30479814</v>
      </c>
      <c r="H60" s="219">
        <f t="shared" si="14"/>
        <v>23904270</v>
      </c>
      <c r="I60" s="219">
        <f t="shared" si="14"/>
        <v>32888971</v>
      </c>
      <c r="J60" s="264">
        <f t="shared" si="14"/>
        <v>87273055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87273055</v>
      </c>
      <c r="X60" s="219">
        <f t="shared" si="14"/>
        <v>152034765</v>
      </c>
      <c r="Y60" s="264">
        <f t="shared" si="14"/>
        <v>-64761710</v>
      </c>
      <c r="Z60" s="337">
        <f>+IF(X60&lt;&gt;0,+(Y60/X60)*100,0)</f>
        <v>-42.59664557642458</v>
      </c>
      <c r="AA60" s="232">
        <f>+AA57+AA54+AA51+AA40+AA37+AA34+AA22+AA5</f>
        <v>608139057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13542186</v>
      </c>
      <c r="D62" s="348">
        <f t="shared" si="15"/>
        <v>0</v>
      </c>
      <c r="E62" s="347">
        <f t="shared" si="15"/>
        <v>13960000</v>
      </c>
      <c r="F62" s="349">
        <f t="shared" si="15"/>
        <v>13960000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3490000</v>
      </c>
      <c r="Y62" s="349">
        <f t="shared" si="15"/>
        <v>-3490000</v>
      </c>
      <c r="Z62" s="338">
        <f>+IF(X62&lt;&gt;0,+(Y62/X62)*100,0)</f>
        <v>-100</v>
      </c>
      <c r="AA62" s="351">
        <f>SUM(AA63:AA66)</f>
        <v>13960000</v>
      </c>
    </row>
    <row r="63" spans="1:27" ht="13.5">
      <c r="A63" s="361" t="s">
        <v>258</v>
      </c>
      <c r="B63" s="136"/>
      <c r="C63" s="60">
        <v>13542186</v>
      </c>
      <c r="D63" s="340"/>
      <c r="E63" s="60">
        <v>10000000</v>
      </c>
      <c r="F63" s="59">
        <v>10000000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2500000</v>
      </c>
      <c r="Y63" s="59">
        <v>-2500000</v>
      </c>
      <c r="Z63" s="61">
        <v>-100</v>
      </c>
      <c r="AA63" s="62">
        <v>10000000</v>
      </c>
    </row>
    <row r="64" spans="1:27" ht="13.5">
      <c r="A64" s="361" t="s">
        <v>259</v>
      </c>
      <c r="B64" s="136"/>
      <c r="C64" s="60"/>
      <c r="D64" s="340"/>
      <c r="E64" s="60">
        <v>3960000</v>
      </c>
      <c r="F64" s="59">
        <v>3960000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990000</v>
      </c>
      <c r="Y64" s="59">
        <v>-990000</v>
      </c>
      <c r="Z64" s="61">
        <v>-100</v>
      </c>
      <c r="AA64" s="62">
        <v>3960000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528559223</v>
      </c>
      <c r="D5" s="357">
        <f t="shared" si="0"/>
        <v>0</v>
      </c>
      <c r="E5" s="356">
        <f t="shared" si="0"/>
        <v>674087132</v>
      </c>
      <c r="F5" s="358">
        <f t="shared" si="0"/>
        <v>674087132</v>
      </c>
      <c r="G5" s="358">
        <f t="shared" si="0"/>
        <v>3431964</v>
      </c>
      <c r="H5" s="356">
        <f t="shared" si="0"/>
        <v>27419497</v>
      </c>
      <c r="I5" s="356">
        <f t="shared" si="0"/>
        <v>38003103</v>
      </c>
      <c r="J5" s="358">
        <f t="shared" si="0"/>
        <v>68854564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68854564</v>
      </c>
      <c r="X5" s="356">
        <f t="shared" si="0"/>
        <v>168521784</v>
      </c>
      <c r="Y5" s="358">
        <f t="shared" si="0"/>
        <v>-99667220</v>
      </c>
      <c r="Z5" s="359">
        <f>+IF(X5&lt;&gt;0,+(Y5/X5)*100,0)</f>
        <v>-59.14203946476142</v>
      </c>
      <c r="AA5" s="360">
        <f>+AA6+AA8+AA11+AA13+AA15</f>
        <v>674087132</v>
      </c>
    </row>
    <row r="6" spans="1:27" ht="13.5">
      <c r="A6" s="361" t="s">
        <v>204</v>
      </c>
      <c r="B6" s="142"/>
      <c r="C6" s="60">
        <f>+C7</f>
        <v>43803340</v>
      </c>
      <c r="D6" s="340">
        <f aca="true" t="shared" si="1" ref="D6:AA6">+D7</f>
        <v>0</v>
      </c>
      <c r="E6" s="60">
        <f t="shared" si="1"/>
        <v>81350000</v>
      </c>
      <c r="F6" s="59">
        <f t="shared" si="1"/>
        <v>81350000</v>
      </c>
      <c r="G6" s="59">
        <f t="shared" si="1"/>
        <v>428925</v>
      </c>
      <c r="H6" s="60">
        <f t="shared" si="1"/>
        <v>1459948</v>
      </c>
      <c r="I6" s="60">
        <f t="shared" si="1"/>
        <v>825815</v>
      </c>
      <c r="J6" s="59">
        <f t="shared" si="1"/>
        <v>2714688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2714688</v>
      </c>
      <c r="X6" s="60">
        <f t="shared" si="1"/>
        <v>20337500</v>
      </c>
      <c r="Y6" s="59">
        <f t="shared" si="1"/>
        <v>-17622812</v>
      </c>
      <c r="Z6" s="61">
        <f>+IF(X6&lt;&gt;0,+(Y6/X6)*100,0)</f>
        <v>-86.65181069452981</v>
      </c>
      <c r="AA6" s="62">
        <f t="shared" si="1"/>
        <v>81350000</v>
      </c>
    </row>
    <row r="7" spans="1:27" ht="13.5">
      <c r="A7" s="291" t="s">
        <v>228</v>
      </c>
      <c r="B7" s="142"/>
      <c r="C7" s="60">
        <v>43803340</v>
      </c>
      <c r="D7" s="340"/>
      <c r="E7" s="60">
        <v>81350000</v>
      </c>
      <c r="F7" s="59">
        <v>81350000</v>
      </c>
      <c r="G7" s="59">
        <v>428925</v>
      </c>
      <c r="H7" s="60">
        <v>1459948</v>
      </c>
      <c r="I7" s="60">
        <v>825815</v>
      </c>
      <c r="J7" s="59">
        <v>2714688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2714688</v>
      </c>
      <c r="X7" s="60">
        <v>20337500</v>
      </c>
      <c r="Y7" s="59">
        <v>-17622812</v>
      </c>
      <c r="Z7" s="61">
        <v>-86.65</v>
      </c>
      <c r="AA7" s="62">
        <v>81350000</v>
      </c>
    </row>
    <row r="8" spans="1:27" ht="13.5">
      <c r="A8" s="361" t="s">
        <v>205</v>
      </c>
      <c r="B8" s="142"/>
      <c r="C8" s="60">
        <f aca="true" t="shared" si="2" ref="C8:Y8">SUM(C9:C10)</f>
        <v>132928053</v>
      </c>
      <c r="D8" s="340">
        <f t="shared" si="2"/>
        <v>0</v>
      </c>
      <c r="E8" s="60">
        <f t="shared" si="2"/>
        <v>155007718</v>
      </c>
      <c r="F8" s="59">
        <f t="shared" si="2"/>
        <v>155007718</v>
      </c>
      <c r="G8" s="59">
        <f t="shared" si="2"/>
        <v>3003039</v>
      </c>
      <c r="H8" s="60">
        <f t="shared" si="2"/>
        <v>8556501</v>
      </c>
      <c r="I8" s="60">
        <f t="shared" si="2"/>
        <v>9897649</v>
      </c>
      <c r="J8" s="59">
        <f t="shared" si="2"/>
        <v>21457189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21457189</v>
      </c>
      <c r="X8" s="60">
        <f t="shared" si="2"/>
        <v>38751930</v>
      </c>
      <c r="Y8" s="59">
        <f t="shared" si="2"/>
        <v>-17294741</v>
      </c>
      <c r="Z8" s="61">
        <f>+IF(X8&lt;&gt;0,+(Y8/X8)*100,0)</f>
        <v>-44.62936684701898</v>
      </c>
      <c r="AA8" s="62">
        <f>SUM(AA9:AA10)</f>
        <v>155007718</v>
      </c>
    </row>
    <row r="9" spans="1:27" ht="13.5">
      <c r="A9" s="291" t="s">
        <v>229</v>
      </c>
      <c r="B9" s="142"/>
      <c r="C9" s="60"/>
      <c r="D9" s="340"/>
      <c r="E9" s="60">
        <v>155007718</v>
      </c>
      <c r="F9" s="59">
        <v>155007718</v>
      </c>
      <c r="G9" s="59">
        <v>3003039</v>
      </c>
      <c r="H9" s="60">
        <v>8556501</v>
      </c>
      <c r="I9" s="60">
        <v>9897649</v>
      </c>
      <c r="J9" s="59">
        <v>21457189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21457189</v>
      </c>
      <c r="X9" s="60">
        <v>38751930</v>
      </c>
      <c r="Y9" s="59">
        <v>-17294741</v>
      </c>
      <c r="Z9" s="61">
        <v>-44.63</v>
      </c>
      <c r="AA9" s="62">
        <v>155007718</v>
      </c>
    </row>
    <row r="10" spans="1:27" ht="13.5">
      <c r="A10" s="291" t="s">
        <v>230</v>
      </c>
      <c r="B10" s="142"/>
      <c r="C10" s="60">
        <v>132928053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115807591</v>
      </c>
      <c r="D11" s="363">
        <f aca="true" t="shared" si="3" ref="D11:AA11">+D12</f>
        <v>0</v>
      </c>
      <c r="E11" s="362">
        <f t="shared" si="3"/>
        <v>116900000</v>
      </c>
      <c r="F11" s="364">
        <f t="shared" si="3"/>
        <v>116900000</v>
      </c>
      <c r="G11" s="364">
        <f t="shared" si="3"/>
        <v>0</v>
      </c>
      <c r="H11" s="362">
        <f t="shared" si="3"/>
        <v>2406151</v>
      </c>
      <c r="I11" s="362">
        <f t="shared" si="3"/>
        <v>3744671</v>
      </c>
      <c r="J11" s="364">
        <f t="shared" si="3"/>
        <v>6150822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6150822</v>
      </c>
      <c r="X11" s="362">
        <f t="shared" si="3"/>
        <v>29225000</v>
      </c>
      <c r="Y11" s="364">
        <f t="shared" si="3"/>
        <v>-23074178</v>
      </c>
      <c r="Z11" s="365">
        <f>+IF(X11&lt;&gt;0,+(Y11/X11)*100,0)</f>
        <v>-78.95356030795551</v>
      </c>
      <c r="AA11" s="366">
        <f t="shared" si="3"/>
        <v>116900000</v>
      </c>
    </row>
    <row r="12" spans="1:27" ht="13.5">
      <c r="A12" s="291" t="s">
        <v>231</v>
      </c>
      <c r="B12" s="136"/>
      <c r="C12" s="60">
        <v>115807591</v>
      </c>
      <c r="D12" s="340"/>
      <c r="E12" s="60">
        <v>116900000</v>
      </c>
      <c r="F12" s="59">
        <v>116900000</v>
      </c>
      <c r="G12" s="59"/>
      <c r="H12" s="60">
        <v>2406151</v>
      </c>
      <c r="I12" s="60">
        <v>3744671</v>
      </c>
      <c r="J12" s="59">
        <v>6150822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6150822</v>
      </c>
      <c r="X12" s="60">
        <v>29225000</v>
      </c>
      <c r="Y12" s="59">
        <v>-23074178</v>
      </c>
      <c r="Z12" s="61">
        <v>-78.95</v>
      </c>
      <c r="AA12" s="62">
        <v>116900000</v>
      </c>
    </row>
    <row r="13" spans="1:27" ht="13.5">
      <c r="A13" s="361" t="s">
        <v>207</v>
      </c>
      <c r="B13" s="136"/>
      <c r="C13" s="275">
        <f>+C14</f>
        <v>217949780</v>
      </c>
      <c r="D13" s="341">
        <f aca="true" t="shared" si="4" ref="D13:AA13">+D14</f>
        <v>0</v>
      </c>
      <c r="E13" s="275">
        <f t="shared" si="4"/>
        <v>304750000</v>
      </c>
      <c r="F13" s="342">
        <f t="shared" si="4"/>
        <v>304750000</v>
      </c>
      <c r="G13" s="342">
        <f t="shared" si="4"/>
        <v>0</v>
      </c>
      <c r="H13" s="275">
        <f t="shared" si="4"/>
        <v>14996897</v>
      </c>
      <c r="I13" s="275">
        <f t="shared" si="4"/>
        <v>21516900</v>
      </c>
      <c r="J13" s="342">
        <f t="shared" si="4"/>
        <v>36513797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36513797</v>
      </c>
      <c r="X13" s="275">
        <f t="shared" si="4"/>
        <v>76187500</v>
      </c>
      <c r="Y13" s="342">
        <f t="shared" si="4"/>
        <v>-39673703</v>
      </c>
      <c r="Z13" s="335">
        <f>+IF(X13&lt;&gt;0,+(Y13/X13)*100,0)</f>
        <v>-52.07376931911403</v>
      </c>
      <c r="AA13" s="273">
        <f t="shared" si="4"/>
        <v>304750000</v>
      </c>
    </row>
    <row r="14" spans="1:27" ht="13.5">
      <c r="A14" s="291" t="s">
        <v>232</v>
      </c>
      <c r="B14" s="136"/>
      <c r="C14" s="60">
        <v>217949780</v>
      </c>
      <c r="D14" s="340"/>
      <c r="E14" s="60">
        <v>304750000</v>
      </c>
      <c r="F14" s="59">
        <v>304750000</v>
      </c>
      <c r="G14" s="59"/>
      <c r="H14" s="60">
        <v>14996897</v>
      </c>
      <c r="I14" s="60">
        <v>21516900</v>
      </c>
      <c r="J14" s="59">
        <v>36513797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36513797</v>
      </c>
      <c r="X14" s="60">
        <v>76187500</v>
      </c>
      <c r="Y14" s="59">
        <v>-39673703</v>
      </c>
      <c r="Z14" s="61">
        <v>-52.07</v>
      </c>
      <c r="AA14" s="62">
        <v>304750000</v>
      </c>
    </row>
    <row r="15" spans="1:27" ht="13.5">
      <c r="A15" s="361" t="s">
        <v>208</v>
      </c>
      <c r="B15" s="136"/>
      <c r="C15" s="60">
        <f aca="true" t="shared" si="5" ref="C15:Y15">SUM(C16:C20)</f>
        <v>18070459</v>
      </c>
      <c r="D15" s="340">
        <f t="shared" si="5"/>
        <v>0</v>
      </c>
      <c r="E15" s="60">
        <f t="shared" si="5"/>
        <v>16079414</v>
      </c>
      <c r="F15" s="59">
        <f t="shared" si="5"/>
        <v>16079414</v>
      </c>
      <c r="G15" s="59">
        <f t="shared" si="5"/>
        <v>0</v>
      </c>
      <c r="H15" s="60">
        <f t="shared" si="5"/>
        <v>0</v>
      </c>
      <c r="I15" s="60">
        <f t="shared" si="5"/>
        <v>2018068</v>
      </c>
      <c r="J15" s="59">
        <f t="shared" si="5"/>
        <v>2018068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2018068</v>
      </c>
      <c r="X15" s="60">
        <f t="shared" si="5"/>
        <v>4019854</v>
      </c>
      <c r="Y15" s="59">
        <f t="shared" si="5"/>
        <v>-2001786</v>
      </c>
      <c r="Z15" s="61">
        <f>+IF(X15&lt;&gt;0,+(Y15/X15)*100,0)</f>
        <v>-49.797480206992596</v>
      </c>
      <c r="AA15" s="62">
        <f>SUM(AA16:AA20)</f>
        <v>16079414</v>
      </c>
    </row>
    <row r="16" spans="1:27" ht="13.5">
      <c r="A16" s="291" t="s">
        <v>233</v>
      </c>
      <c r="B16" s="300"/>
      <c r="C16" s="60">
        <v>387423</v>
      </c>
      <c r="D16" s="340"/>
      <c r="E16" s="60">
        <v>3500000</v>
      </c>
      <c r="F16" s="59">
        <v>3500000</v>
      </c>
      <c r="G16" s="59"/>
      <c r="H16" s="60"/>
      <c r="I16" s="60">
        <v>519232</v>
      </c>
      <c r="J16" s="59">
        <v>519232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519232</v>
      </c>
      <c r="X16" s="60">
        <v>875000</v>
      </c>
      <c r="Y16" s="59">
        <v>-355768</v>
      </c>
      <c r="Z16" s="61">
        <v>-40.66</v>
      </c>
      <c r="AA16" s="62">
        <v>3500000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17683036</v>
      </c>
      <c r="D20" s="340"/>
      <c r="E20" s="60">
        <v>12579414</v>
      </c>
      <c r="F20" s="59">
        <v>12579414</v>
      </c>
      <c r="G20" s="59"/>
      <c r="H20" s="60"/>
      <c r="I20" s="60">
        <v>1498836</v>
      </c>
      <c r="J20" s="59">
        <v>1498836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1498836</v>
      </c>
      <c r="X20" s="60">
        <v>3144854</v>
      </c>
      <c r="Y20" s="59">
        <v>-1646018</v>
      </c>
      <c r="Z20" s="61">
        <v>-52.34</v>
      </c>
      <c r="AA20" s="62">
        <v>12579414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49523798</v>
      </c>
      <c r="D22" s="344">
        <f t="shared" si="6"/>
        <v>0</v>
      </c>
      <c r="E22" s="343">
        <f t="shared" si="6"/>
        <v>27500000</v>
      </c>
      <c r="F22" s="345">
        <f t="shared" si="6"/>
        <v>27500000</v>
      </c>
      <c r="G22" s="345">
        <f t="shared" si="6"/>
        <v>0</v>
      </c>
      <c r="H22" s="343">
        <f t="shared" si="6"/>
        <v>0</v>
      </c>
      <c r="I22" s="343">
        <f t="shared" si="6"/>
        <v>1850470</v>
      </c>
      <c r="J22" s="345">
        <f t="shared" si="6"/>
        <v>1850470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1850470</v>
      </c>
      <c r="X22" s="343">
        <f t="shared" si="6"/>
        <v>6875000</v>
      </c>
      <c r="Y22" s="345">
        <f t="shared" si="6"/>
        <v>-5024530</v>
      </c>
      <c r="Z22" s="336">
        <f>+IF(X22&lt;&gt;0,+(Y22/X22)*100,0)</f>
        <v>-73.08407272727273</v>
      </c>
      <c r="AA22" s="350">
        <f>SUM(AA23:AA32)</f>
        <v>27500000</v>
      </c>
    </row>
    <row r="23" spans="1:27" ht="13.5">
      <c r="A23" s="361" t="s">
        <v>236</v>
      </c>
      <c r="B23" s="142"/>
      <c r="C23" s="60">
        <v>358873</v>
      </c>
      <c r="D23" s="340"/>
      <c r="E23" s="60">
        <v>2000000</v>
      </c>
      <c r="F23" s="59">
        <v>2000000</v>
      </c>
      <c r="G23" s="59"/>
      <c r="H23" s="60"/>
      <c r="I23" s="60">
        <v>30450</v>
      </c>
      <c r="J23" s="59">
        <v>30450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30450</v>
      </c>
      <c r="X23" s="60">
        <v>500000</v>
      </c>
      <c r="Y23" s="59">
        <v>-469550</v>
      </c>
      <c r="Z23" s="61">
        <v>-93.91</v>
      </c>
      <c r="AA23" s="62">
        <v>2000000</v>
      </c>
    </row>
    <row r="24" spans="1:27" ht="13.5">
      <c r="A24" s="361" t="s">
        <v>237</v>
      </c>
      <c r="B24" s="142"/>
      <c r="C24" s="60">
        <v>38489959</v>
      </c>
      <c r="D24" s="340"/>
      <c r="E24" s="60">
        <v>6000000</v>
      </c>
      <c r="F24" s="59">
        <v>6000000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1500000</v>
      </c>
      <c r="Y24" s="59">
        <v>-1500000</v>
      </c>
      <c r="Z24" s="61">
        <v>-100</v>
      </c>
      <c r="AA24" s="62">
        <v>6000000</v>
      </c>
    </row>
    <row r="25" spans="1:27" ht="13.5">
      <c r="A25" s="361" t="s">
        <v>238</v>
      </c>
      <c r="B25" s="142"/>
      <c r="C25" s="60">
        <v>2175722</v>
      </c>
      <c r="D25" s="340"/>
      <c r="E25" s="60">
        <v>2000000</v>
      </c>
      <c r="F25" s="59">
        <v>2000000</v>
      </c>
      <c r="G25" s="59"/>
      <c r="H25" s="60"/>
      <c r="I25" s="60">
        <v>571947</v>
      </c>
      <c r="J25" s="59">
        <v>571947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571947</v>
      </c>
      <c r="X25" s="60">
        <v>500000</v>
      </c>
      <c r="Y25" s="59">
        <v>71947</v>
      </c>
      <c r="Z25" s="61">
        <v>14.39</v>
      </c>
      <c r="AA25" s="62">
        <v>2000000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2519247</v>
      </c>
      <c r="D27" s="340"/>
      <c r="E27" s="60">
        <v>11500000</v>
      </c>
      <c r="F27" s="59">
        <v>11500000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2875000</v>
      </c>
      <c r="Y27" s="59">
        <v>-2875000</v>
      </c>
      <c r="Z27" s="61">
        <v>-100</v>
      </c>
      <c r="AA27" s="62">
        <v>11500000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5979997</v>
      </c>
      <c r="D32" s="340"/>
      <c r="E32" s="60">
        <v>6000000</v>
      </c>
      <c r="F32" s="59">
        <v>6000000</v>
      </c>
      <c r="G32" s="59"/>
      <c r="H32" s="60"/>
      <c r="I32" s="60">
        <v>1248073</v>
      </c>
      <c r="J32" s="59">
        <v>1248073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1248073</v>
      </c>
      <c r="X32" s="60">
        <v>1500000</v>
      </c>
      <c r="Y32" s="59">
        <v>-251927</v>
      </c>
      <c r="Z32" s="61">
        <v>-16.8</v>
      </c>
      <c r="AA32" s="62">
        <v>6000000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7500000</v>
      </c>
      <c r="F34" s="345">
        <f t="shared" si="7"/>
        <v>7500000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1875000</v>
      </c>
      <c r="Y34" s="345">
        <f t="shared" si="7"/>
        <v>-1875000</v>
      </c>
      <c r="Z34" s="336">
        <f>+IF(X34&lt;&gt;0,+(Y34/X34)*100,0)</f>
        <v>-100</v>
      </c>
      <c r="AA34" s="350">
        <f t="shared" si="7"/>
        <v>7500000</v>
      </c>
    </row>
    <row r="35" spans="1:27" ht="13.5">
      <c r="A35" s="361" t="s">
        <v>245</v>
      </c>
      <c r="B35" s="136"/>
      <c r="C35" s="54"/>
      <c r="D35" s="368"/>
      <c r="E35" s="54">
        <v>7500000</v>
      </c>
      <c r="F35" s="53">
        <v>7500000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1875000</v>
      </c>
      <c r="Y35" s="53">
        <v>-1875000</v>
      </c>
      <c r="Z35" s="94">
        <v>-100</v>
      </c>
      <c r="AA35" s="95">
        <v>7500000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57770144</v>
      </c>
      <c r="D40" s="344">
        <f t="shared" si="9"/>
        <v>0</v>
      </c>
      <c r="E40" s="343">
        <f t="shared" si="9"/>
        <v>63231950</v>
      </c>
      <c r="F40" s="345">
        <f t="shared" si="9"/>
        <v>63231950</v>
      </c>
      <c r="G40" s="345">
        <f t="shared" si="9"/>
        <v>12998</v>
      </c>
      <c r="H40" s="343">
        <f t="shared" si="9"/>
        <v>3200259</v>
      </c>
      <c r="I40" s="343">
        <f t="shared" si="9"/>
        <v>3177120</v>
      </c>
      <c r="J40" s="345">
        <f t="shared" si="9"/>
        <v>6390377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6390377</v>
      </c>
      <c r="X40" s="343">
        <f t="shared" si="9"/>
        <v>15807988</v>
      </c>
      <c r="Y40" s="345">
        <f t="shared" si="9"/>
        <v>-9417611</v>
      </c>
      <c r="Z40" s="336">
        <f>+IF(X40&lt;&gt;0,+(Y40/X40)*100,0)</f>
        <v>-59.575013594392914</v>
      </c>
      <c r="AA40" s="350">
        <f>SUM(AA41:AA49)</f>
        <v>63231950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16272774</v>
      </c>
      <c r="D43" s="369"/>
      <c r="E43" s="305">
        <v>12500000</v>
      </c>
      <c r="F43" s="370">
        <v>12500000</v>
      </c>
      <c r="G43" s="370"/>
      <c r="H43" s="305">
        <v>3107631</v>
      </c>
      <c r="I43" s="305">
        <v>2020170</v>
      </c>
      <c r="J43" s="370">
        <v>5127801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5127801</v>
      </c>
      <c r="X43" s="305">
        <v>3125000</v>
      </c>
      <c r="Y43" s="370">
        <v>2002801</v>
      </c>
      <c r="Z43" s="371">
        <v>64.09</v>
      </c>
      <c r="AA43" s="303">
        <v>12500000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32470996</v>
      </c>
      <c r="D48" s="368"/>
      <c r="E48" s="54">
        <v>26501950</v>
      </c>
      <c r="F48" s="53">
        <v>26501950</v>
      </c>
      <c r="G48" s="53">
        <v>9000</v>
      </c>
      <c r="H48" s="54">
        <v>91070</v>
      </c>
      <c r="I48" s="54">
        <v>167127</v>
      </c>
      <c r="J48" s="53">
        <v>267197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267197</v>
      </c>
      <c r="X48" s="54">
        <v>6625488</v>
      </c>
      <c r="Y48" s="53">
        <v>-6358291</v>
      </c>
      <c r="Z48" s="94">
        <v>-95.97</v>
      </c>
      <c r="AA48" s="95">
        <v>26501950</v>
      </c>
    </row>
    <row r="49" spans="1:27" ht="13.5">
      <c r="A49" s="361" t="s">
        <v>93</v>
      </c>
      <c r="B49" s="136"/>
      <c r="C49" s="54">
        <v>9026374</v>
      </c>
      <c r="D49" s="368"/>
      <c r="E49" s="54">
        <v>24230000</v>
      </c>
      <c r="F49" s="53">
        <v>24230000</v>
      </c>
      <c r="G49" s="53">
        <v>3998</v>
      </c>
      <c r="H49" s="54">
        <v>1558</v>
      </c>
      <c r="I49" s="54">
        <v>989823</v>
      </c>
      <c r="J49" s="53">
        <v>995379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995379</v>
      </c>
      <c r="X49" s="54">
        <v>6057500</v>
      </c>
      <c r="Y49" s="53">
        <v>-5062121</v>
      </c>
      <c r="Z49" s="94">
        <v>-83.57</v>
      </c>
      <c r="AA49" s="95">
        <v>24230000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10211150</v>
      </c>
      <c r="D57" s="344">
        <f aca="true" t="shared" si="13" ref="D57:AA57">+D58</f>
        <v>0</v>
      </c>
      <c r="E57" s="343">
        <f t="shared" si="13"/>
        <v>11772300</v>
      </c>
      <c r="F57" s="345">
        <f t="shared" si="13"/>
        <v>11772300</v>
      </c>
      <c r="G57" s="345">
        <f t="shared" si="13"/>
        <v>0</v>
      </c>
      <c r="H57" s="343">
        <f t="shared" si="13"/>
        <v>0</v>
      </c>
      <c r="I57" s="343">
        <f t="shared" si="13"/>
        <v>-102731</v>
      </c>
      <c r="J57" s="345">
        <f t="shared" si="13"/>
        <v>-102731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-102731</v>
      </c>
      <c r="X57" s="343">
        <f t="shared" si="13"/>
        <v>2943075</v>
      </c>
      <c r="Y57" s="345">
        <f t="shared" si="13"/>
        <v>-3045806</v>
      </c>
      <c r="Z57" s="336">
        <f>+IF(X57&lt;&gt;0,+(Y57/X57)*100,0)</f>
        <v>-103.49060081717252</v>
      </c>
      <c r="AA57" s="350">
        <f t="shared" si="13"/>
        <v>11772300</v>
      </c>
    </row>
    <row r="58" spans="1:27" ht="13.5">
      <c r="A58" s="361" t="s">
        <v>216</v>
      </c>
      <c r="B58" s="136"/>
      <c r="C58" s="60">
        <v>10211150</v>
      </c>
      <c r="D58" s="340"/>
      <c r="E58" s="60">
        <v>11772300</v>
      </c>
      <c r="F58" s="59">
        <v>11772300</v>
      </c>
      <c r="G58" s="59"/>
      <c r="H58" s="60"/>
      <c r="I58" s="60">
        <v>-102731</v>
      </c>
      <c r="J58" s="59">
        <v>-102731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-102731</v>
      </c>
      <c r="X58" s="60">
        <v>2943075</v>
      </c>
      <c r="Y58" s="59">
        <v>-3045806</v>
      </c>
      <c r="Z58" s="61">
        <v>-103.49</v>
      </c>
      <c r="AA58" s="62">
        <v>11772300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646064315</v>
      </c>
      <c r="D60" s="346">
        <f t="shared" si="14"/>
        <v>0</v>
      </c>
      <c r="E60" s="219">
        <f t="shared" si="14"/>
        <v>784091382</v>
      </c>
      <c r="F60" s="264">
        <f t="shared" si="14"/>
        <v>784091382</v>
      </c>
      <c r="G60" s="264">
        <f t="shared" si="14"/>
        <v>3444962</v>
      </c>
      <c r="H60" s="219">
        <f t="shared" si="14"/>
        <v>30619756</v>
      </c>
      <c r="I60" s="219">
        <f t="shared" si="14"/>
        <v>42927962</v>
      </c>
      <c r="J60" s="264">
        <f t="shared" si="14"/>
        <v>76992680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76992680</v>
      </c>
      <c r="X60" s="219">
        <f t="shared" si="14"/>
        <v>196022847</v>
      </c>
      <c r="Y60" s="264">
        <f t="shared" si="14"/>
        <v>-119030167</v>
      </c>
      <c r="Z60" s="337">
        <f>+IF(X60&lt;&gt;0,+(Y60/X60)*100,0)</f>
        <v>-60.72259883053326</v>
      </c>
      <c r="AA60" s="232">
        <f>+AA57+AA54+AA51+AA40+AA37+AA34+AA22+AA5</f>
        <v>784091382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2014-11-14T14:14:11Z</dcterms:created>
  <dcterms:modified xsi:type="dcterms:W3CDTF">2014-11-14T14:14:16Z</dcterms:modified>
  <cp:category/>
  <cp:version/>
  <cp:contentType/>
  <cp:contentStatus/>
</cp:coreProperties>
</file>