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<sst xmlns="http://schemas.openxmlformats.org/spreadsheetml/2006/main" count="855" uniqueCount="302">
  <si>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Kou-Kamma(EC109)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</si>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</sst>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13285401</v>
      </c>
      <c r="C5" s="19">
        <v>0</v>
      </c>
      <c r="D5" s="59">
        <v>15259249</v>
      </c>
      <c r="E5" s="60">
        <v>15259249</v>
      </c>
      <c r="F5" s="60">
        <v>14850604</v>
      </c>
      <c r="G5" s="60">
        <v>0</v>
      </c>
      <c r="H5" s="60">
        <v>0</v>
      </c>
      <c r="I5" s="60">
        <v>14850604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14850604</v>
      </c>
      <c r="W5" s="60">
        <v>3814812</v>
      </c>
      <c r="X5" s="60">
        <v>11035792</v>
      </c>
      <c r="Y5" s="61">
        <v>289.29</v>
      </c>
      <c r="Z5" s="62">
        <v>15259249</v>
      </c>
    </row>
    <row r="6" spans="1:26" ht="13.5">
      <c r="A6" s="58" t="s">
        <v>32</v>
      </c>
      <c r="B6" s="19">
        <v>22049163</v>
      </c>
      <c r="C6" s="19">
        <v>0</v>
      </c>
      <c r="D6" s="59">
        <v>22623520</v>
      </c>
      <c r="E6" s="60">
        <v>22623520</v>
      </c>
      <c r="F6" s="60">
        <v>2561386</v>
      </c>
      <c r="G6" s="60">
        <v>0</v>
      </c>
      <c r="H6" s="60">
        <v>0</v>
      </c>
      <c r="I6" s="60">
        <v>2561386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2561386</v>
      </c>
      <c r="W6" s="60">
        <v>5655879</v>
      </c>
      <c r="X6" s="60">
        <v>-3094493</v>
      </c>
      <c r="Y6" s="61">
        <v>-54.71</v>
      </c>
      <c r="Z6" s="62">
        <v>22623520</v>
      </c>
    </row>
    <row r="7" spans="1:26" ht="13.5">
      <c r="A7" s="58" t="s">
        <v>33</v>
      </c>
      <c r="B7" s="19">
        <v>710366</v>
      </c>
      <c r="C7" s="19">
        <v>0</v>
      </c>
      <c r="D7" s="59">
        <v>681427</v>
      </c>
      <c r="E7" s="60">
        <v>681427</v>
      </c>
      <c r="F7" s="60">
        <v>46410</v>
      </c>
      <c r="G7" s="60">
        <v>0</v>
      </c>
      <c r="H7" s="60">
        <v>0</v>
      </c>
      <c r="I7" s="60">
        <v>46410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46410</v>
      </c>
      <c r="W7" s="60">
        <v>170358</v>
      </c>
      <c r="X7" s="60">
        <v>-123948</v>
      </c>
      <c r="Y7" s="61">
        <v>-72.76</v>
      </c>
      <c r="Z7" s="62">
        <v>681427</v>
      </c>
    </row>
    <row r="8" spans="1:26" ht="13.5">
      <c r="A8" s="58" t="s">
        <v>34</v>
      </c>
      <c r="B8" s="19">
        <v>67226572</v>
      </c>
      <c r="C8" s="19">
        <v>0</v>
      </c>
      <c r="D8" s="59">
        <v>59052997</v>
      </c>
      <c r="E8" s="60">
        <v>59052997</v>
      </c>
      <c r="F8" s="60">
        <v>13743423</v>
      </c>
      <c r="G8" s="60">
        <v>0</v>
      </c>
      <c r="H8" s="60">
        <v>0</v>
      </c>
      <c r="I8" s="60">
        <v>13743423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13743423</v>
      </c>
      <c r="W8" s="60">
        <v>23980000</v>
      </c>
      <c r="X8" s="60">
        <v>-10236577</v>
      </c>
      <c r="Y8" s="61">
        <v>-42.69</v>
      </c>
      <c r="Z8" s="62">
        <v>59052997</v>
      </c>
    </row>
    <row r="9" spans="1:26" ht="13.5">
      <c r="A9" s="58" t="s">
        <v>35</v>
      </c>
      <c r="B9" s="19">
        <v>4179450</v>
      </c>
      <c r="C9" s="19">
        <v>0</v>
      </c>
      <c r="D9" s="59">
        <v>10975867</v>
      </c>
      <c r="E9" s="60">
        <v>10975867</v>
      </c>
      <c r="F9" s="60">
        <v>689722</v>
      </c>
      <c r="G9" s="60">
        <v>0</v>
      </c>
      <c r="H9" s="60">
        <v>0</v>
      </c>
      <c r="I9" s="60">
        <v>689722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689722</v>
      </c>
      <c r="W9" s="60">
        <v>2212593</v>
      </c>
      <c r="X9" s="60">
        <v>-1522871</v>
      </c>
      <c r="Y9" s="61">
        <v>-68.83</v>
      </c>
      <c r="Z9" s="62">
        <v>10975867</v>
      </c>
    </row>
    <row r="10" spans="1:26" ht="25.5">
      <c r="A10" s="63" t="s">
        <v>277</v>
      </c>
      <c r="B10" s="64">
        <f>SUM(B5:B9)</f>
        <v>107450952</v>
      </c>
      <c r="C10" s="64">
        <f>SUM(C5:C9)</f>
        <v>0</v>
      </c>
      <c r="D10" s="65">
        <f aca="true" t="shared" si="0" ref="D10:Z10">SUM(D5:D9)</f>
        <v>108593060</v>
      </c>
      <c r="E10" s="66">
        <f t="shared" si="0"/>
        <v>108593060</v>
      </c>
      <c r="F10" s="66">
        <f t="shared" si="0"/>
        <v>31891545</v>
      </c>
      <c r="G10" s="66">
        <f t="shared" si="0"/>
        <v>0</v>
      </c>
      <c r="H10" s="66">
        <f t="shared" si="0"/>
        <v>0</v>
      </c>
      <c r="I10" s="66">
        <f t="shared" si="0"/>
        <v>31891545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31891545</v>
      </c>
      <c r="W10" s="66">
        <f t="shared" si="0"/>
        <v>35833642</v>
      </c>
      <c r="X10" s="66">
        <f t="shared" si="0"/>
        <v>-3942097</v>
      </c>
      <c r="Y10" s="67">
        <f>+IF(W10&lt;&gt;0,(X10/W10)*100,0)</f>
        <v>-11.001106167215713</v>
      </c>
      <c r="Z10" s="68">
        <f t="shared" si="0"/>
        <v>108593060</v>
      </c>
    </row>
    <row r="11" spans="1:26" ht="13.5">
      <c r="A11" s="58" t="s">
        <v>37</v>
      </c>
      <c r="B11" s="19">
        <v>33057211</v>
      </c>
      <c r="C11" s="19">
        <v>0</v>
      </c>
      <c r="D11" s="59">
        <v>34146538</v>
      </c>
      <c r="E11" s="60">
        <v>34146538</v>
      </c>
      <c r="F11" s="60">
        <v>2867138</v>
      </c>
      <c r="G11" s="60">
        <v>0</v>
      </c>
      <c r="H11" s="60">
        <v>0</v>
      </c>
      <c r="I11" s="60">
        <v>2867138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2867138</v>
      </c>
      <c r="W11" s="60">
        <v>8536635</v>
      </c>
      <c r="X11" s="60">
        <v>-5669497</v>
      </c>
      <c r="Y11" s="61">
        <v>-66.41</v>
      </c>
      <c r="Z11" s="62">
        <v>34146538</v>
      </c>
    </row>
    <row r="12" spans="1:26" ht="13.5">
      <c r="A12" s="58" t="s">
        <v>38</v>
      </c>
      <c r="B12" s="19">
        <v>2768281</v>
      </c>
      <c r="C12" s="19">
        <v>0</v>
      </c>
      <c r="D12" s="59">
        <v>2907169</v>
      </c>
      <c r="E12" s="60">
        <v>2907169</v>
      </c>
      <c r="F12" s="60">
        <v>230690</v>
      </c>
      <c r="G12" s="60">
        <v>0</v>
      </c>
      <c r="H12" s="60">
        <v>0</v>
      </c>
      <c r="I12" s="60">
        <v>230690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230690</v>
      </c>
      <c r="W12" s="60">
        <v>726792</v>
      </c>
      <c r="X12" s="60">
        <v>-496102</v>
      </c>
      <c r="Y12" s="61">
        <v>-68.26</v>
      </c>
      <c r="Z12" s="62">
        <v>2907169</v>
      </c>
    </row>
    <row r="13" spans="1:26" ht="13.5">
      <c r="A13" s="58" t="s">
        <v>278</v>
      </c>
      <c r="B13" s="19">
        <v>18907196</v>
      </c>
      <c r="C13" s="19">
        <v>0</v>
      </c>
      <c r="D13" s="59">
        <v>4204998</v>
      </c>
      <c r="E13" s="60">
        <v>4204998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1051251</v>
      </c>
      <c r="X13" s="60">
        <v>-1051251</v>
      </c>
      <c r="Y13" s="61">
        <v>-100</v>
      </c>
      <c r="Z13" s="62">
        <v>4204998</v>
      </c>
    </row>
    <row r="14" spans="1:26" ht="13.5">
      <c r="A14" s="58" t="s">
        <v>40</v>
      </c>
      <c r="B14" s="19">
        <v>346188</v>
      </c>
      <c r="C14" s="19">
        <v>0</v>
      </c>
      <c r="D14" s="59">
        <v>50245</v>
      </c>
      <c r="E14" s="60">
        <v>50245</v>
      </c>
      <c r="F14" s="60">
        <v>32150</v>
      </c>
      <c r="G14" s="60">
        <v>0</v>
      </c>
      <c r="H14" s="60">
        <v>0</v>
      </c>
      <c r="I14" s="60">
        <v>32150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32150</v>
      </c>
      <c r="W14" s="60">
        <v>12561</v>
      </c>
      <c r="X14" s="60">
        <v>19589</v>
      </c>
      <c r="Y14" s="61">
        <v>155.95</v>
      </c>
      <c r="Z14" s="62">
        <v>50245</v>
      </c>
    </row>
    <row r="15" spans="1:26" ht="13.5">
      <c r="A15" s="58" t="s">
        <v>41</v>
      </c>
      <c r="B15" s="19">
        <v>3904728</v>
      </c>
      <c r="C15" s="19">
        <v>0</v>
      </c>
      <c r="D15" s="59">
        <v>3076283</v>
      </c>
      <c r="E15" s="60">
        <v>3076283</v>
      </c>
      <c r="F15" s="60">
        <v>201426</v>
      </c>
      <c r="G15" s="60">
        <v>0</v>
      </c>
      <c r="H15" s="60">
        <v>0</v>
      </c>
      <c r="I15" s="60">
        <v>201426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201426</v>
      </c>
      <c r="W15" s="60">
        <v>769071</v>
      </c>
      <c r="X15" s="60">
        <v>-567645</v>
      </c>
      <c r="Y15" s="61">
        <v>-73.81</v>
      </c>
      <c r="Z15" s="62">
        <v>3076283</v>
      </c>
    </row>
    <row r="16" spans="1:26" ht="13.5">
      <c r="A16" s="69" t="s">
        <v>42</v>
      </c>
      <c r="B16" s="19">
        <v>45060715</v>
      </c>
      <c r="C16" s="19">
        <v>0</v>
      </c>
      <c r="D16" s="59">
        <v>17511583</v>
      </c>
      <c r="E16" s="60">
        <v>17511583</v>
      </c>
      <c r="F16" s="60">
        <v>4505083</v>
      </c>
      <c r="G16" s="60">
        <v>0</v>
      </c>
      <c r="H16" s="60">
        <v>0</v>
      </c>
      <c r="I16" s="60">
        <v>4505083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4505083</v>
      </c>
      <c r="W16" s="60">
        <v>4377897</v>
      </c>
      <c r="X16" s="60">
        <v>127186</v>
      </c>
      <c r="Y16" s="61">
        <v>2.91</v>
      </c>
      <c r="Z16" s="62">
        <v>17511583</v>
      </c>
    </row>
    <row r="17" spans="1:26" ht="13.5">
      <c r="A17" s="58" t="s">
        <v>43</v>
      </c>
      <c r="B17" s="19">
        <v>31321056</v>
      </c>
      <c r="C17" s="19">
        <v>0</v>
      </c>
      <c r="D17" s="59">
        <v>31016677</v>
      </c>
      <c r="E17" s="60">
        <v>31016677</v>
      </c>
      <c r="F17" s="60">
        <v>888593</v>
      </c>
      <c r="G17" s="60">
        <v>0</v>
      </c>
      <c r="H17" s="60">
        <v>0</v>
      </c>
      <c r="I17" s="60">
        <v>888593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888593</v>
      </c>
      <c r="W17" s="60">
        <v>5425815</v>
      </c>
      <c r="X17" s="60">
        <v>-4537222</v>
      </c>
      <c r="Y17" s="61">
        <v>-83.62</v>
      </c>
      <c r="Z17" s="62">
        <v>31016677</v>
      </c>
    </row>
    <row r="18" spans="1:26" ht="13.5">
      <c r="A18" s="70" t="s">
        <v>44</v>
      </c>
      <c r="B18" s="71">
        <f>SUM(B11:B17)</f>
        <v>135365375</v>
      </c>
      <c r="C18" s="71">
        <f>SUM(C11:C17)</f>
        <v>0</v>
      </c>
      <c r="D18" s="72">
        <f aca="true" t="shared" si="1" ref="D18:Z18">SUM(D11:D17)</f>
        <v>92913493</v>
      </c>
      <c r="E18" s="73">
        <f t="shared" si="1"/>
        <v>92913493</v>
      </c>
      <c r="F18" s="73">
        <f t="shared" si="1"/>
        <v>8725080</v>
      </c>
      <c r="G18" s="73">
        <f t="shared" si="1"/>
        <v>0</v>
      </c>
      <c r="H18" s="73">
        <f t="shared" si="1"/>
        <v>0</v>
      </c>
      <c r="I18" s="73">
        <f t="shared" si="1"/>
        <v>8725080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8725080</v>
      </c>
      <c r="W18" s="73">
        <f t="shared" si="1"/>
        <v>20900022</v>
      </c>
      <c r="X18" s="73">
        <f t="shared" si="1"/>
        <v>-12174942</v>
      </c>
      <c r="Y18" s="67">
        <f>+IF(W18&lt;&gt;0,(X18/W18)*100,0)</f>
        <v>-58.253249685574495</v>
      </c>
      <c r="Z18" s="74">
        <f t="shared" si="1"/>
        <v>92913493</v>
      </c>
    </row>
    <row r="19" spans="1:26" ht="13.5">
      <c r="A19" s="70" t="s">
        <v>45</v>
      </c>
      <c r="B19" s="75">
        <f>+B10-B18</f>
        <v>-27914423</v>
      </c>
      <c r="C19" s="75">
        <f>+C10-C18</f>
        <v>0</v>
      </c>
      <c r="D19" s="76">
        <f aca="true" t="shared" si="2" ref="D19:Z19">+D10-D18</f>
        <v>15679567</v>
      </c>
      <c r="E19" s="77">
        <f t="shared" si="2"/>
        <v>15679567</v>
      </c>
      <c r="F19" s="77">
        <f t="shared" si="2"/>
        <v>23166465</v>
      </c>
      <c r="G19" s="77">
        <f t="shared" si="2"/>
        <v>0</v>
      </c>
      <c r="H19" s="77">
        <f t="shared" si="2"/>
        <v>0</v>
      </c>
      <c r="I19" s="77">
        <f t="shared" si="2"/>
        <v>23166465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23166465</v>
      </c>
      <c r="W19" s="77">
        <f>IF(E10=E18,0,W10-W18)</f>
        <v>14933620</v>
      </c>
      <c r="X19" s="77">
        <f t="shared" si="2"/>
        <v>8232845</v>
      </c>
      <c r="Y19" s="78">
        <f>+IF(W19&lt;&gt;0,(X19/W19)*100,0)</f>
        <v>55.129600190710626</v>
      </c>
      <c r="Z19" s="79">
        <f t="shared" si="2"/>
        <v>15679567</v>
      </c>
    </row>
    <row r="20" spans="1:26" ht="13.5">
      <c r="A20" s="58" t="s">
        <v>46</v>
      </c>
      <c r="B20" s="19">
        <v>28051698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137275</v>
      </c>
      <c r="C22" s="86">
        <f>SUM(C19:C21)</f>
        <v>0</v>
      </c>
      <c r="D22" s="87">
        <f aca="true" t="shared" si="3" ref="D22:Z22">SUM(D19:D21)</f>
        <v>15679567</v>
      </c>
      <c r="E22" s="88">
        <f t="shared" si="3"/>
        <v>15679567</v>
      </c>
      <c r="F22" s="88">
        <f t="shared" si="3"/>
        <v>23166465</v>
      </c>
      <c r="G22" s="88">
        <f t="shared" si="3"/>
        <v>0</v>
      </c>
      <c r="H22" s="88">
        <f t="shared" si="3"/>
        <v>0</v>
      </c>
      <c r="I22" s="88">
        <f t="shared" si="3"/>
        <v>23166465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23166465</v>
      </c>
      <c r="W22" s="88">
        <f t="shared" si="3"/>
        <v>14933620</v>
      </c>
      <c r="X22" s="88">
        <f t="shared" si="3"/>
        <v>8232845</v>
      </c>
      <c r="Y22" s="89">
        <f>+IF(W22&lt;&gt;0,(X22/W22)*100,0)</f>
        <v>55.129600190710626</v>
      </c>
      <c r="Z22" s="90">
        <f t="shared" si="3"/>
        <v>15679567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137275</v>
      </c>
      <c r="C24" s="75">
        <f>SUM(C22:C23)</f>
        <v>0</v>
      </c>
      <c r="D24" s="76">
        <f aca="true" t="shared" si="4" ref="D24:Z24">SUM(D22:D23)</f>
        <v>15679567</v>
      </c>
      <c r="E24" s="77">
        <f t="shared" si="4"/>
        <v>15679567</v>
      </c>
      <c r="F24" s="77">
        <f t="shared" si="4"/>
        <v>23166465</v>
      </c>
      <c r="G24" s="77">
        <f t="shared" si="4"/>
        <v>0</v>
      </c>
      <c r="H24" s="77">
        <f t="shared" si="4"/>
        <v>0</v>
      </c>
      <c r="I24" s="77">
        <f t="shared" si="4"/>
        <v>23166465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23166465</v>
      </c>
      <c r="W24" s="77">
        <f t="shared" si="4"/>
        <v>14933620</v>
      </c>
      <c r="X24" s="77">
        <f t="shared" si="4"/>
        <v>8232845</v>
      </c>
      <c r="Y24" s="78">
        <f>+IF(W24&lt;&gt;0,(X24/W24)*100,0)</f>
        <v>55.129600190710626</v>
      </c>
      <c r="Z24" s="79">
        <f t="shared" si="4"/>
        <v>15679567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25168587</v>
      </c>
      <c r="C27" s="22">
        <v>0</v>
      </c>
      <c r="D27" s="99">
        <v>19884564</v>
      </c>
      <c r="E27" s="100">
        <v>19884564</v>
      </c>
      <c r="F27" s="100">
        <v>212150</v>
      </c>
      <c r="G27" s="100">
        <v>0</v>
      </c>
      <c r="H27" s="100">
        <v>0</v>
      </c>
      <c r="I27" s="100">
        <v>212150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212150</v>
      </c>
      <c r="W27" s="100">
        <v>5465529</v>
      </c>
      <c r="X27" s="100">
        <v>-5253379</v>
      </c>
      <c r="Y27" s="101">
        <v>-96.12</v>
      </c>
      <c r="Z27" s="102">
        <v>19884564</v>
      </c>
    </row>
    <row r="28" spans="1:26" ht="13.5">
      <c r="A28" s="103" t="s">
        <v>46</v>
      </c>
      <c r="B28" s="19">
        <v>24895325</v>
      </c>
      <c r="C28" s="19">
        <v>0</v>
      </c>
      <c r="D28" s="59">
        <v>19652750</v>
      </c>
      <c r="E28" s="60">
        <v>19652750</v>
      </c>
      <c r="F28" s="60">
        <v>195923</v>
      </c>
      <c r="G28" s="60">
        <v>0</v>
      </c>
      <c r="H28" s="60">
        <v>0</v>
      </c>
      <c r="I28" s="60">
        <v>195923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195923</v>
      </c>
      <c r="W28" s="60">
        <v>0</v>
      </c>
      <c r="X28" s="60">
        <v>195923</v>
      </c>
      <c r="Y28" s="61">
        <v>0</v>
      </c>
      <c r="Z28" s="62">
        <v>19652750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8333</v>
      </c>
      <c r="G29" s="60">
        <v>0</v>
      </c>
      <c r="H29" s="60">
        <v>0</v>
      </c>
      <c r="I29" s="60">
        <v>8333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8333</v>
      </c>
      <c r="W29" s="60">
        <v>0</v>
      </c>
      <c r="X29" s="60">
        <v>8333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273262</v>
      </c>
      <c r="C31" s="19">
        <v>0</v>
      </c>
      <c r="D31" s="59">
        <v>231814</v>
      </c>
      <c r="E31" s="60">
        <v>231814</v>
      </c>
      <c r="F31" s="60">
        <v>7894</v>
      </c>
      <c r="G31" s="60">
        <v>0</v>
      </c>
      <c r="H31" s="60">
        <v>0</v>
      </c>
      <c r="I31" s="60">
        <v>7894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7894</v>
      </c>
      <c r="W31" s="60">
        <v>0</v>
      </c>
      <c r="X31" s="60">
        <v>7894</v>
      </c>
      <c r="Y31" s="61">
        <v>0</v>
      </c>
      <c r="Z31" s="62">
        <v>231814</v>
      </c>
    </row>
    <row r="32" spans="1:26" ht="13.5">
      <c r="A32" s="70" t="s">
        <v>54</v>
      </c>
      <c r="B32" s="22">
        <f>SUM(B28:B31)</f>
        <v>25168587</v>
      </c>
      <c r="C32" s="22">
        <f>SUM(C28:C31)</f>
        <v>0</v>
      </c>
      <c r="D32" s="99">
        <f aca="true" t="shared" si="5" ref="D32:Z32">SUM(D28:D31)</f>
        <v>19884564</v>
      </c>
      <c r="E32" s="100">
        <f t="shared" si="5"/>
        <v>19884564</v>
      </c>
      <c r="F32" s="100">
        <f t="shared" si="5"/>
        <v>212150</v>
      </c>
      <c r="G32" s="100">
        <f t="shared" si="5"/>
        <v>0</v>
      </c>
      <c r="H32" s="100">
        <f t="shared" si="5"/>
        <v>0</v>
      </c>
      <c r="I32" s="100">
        <f t="shared" si="5"/>
        <v>212150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212150</v>
      </c>
      <c r="W32" s="100">
        <f t="shared" si="5"/>
        <v>0</v>
      </c>
      <c r="X32" s="100">
        <f t="shared" si="5"/>
        <v>212150</v>
      </c>
      <c r="Y32" s="101">
        <f>+IF(W32&lt;&gt;0,(X32/W32)*100,0)</f>
        <v>0</v>
      </c>
      <c r="Z32" s="102">
        <f t="shared" si="5"/>
        <v>19884564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24612586</v>
      </c>
      <c r="C35" s="19">
        <v>0</v>
      </c>
      <c r="D35" s="59">
        <v>30342548</v>
      </c>
      <c r="E35" s="60">
        <v>30342548</v>
      </c>
      <c r="F35" s="60">
        <v>20090349</v>
      </c>
      <c r="G35" s="60">
        <v>0</v>
      </c>
      <c r="H35" s="60">
        <v>0</v>
      </c>
      <c r="I35" s="60">
        <v>20090349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20090349</v>
      </c>
      <c r="W35" s="60">
        <v>7585637</v>
      </c>
      <c r="X35" s="60">
        <v>12504712</v>
      </c>
      <c r="Y35" s="61">
        <v>164.85</v>
      </c>
      <c r="Z35" s="62">
        <v>30342548</v>
      </c>
    </row>
    <row r="36" spans="1:26" ht="13.5">
      <c r="A36" s="58" t="s">
        <v>57</v>
      </c>
      <c r="B36" s="19">
        <v>322644237</v>
      </c>
      <c r="C36" s="19">
        <v>0</v>
      </c>
      <c r="D36" s="59">
        <v>258528539</v>
      </c>
      <c r="E36" s="60">
        <v>258528539</v>
      </c>
      <c r="F36" s="60">
        <v>212149</v>
      </c>
      <c r="G36" s="60">
        <v>0</v>
      </c>
      <c r="H36" s="60">
        <v>0</v>
      </c>
      <c r="I36" s="60">
        <v>212149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212149</v>
      </c>
      <c r="W36" s="60">
        <v>64632135</v>
      </c>
      <c r="X36" s="60">
        <v>-64419986</v>
      </c>
      <c r="Y36" s="61">
        <v>-99.67</v>
      </c>
      <c r="Z36" s="62">
        <v>258528539</v>
      </c>
    </row>
    <row r="37" spans="1:26" ht="13.5">
      <c r="A37" s="58" t="s">
        <v>58</v>
      </c>
      <c r="B37" s="19">
        <v>32102079</v>
      </c>
      <c r="C37" s="19">
        <v>0</v>
      </c>
      <c r="D37" s="59">
        <v>64320330</v>
      </c>
      <c r="E37" s="60">
        <v>64320330</v>
      </c>
      <c r="F37" s="60">
        <v>-2863966</v>
      </c>
      <c r="G37" s="60">
        <v>0</v>
      </c>
      <c r="H37" s="60">
        <v>0</v>
      </c>
      <c r="I37" s="60">
        <v>-2863966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-2863966</v>
      </c>
      <c r="W37" s="60">
        <v>16080083</v>
      </c>
      <c r="X37" s="60">
        <v>-18944049</v>
      </c>
      <c r="Y37" s="61">
        <v>-117.81</v>
      </c>
      <c r="Z37" s="62">
        <v>64320330</v>
      </c>
    </row>
    <row r="38" spans="1:26" ht="13.5">
      <c r="A38" s="58" t="s">
        <v>59</v>
      </c>
      <c r="B38" s="19">
        <v>2904227</v>
      </c>
      <c r="C38" s="19">
        <v>0</v>
      </c>
      <c r="D38" s="59">
        <v>1224115</v>
      </c>
      <c r="E38" s="60">
        <v>1224115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306029</v>
      </c>
      <c r="X38" s="60">
        <v>-306029</v>
      </c>
      <c r="Y38" s="61">
        <v>-100</v>
      </c>
      <c r="Z38" s="62">
        <v>1224115</v>
      </c>
    </row>
    <row r="39" spans="1:26" ht="13.5">
      <c r="A39" s="58" t="s">
        <v>60</v>
      </c>
      <c r="B39" s="19">
        <v>312250517</v>
      </c>
      <c r="C39" s="19">
        <v>0</v>
      </c>
      <c r="D39" s="59">
        <v>223326642</v>
      </c>
      <c r="E39" s="60">
        <v>223326642</v>
      </c>
      <c r="F39" s="60">
        <v>23166464</v>
      </c>
      <c r="G39" s="60">
        <v>0</v>
      </c>
      <c r="H39" s="60">
        <v>0</v>
      </c>
      <c r="I39" s="60">
        <v>23166464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23166464</v>
      </c>
      <c r="W39" s="60">
        <v>55831661</v>
      </c>
      <c r="X39" s="60">
        <v>-32665197</v>
      </c>
      <c r="Y39" s="61">
        <v>-58.51</v>
      </c>
      <c r="Z39" s="62">
        <v>223326642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27833911</v>
      </c>
      <c r="C42" s="19">
        <v>0</v>
      </c>
      <c r="D42" s="59">
        <v>24891000</v>
      </c>
      <c r="E42" s="60">
        <v>24891000</v>
      </c>
      <c r="F42" s="60">
        <v>7619760</v>
      </c>
      <c r="G42" s="60">
        <v>0</v>
      </c>
      <c r="H42" s="60">
        <v>0</v>
      </c>
      <c r="I42" s="60">
        <v>7619760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7619760</v>
      </c>
      <c r="W42" s="60">
        <v>15473913</v>
      </c>
      <c r="X42" s="60">
        <v>-7854153</v>
      </c>
      <c r="Y42" s="61">
        <v>-50.76</v>
      </c>
      <c r="Z42" s="62">
        <v>24891000</v>
      </c>
    </row>
    <row r="43" spans="1:26" ht="13.5">
      <c r="A43" s="58" t="s">
        <v>63</v>
      </c>
      <c r="B43" s="19">
        <v>-25116534</v>
      </c>
      <c r="C43" s="19">
        <v>0</v>
      </c>
      <c r="D43" s="59">
        <v>-24891000</v>
      </c>
      <c r="E43" s="60">
        <v>-24891000</v>
      </c>
      <c r="F43" s="60">
        <v>-618469</v>
      </c>
      <c r="G43" s="60">
        <v>0</v>
      </c>
      <c r="H43" s="60">
        <v>0</v>
      </c>
      <c r="I43" s="60">
        <v>-618469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-618469</v>
      </c>
      <c r="W43" s="60">
        <v>-4971141</v>
      </c>
      <c r="X43" s="60">
        <v>4352672</v>
      </c>
      <c r="Y43" s="61">
        <v>-87.56</v>
      </c>
      <c r="Z43" s="62">
        <v>-24891000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8288279</v>
      </c>
      <c r="C45" s="22">
        <v>0</v>
      </c>
      <c r="D45" s="99">
        <v>5570902</v>
      </c>
      <c r="E45" s="100">
        <v>5570902</v>
      </c>
      <c r="F45" s="100">
        <v>15289570</v>
      </c>
      <c r="G45" s="100">
        <v>0</v>
      </c>
      <c r="H45" s="100">
        <v>0</v>
      </c>
      <c r="I45" s="100">
        <v>15289570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15289570</v>
      </c>
      <c r="W45" s="100">
        <v>16073674</v>
      </c>
      <c r="X45" s="100">
        <v>-784104</v>
      </c>
      <c r="Y45" s="101">
        <v>-4.88</v>
      </c>
      <c r="Z45" s="102">
        <v>5570902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100.00002547081095</v>
      </c>
      <c r="C58" s="5">
        <f>IF(C67=0,0,+(C76/C67)*100)</f>
        <v>0</v>
      </c>
      <c r="D58" s="6">
        <f aca="true" t="shared" si="6" ref="D58:Z58">IF(D67=0,0,+(D76/D67)*100)</f>
        <v>69.02363710530241</v>
      </c>
      <c r="E58" s="7">
        <f t="shared" si="6"/>
        <v>69.02363710530241</v>
      </c>
      <c r="F58" s="7">
        <f t="shared" si="6"/>
        <v>4.306175502569903</v>
      </c>
      <c r="G58" s="7">
        <f t="shared" si="6"/>
        <v>0</v>
      </c>
      <c r="H58" s="7">
        <f t="shared" si="6"/>
        <v>0</v>
      </c>
      <c r="I58" s="7">
        <f t="shared" si="6"/>
        <v>4.306175502569903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4.306175502569903</v>
      </c>
      <c r="W58" s="7">
        <f t="shared" si="6"/>
        <v>73.7570813199289</v>
      </c>
      <c r="X58" s="7">
        <f t="shared" si="6"/>
        <v>0</v>
      </c>
      <c r="Y58" s="7">
        <f t="shared" si="6"/>
        <v>0</v>
      </c>
      <c r="Z58" s="8">
        <f t="shared" si="6"/>
        <v>69.02363710530241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65.19601980412011</v>
      </c>
      <c r="E59" s="10">
        <f t="shared" si="7"/>
        <v>65.19601980412011</v>
      </c>
      <c r="F59" s="10">
        <f t="shared" si="7"/>
        <v>2.3972694982641785</v>
      </c>
      <c r="G59" s="10">
        <f t="shared" si="7"/>
        <v>0</v>
      </c>
      <c r="H59" s="10">
        <f t="shared" si="7"/>
        <v>0</v>
      </c>
      <c r="I59" s="10">
        <f t="shared" si="7"/>
        <v>2.3972694982641785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2.3972694982641785</v>
      </c>
      <c r="W59" s="10">
        <f t="shared" si="7"/>
        <v>80.0846542372206</v>
      </c>
      <c r="X59" s="10">
        <f t="shared" si="7"/>
        <v>0</v>
      </c>
      <c r="Y59" s="10">
        <f t="shared" si="7"/>
        <v>0</v>
      </c>
      <c r="Z59" s="11">
        <f t="shared" si="7"/>
        <v>65.19601980412011</v>
      </c>
    </row>
    <row r="60" spans="1:26" ht="13.5">
      <c r="A60" s="38" t="s">
        <v>32</v>
      </c>
      <c r="B60" s="12">
        <f t="shared" si="7"/>
        <v>100.00004081787594</v>
      </c>
      <c r="C60" s="12">
        <f t="shared" si="7"/>
        <v>0</v>
      </c>
      <c r="D60" s="3">
        <f t="shared" si="7"/>
        <v>71.60531164027525</v>
      </c>
      <c r="E60" s="13">
        <f t="shared" si="7"/>
        <v>71.60531164027525</v>
      </c>
      <c r="F60" s="13">
        <f t="shared" si="7"/>
        <v>16.135170567809773</v>
      </c>
      <c r="G60" s="13">
        <f t="shared" si="7"/>
        <v>0</v>
      </c>
      <c r="H60" s="13">
        <f t="shared" si="7"/>
        <v>0</v>
      </c>
      <c r="I60" s="13">
        <f t="shared" si="7"/>
        <v>16.135170567809773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16.135170567809773</v>
      </c>
      <c r="W60" s="13">
        <f t="shared" si="7"/>
        <v>69.48922183638973</v>
      </c>
      <c r="X60" s="13">
        <f t="shared" si="7"/>
        <v>0</v>
      </c>
      <c r="Y60" s="13">
        <f t="shared" si="7"/>
        <v>0</v>
      </c>
      <c r="Z60" s="14">
        <f t="shared" si="7"/>
        <v>71.60531164027525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100.00005220092135</v>
      </c>
      <c r="E61" s="13">
        <f t="shared" si="7"/>
        <v>100.00005220092135</v>
      </c>
      <c r="F61" s="13">
        <f t="shared" si="7"/>
        <v>94.0201616858724</v>
      </c>
      <c r="G61" s="13">
        <f t="shared" si="7"/>
        <v>0</v>
      </c>
      <c r="H61" s="13">
        <f t="shared" si="7"/>
        <v>0</v>
      </c>
      <c r="I61" s="13">
        <f t="shared" si="7"/>
        <v>94.0201616858724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94.0201616858724</v>
      </c>
      <c r="W61" s="13">
        <f t="shared" si="7"/>
        <v>99.9993735905788</v>
      </c>
      <c r="X61" s="13">
        <f t="shared" si="7"/>
        <v>0</v>
      </c>
      <c r="Y61" s="13">
        <f t="shared" si="7"/>
        <v>0</v>
      </c>
      <c r="Z61" s="14">
        <f t="shared" si="7"/>
        <v>100.00005220092135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83.33335412512797</v>
      </c>
      <c r="E62" s="13">
        <f t="shared" si="7"/>
        <v>83.33335412512797</v>
      </c>
      <c r="F62" s="13">
        <f t="shared" si="7"/>
        <v>15.102325608216033</v>
      </c>
      <c r="G62" s="13">
        <f t="shared" si="7"/>
        <v>0</v>
      </c>
      <c r="H62" s="13">
        <f t="shared" si="7"/>
        <v>0</v>
      </c>
      <c r="I62" s="13">
        <f t="shared" si="7"/>
        <v>15.102325608216033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15.102325608216033</v>
      </c>
      <c r="W62" s="13">
        <f t="shared" si="7"/>
        <v>66.66666666666666</v>
      </c>
      <c r="X62" s="13">
        <f t="shared" si="7"/>
        <v>0</v>
      </c>
      <c r="Y62" s="13">
        <f t="shared" si="7"/>
        <v>0</v>
      </c>
      <c r="Z62" s="14">
        <f t="shared" si="7"/>
        <v>83.33335412512797</v>
      </c>
    </row>
    <row r="63" spans="1:26" ht="13.5">
      <c r="A63" s="39" t="s">
        <v>105</v>
      </c>
      <c r="B63" s="12">
        <f t="shared" si="7"/>
        <v>100.00001406025409</v>
      </c>
      <c r="C63" s="12">
        <f t="shared" si="7"/>
        <v>0</v>
      </c>
      <c r="D63" s="3">
        <f t="shared" si="7"/>
        <v>58.333299924934366</v>
      </c>
      <c r="E63" s="13">
        <f t="shared" si="7"/>
        <v>58.333299924934366</v>
      </c>
      <c r="F63" s="13">
        <f t="shared" si="7"/>
        <v>4.362537979189648</v>
      </c>
      <c r="G63" s="13">
        <f t="shared" si="7"/>
        <v>0</v>
      </c>
      <c r="H63" s="13">
        <f t="shared" si="7"/>
        <v>0</v>
      </c>
      <c r="I63" s="13">
        <f t="shared" si="7"/>
        <v>4.362537979189648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4.362537979189648</v>
      </c>
      <c r="W63" s="13">
        <f t="shared" si="7"/>
        <v>66.66676385477182</v>
      </c>
      <c r="X63" s="13">
        <f t="shared" si="7"/>
        <v>0</v>
      </c>
      <c r="Y63" s="13">
        <f t="shared" si="7"/>
        <v>0</v>
      </c>
      <c r="Z63" s="14">
        <f t="shared" si="7"/>
        <v>58.333299924934366</v>
      </c>
    </row>
    <row r="64" spans="1:26" ht="13.5">
      <c r="A64" s="39" t="s">
        <v>106</v>
      </c>
      <c r="B64" s="12">
        <f t="shared" si="7"/>
        <v>100.0002352084741</v>
      </c>
      <c r="C64" s="12">
        <f t="shared" si="7"/>
        <v>0</v>
      </c>
      <c r="D64" s="3">
        <f t="shared" si="7"/>
        <v>58.333208064609146</v>
      </c>
      <c r="E64" s="13">
        <f t="shared" si="7"/>
        <v>58.333208064609146</v>
      </c>
      <c r="F64" s="13">
        <f t="shared" si="7"/>
        <v>18.889343454113604</v>
      </c>
      <c r="G64" s="13">
        <f t="shared" si="7"/>
        <v>0</v>
      </c>
      <c r="H64" s="13">
        <f t="shared" si="7"/>
        <v>0</v>
      </c>
      <c r="I64" s="13">
        <f t="shared" si="7"/>
        <v>18.889343454113604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18.889343454113604</v>
      </c>
      <c r="W64" s="13">
        <f t="shared" si="7"/>
        <v>66.66688531759047</v>
      </c>
      <c r="X64" s="13">
        <f t="shared" si="7"/>
        <v>0</v>
      </c>
      <c r="Y64" s="13">
        <f t="shared" si="7"/>
        <v>0</v>
      </c>
      <c r="Z64" s="14">
        <f t="shared" si="7"/>
        <v>58.333208064609146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35334564</v>
      </c>
      <c r="C67" s="24"/>
      <c r="D67" s="25">
        <v>37882769</v>
      </c>
      <c r="E67" s="26">
        <v>37882769</v>
      </c>
      <c r="F67" s="26">
        <v>17864878</v>
      </c>
      <c r="G67" s="26"/>
      <c r="H67" s="26"/>
      <c r="I67" s="26">
        <v>17864878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17864878</v>
      </c>
      <c r="W67" s="26">
        <v>9470692</v>
      </c>
      <c r="X67" s="26"/>
      <c r="Y67" s="25"/>
      <c r="Z67" s="27">
        <v>37882769</v>
      </c>
    </row>
    <row r="68" spans="1:26" ht="13.5" hidden="1">
      <c r="A68" s="37" t="s">
        <v>31</v>
      </c>
      <c r="B68" s="19">
        <v>13285401</v>
      </c>
      <c r="C68" s="19"/>
      <c r="D68" s="20">
        <v>15259249</v>
      </c>
      <c r="E68" s="21">
        <v>15259249</v>
      </c>
      <c r="F68" s="21">
        <v>14850604</v>
      </c>
      <c r="G68" s="21"/>
      <c r="H68" s="21"/>
      <c r="I68" s="21">
        <v>14850604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14850604</v>
      </c>
      <c r="W68" s="21">
        <v>3814812</v>
      </c>
      <c r="X68" s="21"/>
      <c r="Y68" s="20"/>
      <c r="Z68" s="23">
        <v>15259249</v>
      </c>
    </row>
    <row r="69" spans="1:26" ht="13.5" hidden="1">
      <c r="A69" s="38" t="s">
        <v>32</v>
      </c>
      <c r="B69" s="19">
        <v>22049163</v>
      </c>
      <c r="C69" s="19"/>
      <c r="D69" s="20">
        <v>22623520</v>
      </c>
      <c r="E69" s="21">
        <v>22623520</v>
      </c>
      <c r="F69" s="21">
        <v>2561386</v>
      </c>
      <c r="G69" s="21"/>
      <c r="H69" s="21"/>
      <c r="I69" s="21">
        <v>2561386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2561386</v>
      </c>
      <c r="W69" s="21">
        <v>5655880</v>
      </c>
      <c r="X69" s="21"/>
      <c r="Y69" s="20"/>
      <c r="Z69" s="23">
        <v>22623520</v>
      </c>
    </row>
    <row r="70" spans="1:26" ht="13.5" hidden="1">
      <c r="A70" s="39" t="s">
        <v>103</v>
      </c>
      <c r="B70" s="19">
        <v>1773333</v>
      </c>
      <c r="C70" s="19"/>
      <c r="D70" s="20">
        <v>1915675</v>
      </c>
      <c r="E70" s="21">
        <v>1915675</v>
      </c>
      <c r="F70" s="21">
        <v>173299</v>
      </c>
      <c r="G70" s="21"/>
      <c r="H70" s="21"/>
      <c r="I70" s="21">
        <v>173299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173299</v>
      </c>
      <c r="W70" s="21">
        <v>478920</v>
      </c>
      <c r="X70" s="21"/>
      <c r="Y70" s="20"/>
      <c r="Z70" s="23">
        <v>1915675</v>
      </c>
    </row>
    <row r="71" spans="1:26" ht="13.5" hidden="1">
      <c r="A71" s="39" t="s">
        <v>104</v>
      </c>
      <c r="B71" s="19">
        <v>9762345</v>
      </c>
      <c r="C71" s="19"/>
      <c r="D71" s="20">
        <v>8817581</v>
      </c>
      <c r="E71" s="21">
        <v>8817581</v>
      </c>
      <c r="F71" s="21">
        <v>867085</v>
      </c>
      <c r="G71" s="21"/>
      <c r="H71" s="21"/>
      <c r="I71" s="21">
        <v>867085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867085</v>
      </c>
      <c r="W71" s="21">
        <v>2204394</v>
      </c>
      <c r="X71" s="21"/>
      <c r="Y71" s="20"/>
      <c r="Z71" s="23">
        <v>8817581</v>
      </c>
    </row>
    <row r="72" spans="1:26" ht="13.5" hidden="1">
      <c r="A72" s="39" t="s">
        <v>105</v>
      </c>
      <c r="B72" s="19">
        <v>7112247</v>
      </c>
      <c r="C72" s="19"/>
      <c r="D72" s="20">
        <v>8231463</v>
      </c>
      <c r="E72" s="21">
        <v>8231463</v>
      </c>
      <c r="F72" s="21">
        <v>1181239</v>
      </c>
      <c r="G72" s="21"/>
      <c r="H72" s="21"/>
      <c r="I72" s="21">
        <v>1181239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1181239</v>
      </c>
      <c r="W72" s="21">
        <v>2057865</v>
      </c>
      <c r="X72" s="21"/>
      <c r="Y72" s="20"/>
      <c r="Z72" s="23">
        <v>8231463</v>
      </c>
    </row>
    <row r="73" spans="1:26" ht="13.5" hidden="1">
      <c r="A73" s="39" t="s">
        <v>106</v>
      </c>
      <c r="B73" s="19">
        <v>3401238</v>
      </c>
      <c r="C73" s="19"/>
      <c r="D73" s="20">
        <v>3658801</v>
      </c>
      <c r="E73" s="21">
        <v>3658801</v>
      </c>
      <c r="F73" s="21">
        <v>339763</v>
      </c>
      <c r="G73" s="21"/>
      <c r="H73" s="21"/>
      <c r="I73" s="21">
        <v>339763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339763</v>
      </c>
      <c r="W73" s="21">
        <v>914700</v>
      </c>
      <c r="X73" s="21"/>
      <c r="Y73" s="20"/>
      <c r="Z73" s="23">
        <v>3658801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452888</v>
      </c>
      <c r="G75" s="30"/>
      <c r="H75" s="30"/>
      <c r="I75" s="30">
        <v>452888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452888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35334573</v>
      </c>
      <c r="C76" s="32"/>
      <c r="D76" s="33">
        <v>26148065</v>
      </c>
      <c r="E76" s="34">
        <v>26148065</v>
      </c>
      <c r="F76" s="34">
        <v>769293</v>
      </c>
      <c r="G76" s="34"/>
      <c r="H76" s="34"/>
      <c r="I76" s="34">
        <v>769293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769293</v>
      </c>
      <c r="W76" s="34">
        <v>6985306</v>
      </c>
      <c r="X76" s="34"/>
      <c r="Y76" s="33"/>
      <c r="Z76" s="35">
        <v>26148065</v>
      </c>
    </row>
    <row r="77" spans="1:26" ht="13.5" hidden="1">
      <c r="A77" s="37" t="s">
        <v>31</v>
      </c>
      <c r="B77" s="19">
        <v>13285401</v>
      </c>
      <c r="C77" s="19"/>
      <c r="D77" s="20">
        <v>9948423</v>
      </c>
      <c r="E77" s="21">
        <v>9948423</v>
      </c>
      <c r="F77" s="21">
        <v>356009</v>
      </c>
      <c r="G77" s="21"/>
      <c r="H77" s="21"/>
      <c r="I77" s="21">
        <v>356009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356009</v>
      </c>
      <c r="W77" s="21">
        <v>3055079</v>
      </c>
      <c r="X77" s="21"/>
      <c r="Y77" s="20"/>
      <c r="Z77" s="23">
        <v>9948423</v>
      </c>
    </row>
    <row r="78" spans="1:26" ht="13.5" hidden="1">
      <c r="A78" s="38" t="s">
        <v>32</v>
      </c>
      <c r="B78" s="19">
        <v>22049172</v>
      </c>
      <c r="C78" s="19"/>
      <c r="D78" s="20">
        <v>16199642</v>
      </c>
      <c r="E78" s="21">
        <v>16199642</v>
      </c>
      <c r="F78" s="21">
        <v>413284</v>
      </c>
      <c r="G78" s="21"/>
      <c r="H78" s="21"/>
      <c r="I78" s="21">
        <v>413284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413284</v>
      </c>
      <c r="W78" s="21">
        <v>3930227</v>
      </c>
      <c r="X78" s="21"/>
      <c r="Y78" s="20"/>
      <c r="Z78" s="23">
        <v>16199642</v>
      </c>
    </row>
    <row r="79" spans="1:26" ht="13.5" hidden="1">
      <c r="A79" s="39" t="s">
        <v>103</v>
      </c>
      <c r="B79" s="19">
        <v>1773333</v>
      </c>
      <c r="C79" s="19"/>
      <c r="D79" s="20">
        <v>1915676</v>
      </c>
      <c r="E79" s="21">
        <v>1915676</v>
      </c>
      <c r="F79" s="21">
        <v>162936</v>
      </c>
      <c r="G79" s="21"/>
      <c r="H79" s="21"/>
      <c r="I79" s="21">
        <v>162936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162936</v>
      </c>
      <c r="W79" s="21">
        <v>478917</v>
      </c>
      <c r="X79" s="21"/>
      <c r="Y79" s="20"/>
      <c r="Z79" s="23">
        <v>1915676</v>
      </c>
    </row>
    <row r="80" spans="1:26" ht="13.5" hidden="1">
      <c r="A80" s="39" t="s">
        <v>104</v>
      </c>
      <c r="B80" s="19">
        <v>9762345</v>
      </c>
      <c r="C80" s="19"/>
      <c r="D80" s="20">
        <v>7347986</v>
      </c>
      <c r="E80" s="21">
        <v>7347986</v>
      </c>
      <c r="F80" s="21">
        <v>130950</v>
      </c>
      <c r="G80" s="21"/>
      <c r="H80" s="21"/>
      <c r="I80" s="21">
        <v>130950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130950</v>
      </c>
      <c r="W80" s="21">
        <v>1469596</v>
      </c>
      <c r="X80" s="21"/>
      <c r="Y80" s="20"/>
      <c r="Z80" s="23">
        <v>7347986</v>
      </c>
    </row>
    <row r="81" spans="1:26" ht="13.5" hidden="1">
      <c r="A81" s="39" t="s">
        <v>105</v>
      </c>
      <c r="B81" s="19">
        <v>7112248</v>
      </c>
      <c r="C81" s="19"/>
      <c r="D81" s="20">
        <v>4801684</v>
      </c>
      <c r="E81" s="21">
        <v>4801684</v>
      </c>
      <c r="F81" s="21">
        <v>51532</v>
      </c>
      <c r="G81" s="21"/>
      <c r="H81" s="21"/>
      <c r="I81" s="21">
        <v>51532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51532</v>
      </c>
      <c r="W81" s="21">
        <v>1371912</v>
      </c>
      <c r="X81" s="21"/>
      <c r="Y81" s="20"/>
      <c r="Z81" s="23">
        <v>4801684</v>
      </c>
    </row>
    <row r="82" spans="1:26" ht="13.5" hidden="1">
      <c r="A82" s="39" t="s">
        <v>106</v>
      </c>
      <c r="B82" s="19">
        <v>3401246</v>
      </c>
      <c r="C82" s="19"/>
      <c r="D82" s="20">
        <v>2134296</v>
      </c>
      <c r="E82" s="21">
        <v>2134296</v>
      </c>
      <c r="F82" s="21">
        <v>64179</v>
      </c>
      <c r="G82" s="21"/>
      <c r="H82" s="21"/>
      <c r="I82" s="21">
        <v>64179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64179</v>
      </c>
      <c r="W82" s="21">
        <v>609802</v>
      </c>
      <c r="X82" s="21"/>
      <c r="Y82" s="20"/>
      <c r="Z82" s="23">
        <v>2134296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3687</v>
      </c>
      <c r="G83" s="21"/>
      <c r="H83" s="21"/>
      <c r="I83" s="21">
        <v>3687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3687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206953</v>
      </c>
      <c r="F5" s="358">
        <f t="shared" si="0"/>
        <v>206953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51738</v>
      </c>
      <c r="Y5" s="358">
        <f t="shared" si="0"/>
        <v>-51738</v>
      </c>
      <c r="Z5" s="359">
        <f>+IF(X5&lt;&gt;0,+(Y5/X5)*100,0)</f>
        <v>-100</v>
      </c>
      <c r="AA5" s="360">
        <f>+AA6+AA8+AA11+AA13+AA15</f>
        <v>206953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70000</v>
      </c>
      <c r="F6" s="59">
        <f t="shared" si="1"/>
        <v>70000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17500</v>
      </c>
      <c r="Y6" s="59">
        <f t="shared" si="1"/>
        <v>-17500</v>
      </c>
      <c r="Z6" s="61">
        <f>+IF(X6&lt;&gt;0,+(Y6/X6)*100,0)</f>
        <v>-100</v>
      </c>
      <c r="AA6" s="62">
        <f t="shared" si="1"/>
        <v>70000</v>
      </c>
    </row>
    <row r="7" spans="1:27" ht="13.5">
      <c r="A7" s="291" t="s">
        <v>228</v>
      </c>
      <c r="B7" s="142"/>
      <c r="C7" s="60"/>
      <c r="D7" s="340"/>
      <c r="E7" s="60">
        <v>70000</v>
      </c>
      <c r="F7" s="59">
        <v>70000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17500</v>
      </c>
      <c r="Y7" s="59">
        <v>-17500</v>
      </c>
      <c r="Z7" s="61">
        <v>-100</v>
      </c>
      <c r="AA7" s="62">
        <v>70000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21837</v>
      </c>
      <c r="F8" s="59">
        <f t="shared" si="2"/>
        <v>21837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5459</v>
      </c>
      <c r="Y8" s="59">
        <f t="shared" si="2"/>
        <v>-5459</v>
      </c>
      <c r="Z8" s="61">
        <f>+IF(X8&lt;&gt;0,+(Y8/X8)*100,0)</f>
        <v>-100</v>
      </c>
      <c r="AA8" s="62">
        <f>SUM(AA9:AA10)</f>
        <v>21837</v>
      </c>
    </row>
    <row r="9" spans="1:27" ht="13.5">
      <c r="A9" s="291" t="s">
        <v>229</v>
      </c>
      <c r="B9" s="142"/>
      <c r="C9" s="60"/>
      <c r="D9" s="340"/>
      <c r="E9" s="60">
        <v>21837</v>
      </c>
      <c r="F9" s="59">
        <v>21837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5459</v>
      </c>
      <c r="Y9" s="59">
        <v>-5459</v>
      </c>
      <c r="Z9" s="61">
        <v>-100</v>
      </c>
      <c r="AA9" s="62">
        <v>21837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115116</v>
      </c>
      <c r="F11" s="364">
        <f t="shared" si="3"/>
        <v>115116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28779</v>
      </c>
      <c r="Y11" s="364">
        <f t="shared" si="3"/>
        <v>-28779</v>
      </c>
      <c r="Z11" s="365">
        <f>+IF(X11&lt;&gt;0,+(Y11/X11)*100,0)</f>
        <v>-100</v>
      </c>
      <c r="AA11" s="366">
        <f t="shared" si="3"/>
        <v>115116</v>
      </c>
    </row>
    <row r="12" spans="1:27" ht="13.5">
      <c r="A12" s="291" t="s">
        <v>231</v>
      </c>
      <c r="B12" s="136"/>
      <c r="C12" s="60"/>
      <c r="D12" s="340"/>
      <c r="E12" s="60">
        <v>115116</v>
      </c>
      <c r="F12" s="59">
        <v>115116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28779</v>
      </c>
      <c r="Y12" s="59">
        <v>-28779</v>
      </c>
      <c r="Z12" s="61">
        <v>-100</v>
      </c>
      <c r="AA12" s="62">
        <v>115116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971701</v>
      </c>
      <c r="F40" s="345">
        <f t="shared" si="9"/>
        <v>971701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242925</v>
      </c>
      <c r="Y40" s="345">
        <f t="shared" si="9"/>
        <v>-242925</v>
      </c>
      <c r="Z40" s="336">
        <f>+IF(X40&lt;&gt;0,+(Y40/X40)*100,0)</f>
        <v>-100</v>
      </c>
      <c r="AA40" s="350">
        <f>SUM(AA41:AA49)</f>
        <v>971701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971701</v>
      </c>
      <c r="F43" s="370">
        <v>971701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242925</v>
      </c>
      <c r="Y43" s="370">
        <v>-242925</v>
      </c>
      <c r="Z43" s="371">
        <v>-100</v>
      </c>
      <c r="AA43" s="303">
        <v>971701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1178654</v>
      </c>
      <c r="F60" s="264">
        <f t="shared" si="14"/>
        <v>1178654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294663</v>
      </c>
      <c r="Y60" s="264">
        <f t="shared" si="14"/>
        <v>-294663</v>
      </c>
      <c r="Z60" s="337">
        <f>+IF(X60&lt;&gt;0,+(Y60/X60)*100,0)</f>
        <v>-100</v>
      </c>
      <c r="AA60" s="232">
        <f>+AA57+AA54+AA51+AA40+AA37+AA34+AA22+AA5</f>
        <v>1178654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42560928</v>
      </c>
      <c r="D5" s="153">
        <f>SUM(D6:D8)</f>
        <v>0</v>
      </c>
      <c r="E5" s="154">
        <f t="shared" si="0"/>
        <v>51491161</v>
      </c>
      <c r="F5" s="100">
        <f t="shared" si="0"/>
        <v>51491161</v>
      </c>
      <c r="G5" s="100">
        <f t="shared" si="0"/>
        <v>26515042</v>
      </c>
      <c r="H5" s="100">
        <f t="shared" si="0"/>
        <v>0</v>
      </c>
      <c r="I5" s="100">
        <f t="shared" si="0"/>
        <v>0</v>
      </c>
      <c r="J5" s="100">
        <f t="shared" si="0"/>
        <v>26515042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26515042</v>
      </c>
      <c r="X5" s="100">
        <f t="shared" si="0"/>
        <v>0</v>
      </c>
      <c r="Y5" s="100">
        <f t="shared" si="0"/>
        <v>26515042</v>
      </c>
      <c r="Z5" s="137">
        <f>+IF(X5&lt;&gt;0,+(Y5/X5)*100,0)</f>
        <v>0</v>
      </c>
      <c r="AA5" s="153">
        <f>SUM(AA6:AA8)</f>
        <v>51491161</v>
      </c>
    </row>
    <row r="6" spans="1:27" ht="13.5">
      <c r="A6" s="138" t="s">
        <v>75</v>
      </c>
      <c r="B6" s="136"/>
      <c r="C6" s="155">
        <v>23967510</v>
      </c>
      <c r="D6" s="155"/>
      <c r="E6" s="156">
        <v>25943076</v>
      </c>
      <c r="F6" s="60">
        <v>25943076</v>
      </c>
      <c r="G6" s="60">
        <v>10327240</v>
      </c>
      <c r="H6" s="60"/>
      <c r="I6" s="60"/>
      <c r="J6" s="60">
        <v>10327240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10327240</v>
      </c>
      <c r="X6" s="60"/>
      <c r="Y6" s="60">
        <v>10327240</v>
      </c>
      <c r="Z6" s="140">
        <v>0</v>
      </c>
      <c r="AA6" s="155">
        <v>25943076</v>
      </c>
    </row>
    <row r="7" spans="1:27" ht="13.5">
      <c r="A7" s="138" t="s">
        <v>76</v>
      </c>
      <c r="B7" s="136"/>
      <c r="C7" s="157">
        <v>17945565</v>
      </c>
      <c r="D7" s="157"/>
      <c r="E7" s="158">
        <v>25498031</v>
      </c>
      <c r="F7" s="159">
        <v>25498031</v>
      </c>
      <c r="G7" s="159">
        <v>16151181</v>
      </c>
      <c r="H7" s="159"/>
      <c r="I7" s="159"/>
      <c r="J7" s="159">
        <v>16151181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16151181</v>
      </c>
      <c r="X7" s="159"/>
      <c r="Y7" s="159">
        <v>16151181</v>
      </c>
      <c r="Z7" s="141">
        <v>0</v>
      </c>
      <c r="AA7" s="157">
        <v>25498031</v>
      </c>
    </row>
    <row r="8" spans="1:27" ht="13.5">
      <c r="A8" s="138" t="s">
        <v>77</v>
      </c>
      <c r="B8" s="136"/>
      <c r="C8" s="155">
        <v>647853</v>
      </c>
      <c r="D8" s="155"/>
      <c r="E8" s="156">
        <v>50054</v>
      </c>
      <c r="F8" s="60">
        <v>50054</v>
      </c>
      <c r="G8" s="60">
        <v>36621</v>
      </c>
      <c r="H8" s="60"/>
      <c r="I8" s="60"/>
      <c r="J8" s="60">
        <v>36621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36621</v>
      </c>
      <c r="X8" s="60"/>
      <c r="Y8" s="60">
        <v>36621</v>
      </c>
      <c r="Z8" s="140">
        <v>0</v>
      </c>
      <c r="AA8" s="155">
        <v>50054</v>
      </c>
    </row>
    <row r="9" spans="1:27" ht="13.5">
      <c r="A9" s="135" t="s">
        <v>78</v>
      </c>
      <c r="B9" s="136"/>
      <c r="C9" s="153">
        <f aca="true" t="shared" si="1" ref="C9:Y9">SUM(C10:C14)</f>
        <v>37858441</v>
      </c>
      <c r="D9" s="153">
        <f>SUM(D10:D14)</f>
        <v>0</v>
      </c>
      <c r="E9" s="154">
        <f t="shared" si="1"/>
        <v>9065044</v>
      </c>
      <c r="F9" s="100">
        <f t="shared" si="1"/>
        <v>9065044</v>
      </c>
      <c r="G9" s="100">
        <f t="shared" si="1"/>
        <v>33035</v>
      </c>
      <c r="H9" s="100">
        <f t="shared" si="1"/>
        <v>0</v>
      </c>
      <c r="I9" s="100">
        <f t="shared" si="1"/>
        <v>0</v>
      </c>
      <c r="J9" s="100">
        <f t="shared" si="1"/>
        <v>33035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33035</v>
      </c>
      <c r="X9" s="100">
        <f t="shared" si="1"/>
        <v>0</v>
      </c>
      <c r="Y9" s="100">
        <f t="shared" si="1"/>
        <v>33035</v>
      </c>
      <c r="Z9" s="137">
        <f>+IF(X9&lt;&gt;0,+(Y9/X9)*100,0)</f>
        <v>0</v>
      </c>
      <c r="AA9" s="153">
        <f>SUM(AA10:AA14)</f>
        <v>9065044</v>
      </c>
    </row>
    <row r="10" spans="1:27" ht="13.5">
      <c r="A10" s="138" t="s">
        <v>79</v>
      </c>
      <c r="B10" s="136"/>
      <c r="C10" s="155">
        <v>1941057</v>
      </c>
      <c r="D10" s="155"/>
      <c r="E10" s="156">
        <v>2113044</v>
      </c>
      <c r="F10" s="60">
        <v>2113044</v>
      </c>
      <c r="G10" s="60">
        <v>12785</v>
      </c>
      <c r="H10" s="60"/>
      <c r="I10" s="60"/>
      <c r="J10" s="60">
        <v>12785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12785</v>
      </c>
      <c r="X10" s="60"/>
      <c r="Y10" s="60">
        <v>12785</v>
      </c>
      <c r="Z10" s="140">
        <v>0</v>
      </c>
      <c r="AA10" s="155">
        <v>2113044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7591556</v>
      </c>
      <c r="D12" s="155"/>
      <c r="E12" s="156">
        <v>6952000</v>
      </c>
      <c r="F12" s="60">
        <v>6952000</v>
      </c>
      <c r="G12" s="60">
        <v>20250</v>
      </c>
      <c r="H12" s="60"/>
      <c r="I12" s="60"/>
      <c r="J12" s="60">
        <v>20250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20250</v>
      </c>
      <c r="X12" s="60"/>
      <c r="Y12" s="60">
        <v>20250</v>
      </c>
      <c r="Z12" s="140">
        <v>0</v>
      </c>
      <c r="AA12" s="155">
        <v>6952000</v>
      </c>
    </row>
    <row r="13" spans="1:27" ht="13.5">
      <c r="A13" s="138" t="s">
        <v>82</v>
      </c>
      <c r="B13" s="136"/>
      <c r="C13" s="155">
        <v>28325828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4696080</v>
      </c>
      <c r="D15" s="153">
        <f>SUM(D16:D18)</f>
        <v>0</v>
      </c>
      <c r="E15" s="154">
        <f t="shared" si="2"/>
        <v>3068265</v>
      </c>
      <c r="F15" s="100">
        <f t="shared" si="2"/>
        <v>3068265</v>
      </c>
      <c r="G15" s="100">
        <f t="shared" si="2"/>
        <v>279897</v>
      </c>
      <c r="H15" s="100">
        <f t="shared" si="2"/>
        <v>0</v>
      </c>
      <c r="I15" s="100">
        <f t="shared" si="2"/>
        <v>0</v>
      </c>
      <c r="J15" s="100">
        <f t="shared" si="2"/>
        <v>279897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279897</v>
      </c>
      <c r="X15" s="100">
        <f t="shared" si="2"/>
        <v>0</v>
      </c>
      <c r="Y15" s="100">
        <f t="shared" si="2"/>
        <v>279897</v>
      </c>
      <c r="Z15" s="137">
        <f>+IF(X15&lt;&gt;0,+(Y15/X15)*100,0)</f>
        <v>0</v>
      </c>
      <c r="AA15" s="153">
        <f>SUM(AA16:AA18)</f>
        <v>3068265</v>
      </c>
    </row>
    <row r="16" spans="1:27" ht="13.5">
      <c r="A16" s="138" t="s">
        <v>85</v>
      </c>
      <c r="B16" s="136"/>
      <c r="C16" s="155">
        <v>321602</v>
      </c>
      <c r="D16" s="155"/>
      <c r="E16" s="156">
        <v>204515</v>
      </c>
      <c r="F16" s="60">
        <v>204515</v>
      </c>
      <c r="G16" s="60">
        <v>25186</v>
      </c>
      <c r="H16" s="60"/>
      <c r="I16" s="60"/>
      <c r="J16" s="60">
        <v>25186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25186</v>
      </c>
      <c r="X16" s="60"/>
      <c r="Y16" s="60">
        <v>25186</v>
      </c>
      <c r="Z16" s="140">
        <v>0</v>
      </c>
      <c r="AA16" s="155">
        <v>204515</v>
      </c>
    </row>
    <row r="17" spans="1:27" ht="13.5">
      <c r="A17" s="138" t="s">
        <v>86</v>
      </c>
      <c r="B17" s="136"/>
      <c r="C17" s="155">
        <v>4374478</v>
      </c>
      <c r="D17" s="155"/>
      <c r="E17" s="156">
        <v>2863750</v>
      </c>
      <c r="F17" s="60">
        <v>2863750</v>
      </c>
      <c r="G17" s="60">
        <v>254711</v>
      </c>
      <c r="H17" s="60"/>
      <c r="I17" s="60"/>
      <c r="J17" s="60">
        <v>254711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254711</v>
      </c>
      <c r="X17" s="60"/>
      <c r="Y17" s="60">
        <v>254711</v>
      </c>
      <c r="Z17" s="140">
        <v>0</v>
      </c>
      <c r="AA17" s="155">
        <v>2863750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50387201</v>
      </c>
      <c r="D19" s="153">
        <f>SUM(D20:D23)</f>
        <v>0</v>
      </c>
      <c r="E19" s="154">
        <f t="shared" si="3"/>
        <v>44968590</v>
      </c>
      <c r="F19" s="100">
        <f t="shared" si="3"/>
        <v>44968590</v>
      </c>
      <c r="G19" s="100">
        <f t="shared" si="3"/>
        <v>5063571</v>
      </c>
      <c r="H19" s="100">
        <f t="shared" si="3"/>
        <v>0</v>
      </c>
      <c r="I19" s="100">
        <f t="shared" si="3"/>
        <v>0</v>
      </c>
      <c r="J19" s="100">
        <f t="shared" si="3"/>
        <v>5063571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5063571</v>
      </c>
      <c r="X19" s="100">
        <f t="shared" si="3"/>
        <v>0</v>
      </c>
      <c r="Y19" s="100">
        <f t="shared" si="3"/>
        <v>5063571</v>
      </c>
      <c r="Z19" s="137">
        <f>+IF(X19&lt;&gt;0,+(Y19/X19)*100,0)</f>
        <v>0</v>
      </c>
      <c r="AA19" s="153">
        <f>SUM(AA20:AA23)</f>
        <v>44968590</v>
      </c>
    </row>
    <row r="20" spans="1:27" ht="13.5">
      <c r="A20" s="138" t="s">
        <v>89</v>
      </c>
      <c r="B20" s="136"/>
      <c r="C20" s="155">
        <v>2803628</v>
      </c>
      <c r="D20" s="155"/>
      <c r="E20" s="156">
        <v>4782404</v>
      </c>
      <c r="F20" s="60">
        <v>4782404</v>
      </c>
      <c r="G20" s="60">
        <v>1380879</v>
      </c>
      <c r="H20" s="60"/>
      <c r="I20" s="60"/>
      <c r="J20" s="60">
        <v>1380879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1380879</v>
      </c>
      <c r="X20" s="60"/>
      <c r="Y20" s="60">
        <v>1380879</v>
      </c>
      <c r="Z20" s="140">
        <v>0</v>
      </c>
      <c r="AA20" s="155">
        <v>4782404</v>
      </c>
    </row>
    <row r="21" spans="1:27" ht="13.5">
      <c r="A21" s="138" t="s">
        <v>90</v>
      </c>
      <c r="B21" s="136"/>
      <c r="C21" s="155">
        <v>32799360</v>
      </c>
      <c r="D21" s="155"/>
      <c r="E21" s="156">
        <v>26743441</v>
      </c>
      <c r="F21" s="60">
        <v>26743441</v>
      </c>
      <c r="G21" s="60">
        <v>1625210</v>
      </c>
      <c r="H21" s="60"/>
      <c r="I21" s="60"/>
      <c r="J21" s="60">
        <v>1625210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1625210</v>
      </c>
      <c r="X21" s="60"/>
      <c r="Y21" s="60">
        <v>1625210</v>
      </c>
      <c r="Z21" s="140">
        <v>0</v>
      </c>
      <c r="AA21" s="155">
        <v>26743441</v>
      </c>
    </row>
    <row r="22" spans="1:27" ht="13.5">
      <c r="A22" s="138" t="s">
        <v>91</v>
      </c>
      <c r="B22" s="136"/>
      <c r="C22" s="157">
        <v>10089738</v>
      </c>
      <c r="D22" s="157"/>
      <c r="E22" s="158">
        <v>9320066</v>
      </c>
      <c r="F22" s="159">
        <v>9320066</v>
      </c>
      <c r="G22" s="159">
        <v>1583599</v>
      </c>
      <c r="H22" s="159"/>
      <c r="I22" s="159"/>
      <c r="J22" s="159">
        <v>1583599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1583599</v>
      </c>
      <c r="X22" s="159"/>
      <c r="Y22" s="159">
        <v>1583599</v>
      </c>
      <c r="Z22" s="141">
        <v>0</v>
      </c>
      <c r="AA22" s="157">
        <v>9320066</v>
      </c>
    </row>
    <row r="23" spans="1:27" ht="13.5">
      <c r="A23" s="138" t="s">
        <v>92</v>
      </c>
      <c r="B23" s="136"/>
      <c r="C23" s="155">
        <v>4694475</v>
      </c>
      <c r="D23" s="155"/>
      <c r="E23" s="156">
        <v>4122679</v>
      </c>
      <c r="F23" s="60">
        <v>4122679</v>
      </c>
      <c r="G23" s="60">
        <v>473883</v>
      </c>
      <c r="H23" s="60"/>
      <c r="I23" s="60"/>
      <c r="J23" s="60">
        <v>473883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473883</v>
      </c>
      <c r="X23" s="60"/>
      <c r="Y23" s="60">
        <v>473883</v>
      </c>
      <c r="Z23" s="140">
        <v>0</v>
      </c>
      <c r="AA23" s="155">
        <v>4122679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135502650</v>
      </c>
      <c r="D25" s="168">
        <f>+D5+D9+D15+D19+D24</f>
        <v>0</v>
      </c>
      <c r="E25" s="169">
        <f t="shared" si="4"/>
        <v>108593060</v>
      </c>
      <c r="F25" s="73">
        <f t="shared" si="4"/>
        <v>108593060</v>
      </c>
      <c r="G25" s="73">
        <f t="shared" si="4"/>
        <v>31891545</v>
      </c>
      <c r="H25" s="73">
        <f t="shared" si="4"/>
        <v>0</v>
      </c>
      <c r="I25" s="73">
        <f t="shared" si="4"/>
        <v>0</v>
      </c>
      <c r="J25" s="73">
        <f t="shared" si="4"/>
        <v>31891545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31891545</v>
      </c>
      <c r="X25" s="73">
        <f t="shared" si="4"/>
        <v>0</v>
      </c>
      <c r="Y25" s="73">
        <f t="shared" si="4"/>
        <v>31891545</v>
      </c>
      <c r="Z25" s="170">
        <f>+IF(X25&lt;&gt;0,+(Y25/X25)*100,0)</f>
        <v>0</v>
      </c>
      <c r="AA25" s="168">
        <f>+AA5+AA9+AA15+AA19+AA24</f>
        <v>108593060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37465509</v>
      </c>
      <c r="D28" s="153">
        <f>SUM(D29:D31)</f>
        <v>0</v>
      </c>
      <c r="E28" s="154">
        <f t="shared" si="5"/>
        <v>36534543</v>
      </c>
      <c r="F28" s="100">
        <f t="shared" si="5"/>
        <v>36534543</v>
      </c>
      <c r="G28" s="100">
        <f t="shared" si="5"/>
        <v>6060866</v>
      </c>
      <c r="H28" s="100">
        <f t="shared" si="5"/>
        <v>0</v>
      </c>
      <c r="I28" s="100">
        <f t="shared" si="5"/>
        <v>0</v>
      </c>
      <c r="J28" s="100">
        <f t="shared" si="5"/>
        <v>6060866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6060866</v>
      </c>
      <c r="X28" s="100">
        <f t="shared" si="5"/>
        <v>0</v>
      </c>
      <c r="Y28" s="100">
        <f t="shared" si="5"/>
        <v>6060866</v>
      </c>
      <c r="Z28" s="137">
        <f>+IF(X28&lt;&gt;0,+(Y28/X28)*100,0)</f>
        <v>0</v>
      </c>
      <c r="AA28" s="153">
        <f>SUM(AA29:AA31)</f>
        <v>36534543</v>
      </c>
    </row>
    <row r="29" spans="1:27" ht="13.5">
      <c r="A29" s="138" t="s">
        <v>75</v>
      </c>
      <c r="B29" s="136"/>
      <c r="C29" s="155">
        <v>7438529</v>
      </c>
      <c r="D29" s="155"/>
      <c r="E29" s="156">
        <v>7657398</v>
      </c>
      <c r="F29" s="60">
        <v>7657398</v>
      </c>
      <c r="G29" s="60">
        <v>4137888</v>
      </c>
      <c r="H29" s="60"/>
      <c r="I29" s="60"/>
      <c r="J29" s="60">
        <v>4137888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4137888</v>
      </c>
      <c r="X29" s="60"/>
      <c r="Y29" s="60">
        <v>4137888</v>
      </c>
      <c r="Z29" s="140">
        <v>0</v>
      </c>
      <c r="AA29" s="155">
        <v>7657398</v>
      </c>
    </row>
    <row r="30" spans="1:27" ht="13.5">
      <c r="A30" s="138" t="s">
        <v>76</v>
      </c>
      <c r="B30" s="136"/>
      <c r="C30" s="157">
        <v>15828250</v>
      </c>
      <c r="D30" s="157"/>
      <c r="E30" s="158">
        <v>16151324</v>
      </c>
      <c r="F30" s="159">
        <v>16151324</v>
      </c>
      <c r="G30" s="159">
        <v>1119734</v>
      </c>
      <c r="H30" s="159"/>
      <c r="I30" s="159"/>
      <c r="J30" s="159">
        <v>1119734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1119734</v>
      </c>
      <c r="X30" s="159"/>
      <c r="Y30" s="159">
        <v>1119734</v>
      </c>
      <c r="Z30" s="141">
        <v>0</v>
      </c>
      <c r="AA30" s="157">
        <v>16151324</v>
      </c>
    </row>
    <row r="31" spans="1:27" ht="13.5">
      <c r="A31" s="138" t="s">
        <v>77</v>
      </c>
      <c r="B31" s="136"/>
      <c r="C31" s="155">
        <v>14198730</v>
      </c>
      <c r="D31" s="155"/>
      <c r="E31" s="156">
        <v>12725821</v>
      </c>
      <c r="F31" s="60">
        <v>12725821</v>
      </c>
      <c r="G31" s="60">
        <v>803244</v>
      </c>
      <c r="H31" s="60"/>
      <c r="I31" s="60"/>
      <c r="J31" s="60">
        <v>803244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803244</v>
      </c>
      <c r="X31" s="60"/>
      <c r="Y31" s="60">
        <v>803244</v>
      </c>
      <c r="Z31" s="140">
        <v>0</v>
      </c>
      <c r="AA31" s="155">
        <v>12725821</v>
      </c>
    </row>
    <row r="32" spans="1:27" ht="13.5">
      <c r="A32" s="135" t="s">
        <v>78</v>
      </c>
      <c r="B32" s="136"/>
      <c r="C32" s="153">
        <f aca="true" t="shared" si="6" ref="C32:Y32">SUM(C33:C37)</f>
        <v>39755164</v>
      </c>
      <c r="D32" s="153">
        <f>SUM(D33:D37)</f>
        <v>0</v>
      </c>
      <c r="E32" s="154">
        <f t="shared" si="6"/>
        <v>9368685</v>
      </c>
      <c r="F32" s="100">
        <f t="shared" si="6"/>
        <v>9368685</v>
      </c>
      <c r="G32" s="100">
        <f t="shared" si="6"/>
        <v>656766</v>
      </c>
      <c r="H32" s="100">
        <f t="shared" si="6"/>
        <v>0</v>
      </c>
      <c r="I32" s="100">
        <f t="shared" si="6"/>
        <v>0</v>
      </c>
      <c r="J32" s="100">
        <f t="shared" si="6"/>
        <v>656766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656766</v>
      </c>
      <c r="X32" s="100">
        <f t="shared" si="6"/>
        <v>0</v>
      </c>
      <c r="Y32" s="100">
        <f t="shared" si="6"/>
        <v>656766</v>
      </c>
      <c r="Z32" s="137">
        <f>+IF(X32&lt;&gt;0,+(Y32/X32)*100,0)</f>
        <v>0</v>
      </c>
      <c r="AA32" s="153">
        <f>SUM(AA33:AA37)</f>
        <v>9368685</v>
      </c>
    </row>
    <row r="33" spans="1:27" ht="13.5">
      <c r="A33" s="138" t="s">
        <v>79</v>
      </c>
      <c r="B33" s="136"/>
      <c r="C33" s="155">
        <v>5268352</v>
      </c>
      <c r="D33" s="155"/>
      <c r="E33" s="156">
        <v>5094975</v>
      </c>
      <c r="F33" s="60">
        <v>5094975</v>
      </c>
      <c r="G33" s="60">
        <v>322306</v>
      </c>
      <c r="H33" s="60"/>
      <c r="I33" s="60"/>
      <c r="J33" s="60">
        <v>322306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322306</v>
      </c>
      <c r="X33" s="60"/>
      <c r="Y33" s="60">
        <v>322306</v>
      </c>
      <c r="Z33" s="140">
        <v>0</v>
      </c>
      <c r="AA33" s="155">
        <v>5094975</v>
      </c>
    </row>
    <row r="34" spans="1:27" ht="13.5">
      <c r="A34" s="138" t="s">
        <v>80</v>
      </c>
      <c r="B34" s="136"/>
      <c r="C34" s="155">
        <v>111734</v>
      </c>
      <c r="D34" s="155"/>
      <c r="E34" s="156">
        <v>89000</v>
      </c>
      <c r="F34" s="60">
        <v>89000</v>
      </c>
      <c r="G34" s="60">
        <v>1136</v>
      </c>
      <c r="H34" s="60"/>
      <c r="I34" s="60"/>
      <c r="J34" s="60">
        <v>1136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1136</v>
      </c>
      <c r="X34" s="60"/>
      <c r="Y34" s="60">
        <v>1136</v>
      </c>
      <c r="Z34" s="140">
        <v>0</v>
      </c>
      <c r="AA34" s="155">
        <v>89000</v>
      </c>
    </row>
    <row r="35" spans="1:27" ht="13.5">
      <c r="A35" s="138" t="s">
        <v>81</v>
      </c>
      <c r="B35" s="136"/>
      <c r="C35" s="155">
        <v>5646208</v>
      </c>
      <c r="D35" s="155"/>
      <c r="E35" s="156">
        <v>3860675</v>
      </c>
      <c r="F35" s="60">
        <v>3860675</v>
      </c>
      <c r="G35" s="60">
        <v>307398</v>
      </c>
      <c r="H35" s="60"/>
      <c r="I35" s="60"/>
      <c r="J35" s="60">
        <v>307398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307398</v>
      </c>
      <c r="X35" s="60"/>
      <c r="Y35" s="60">
        <v>307398</v>
      </c>
      <c r="Z35" s="140">
        <v>0</v>
      </c>
      <c r="AA35" s="155">
        <v>3860675</v>
      </c>
    </row>
    <row r="36" spans="1:27" ht="13.5">
      <c r="A36" s="138" t="s">
        <v>82</v>
      </c>
      <c r="B36" s="136"/>
      <c r="C36" s="155">
        <v>28704325</v>
      </c>
      <c r="D36" s="155"/>
      <c r="E36" s="156">
        <v>324035</v>
      </c>
      <c r="F36" s="60">
        <v>324035</v>
      </c>
      <c r="G36" s="60">
        <v>25926</v>
      </c>
      <c r="H36" s="60"/>
      <c r="I36" s="60"/>
      <c r="J36" s="60">
        <v>25926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25926</v>
      </c>
      <c r="X36" s="60"/>
      <c r="Y36" s="60">
        <v>25926</v>
      </c>
      <c r="Z36" s="140">
        <v>0</v>
      </c>
      <c r="AA36" s="155">
        <v>324035</v>
      </c>
    </row>
    <row r="37" spans="1:27" ht="13.5">
      <c r="A37" s="138" t="s">
        <v>83</v>
      </c>
      <c r="B37" s="136"/>
      <c r="C37" s="157">
        <v>24545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14229536</v>
      </c>
      <c r="D38" s="153">
        <f>SUM(D39:D41)</f>
        <v>0</v>
      </c>
      <c r="E38" s="154">
        <f t="shared" si="7"/>
        <v>7363236</v>
      </c>
      <c r="F38" s="100">
        <f t="shared" si="7"/>
        <v>7363236</v>
      </c>
      <c r="G38" s="100">
        <f t="shared" si="7"/>
        <v>381102</v>
      </c>
      <c r="H38" s="100">
        <f t="shared" si="7"/>
        <v>0</v>
      </c>
      <c r="I38" s="100">
        <f t="shared" si="7"/>
        <v>0</v>
      </c>
      <c r="J38" s="100">
        <f t="shared" si="7"/>
        <v>381102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381102</v>
      </c>
      <c r="X38" s="100">
        <f t="shared" si="7"/>
        <v>0</v>
      </c>
      <c r="Y38" s="100">
        <f t="shared" si="7"/>
        <v>381102</v>
      </c>
      <c r="Z38" s="137">
        <f>+IF(X38&lt;&gt;0,+(Y38/X38)*100,0)</f>
        <v>0</v>
      </c>
      <c r="AA38" s="153">
        <f>SUM(AA39:AA41)</f>
        <v>7363236</v>
      </c>
    </row>
    <row r="39" spans="1:27" ht="13.5">
      <c r="A39" s="138" t="s">
        <v>85</v>
      </c>
      <c r="B39" s="136"/>
      <c r="C39" s="155">
        <v>1872611</v>
      </c>
      <c r="D39" s="155"/>
      <c r="E39" s="156">
        <v>1989385</v>
      </c>
      <c r="F39" s="60">
        <v>1989385</v>
      </c>
      <c r="G39" s="60">
        <v>82932</v>
      </c>
      <c r="H39" s="60"/>
      <c r="I39" s="60"/>
      <c r="J39" s="60">
        <v>82932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82932</v>
      </c>
      <c r="X39" s="60"/>
      <c r="Y39" s="60">
        <v>82932</v>
      </c>
      <c r="Z39" s="140">
        <v>0</v>
      </c>
      <c r="AA39" s="155">
        <v>1989385</v>
      </c>
    </row>
    <row r="40" spans="1:27" ht="13.5">
      <c r="A40" s="138" t="s">
        <v>86</v>
      </c>
      <c r="B40" s="136"/>
      <c r="C40" s="155">
        <v>12356925</v>
      </c>
      <c r="D40" s="155"/>
      <c r="E40" s="156">
        <v>5373851</v>
      </c>
      <c r="F40" s="60">
        <v>5373851</v>
      </c>
      <c r="G40" s="60">
        <v>298170</v>
      </c>
      <c r="H40" s="60"/>
      <c r="I40" s="60"/>
      <c r="J40" s="60">
        <v>298170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298170</v>
      </c>
      <c r="X40" s="60"/>
      <c r="Y40" s="60">
        <v>298170</v>
      </c>
      <c r="Z40" s="140">
        <v>0</v>
      </c>
      <c r="AA40" s="155">
        <v>5373851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43915166</v>
      </c>
      <c r="D42" s="153">
        <f>SUM(D43:D46)</f>
        <v>0</v>
      </c>
      <c r="E42" s="154">
        <f t="shared" si="8"/>
        <v>39647029</v>
      </c>
      <c r="F42" s="100">
        <f t="shared" si="8"/>
        <v>39647029</v>
      </c>
      <c r="G42" s="100">
        <f t="shared" si="8"/>
        <v>1626346</v>
      </c>
      <c r="H42" s="100">
        <f t="shared" si="8"/>
        <v>0</v>
      </c>
      <c r="I42" s="100">
        <f t="shared" si="8"/>
        <v>0</v>
      </c>
      <c r="J42" s="100">
        <f t="shared" si="8"/>
        <v>1626346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1626346</v>
      </c>
      <c r="X42" s="100">
        <f t="shared" si="8"/>
        <v>0</v>
      </c>
      <c r="Y42" s="100">
        <f t="shared" si="8"/>
        <v>1626346</v>
      </c>
      <c r="Z42" s="137">
        <f>+IF(X42&lt;&gt;0,+(Y42/X42)*100,0)</f>
        <v>0</v>
      </c>
      <c r="AA42" s="153">
        <f>SUM(AA43:AA46)</f>
        <v>39647029</v>
      </c>
    </row>
    <row r="43" spans="1:27" ht="13.5">
      <c r="A43" s="138" t="s">
        <v>89</v>
      </c>
      <c r="B43" s="136"/>
      <c r="C43" s="155">
        <v>6094480</v>
      </c>
      <c r="D43" s="155"/>
      <c r="E43" s="156">
        <v>7342770</v>
      </c>
      <c r="F43" s="60">
        <v>7342770</v>
      </c>
      <c r="G43" s="60">
        <v>229333</v>
      </c>
      <c r="H43" s="60"/>
      <c r="I43" s="60"/>
      <c r="J43" s="60">
        <v>229333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229333</v>
      </c>
      <c r="X43" s="60"/>
      <c r="Y43" s="60">
        <v>229333</v>
      </c>
      <c r="Z43" s="140">
        <v>0</v>
      </c>
      <c r="AA43" s="155">
        <v>7342770</v>
      </c>
    </row>
    <row r="44" spans="1:27" ht="13.5">
      <c r="A44" s="138" t="s">
        <v>90</v>
      </c>
      <c r="B44" s="136"/>
      <c r="C44" s="155">
        <v>19856657</v>
      </c>
      <c r="D44" s="155"/>
      <c r="E44" s="156">
        <v>14029434</v>
      </c>
      <c r="F44" s="60">
        <v>14029434</v>
      </c>
      <c r="G44" s="60">
        <v>697068</v>
      </c>
      <c r="H44" s="60"/>
      <c r="I44" s="60"/>
      <c r="J44" s="60">
        <v>697068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697068</v>
      </c>
      <c r="X44" s="60"/>
      <c r="Y44" s="60">
        <v>697068</v>
      </c>
      <c r="Z44" s="140">
        <v>0</v>
      </c>
      <c r="AA44" s="155">
        <v>14029434</v>
      </c>
    </row>
    <row r="45" spans="1:27" ht="13.5">
      <c r="A45" s="138" t="s">
        <v>91</v>
      </c>
      <c r="B45" s="136"/>
      <c r="C45" s="157">
        <v>11787571</v>
      </c>
      <c r="D45" s="157"/>
      <c r="E45" s="158">
        <v>10171140</v>
      </c>
      <c r="F45" s="159">
        <v>10171140</v>
      </c>
      <c r="G45" s="159">
        <v>376522</v>
      </c>
      <c r="H45" s="159"/>
      <c r="I45" s="159"/>
      <c r="J45" s="159">
        <v>376522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376522</v>
      </c>
      <c r="X45" s="159"/>
      <c r="Y45" s="159">
        <v>376522</v>
      </c>
      <c r="Z45" s="141">
        <v>0</v>
      </c>
      <c r="AA45" s="157">
        <v>10171140</v>
      </c>
    </row>
    <row r="46" spans="1:27" ht="13.5">
      <c r="A46" s="138" t="s">
        <v>92</v>
      </c>
      <c r="B46" s="136"/>
      <c r="C46" s="155">
        <v>6176458</v>
      </c>
      <c r="D46" s="155"/>
      <c r="E46" s="156">
        <v>8103685</v>
      </c>
      <c r="F46" s="60">
        <v>8103685</v>
      </c>
      <c r="G46" s="60">
        <v>323423</v>
      </c>
      <c r="H46" s="60"/>
      <c r="I46" s="60"/>
      <c r="J46" s="60">
        <v>323423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323423</v>
      </c>
      <c r="X46" s="60"/>
      <c r="Y46" s="60">
        <v>323423</v>
      </c>
      <c r="Z46" s="140">
        <v>0</v>
      </c>
      <c r="AA46" s="155">
        <v>8103685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135365375</v>
      </c>
      <c r="D48" s="168">
        <f>+D28+D32+D38+D42+D47</f>
        <v>0</v>
      </c>
      <c r="E48" s="169">
        <f t="shared" si="9"/>
        <v>92913493</v>
      </c>
      <c r="F48" s="73">
        <f t="shared" si="9"/>
        <v>92913493</v>
      </c>
      <c r="G48" s="73">
        <f t="shared" si="9"/>
        <v>8725080</v>
      </c>
      <c r="H48" s="73">
        <f t="shared" si="9"/>
        <v>0</v>
      </c>
      <c r="I48" s="73">
        <f t="shared" si="9"/>
        <v>0</v>
      </c>
      <c r="J48" s="73">
        <f t="shared" si="9"/>
        <v>8725080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8725080</v>
      </c>
      <c r="X48" s="73">
        <f t="shared" si="9"/>
        <v>0</v>
      </c>
      <c r="Y48" s="73">
        <f t="shared" si="9"/>
        <v>8725080</v>
      </c>
      <c r="Z48" s="170">
        <f>+IF(X48&lt;&gt;0,+(Y48/X48)*100,0)</f>
        <v>0</v>
      </c>
      <c r="AA48" s="168">
        <f>+AA28+AA32+AA38+AA42+AA47</f>
        <v>92913493</v>
      </c>
    </row>
    <row r="49" spans="1:27" ht="13.5">
      <c r="A49" s="148" t="s">
        <v>49</v>
      </c>
      <c r="B49" s="149"/>
      <c r="C49" s="171">
        <f aca="true" t="shared" si="10" ref="C49:Y49">+C25-C48</f>
        <v>137275</v>
      </c>
      <c r="D49" s="171">
        <f>+D25-D48</f>
        <v>0</v>
      </c>
      <c r="E49" s="172">
        <f t="shared" si="10"/>
        <v>15679567</v>
      </c>
      <c r="F49" s="173">
        <f t="shared" si="10"/>
        <v>15679567</v>
      </c>
      <c r="G49" s="173">
        <f t="shared" si="10"/>
        <v>23166465</v>
      </c>
      <c r="H49" s="173">
        <f t="shared" si="10"/>
        <v>0</v>
      </c>
      <c r="I49" s="173">
        <f t="shared" si="10"/>
        <v>0</v>
      </c>
      <c r="J49" s="173">
        <f t="shared" si="10"/>
        <v>23166465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23166465</v>
      </c>
      <c r="X49" s="173">
        <f>IF(F25=F48,0,X25-X48)</f>
        <v>0</v>
      </c>
      <c r="Y49" s="173">
        <f t="shared" si="10"/>
        <v>23166465</v>
      </c>
      <c r="Z49" s="174">
        <f>+IF(X49&lt;&gt;0,+(Y49/X49)*100,0)</f>
        <v>0</v>
      </c>
      <c r="AA49" s="171">
        <f>+AA25-AA48</f>
        <v>15679567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13285401</v>
      </c>
      <c r="D5" s="155">
        <v>0</v>
      </c>
      <c r="E5" s="156">
        <v>15259249</v>
      </c>
      <c r="F5" s="60">
        <v>15259249</v>
      </c>
      <c r="G5" s="60">
        <v>14850604</v>
      </c>
      <c r="H5" s="60">
        <v>0</v>
      </c>
      <c r="I5" s="60">
        <v>0</v>
      </c>
      <c r="J5" s="60">
        <v>14850604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14850604</v>
      </c>
      <c r="X5" s="60">
        <v>3814812</v>
      </c>
      <c r="Y5" s="60">
        <v>11035792</v>
      </c>
      <c r="Z5" s="140">
        <v>289.29</v>
      </c>
      <c r="AA5" s="155">
        <v>15259249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1773333</v>
      </c>
      <c r="D7" s="155">
        <v>0</v>
      </c>
      <c r="E7" s="156">
        <v>1915675</v>
      </c>
      <c r="F7" s="60">
        <v>1915675</v>
      </c>
      <c r="G7" s="60">
        <v>173299</v>
      </c>
      <c r="H7" s="60">
        <v>0</v>
      </c>
      <c r="I7" s="60">
        <v>0</v>
      </c>
      <c r="J7" s="60">
        <v>173299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173299</v>
      </c>
      <c r="X7" s="60">
        <v>478920</v>
      </c>
      <c r="Y7" s="60">
        <v>-305621</v>
      </c>
      <c r="Z7" s="140">
        <v>-63.81</v>
      </c>
      <c r="AA7" s="155">
        <v>1915675</v>
      </c>
    </row>
    <row r="8" spans="1:27" ht="13.5">
      <c r="A8" s="183" t="s">
        <v>104</v>
      </c>
      <c r="B8" s="182"/>
      <c r="C8" s="155">
        <v>9762345</v>
      </c>
      <c r="D8" s="155">
        <v>0</v>
      </c>
      <c r="E8" s="156">
        <v>8817581</v>
      </c>
      <c r="F8" s="60">
        <v>8817581</v>
      </c>
      <c r="G8" s="60">
        <v>867085</v>
      </c>
      <c r="H8" s="60">
        <v>0</v>
      </c>
      <c r="I8" s="60">
        <v>0</v>
      </c>
      <c r="J8" s="60">
        <v>867085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867085</v>
      </c>
      <c r="X8" s="60">
        <v>2204394</v>
      </c>
      <c r="Y8" s="60">
        <v>-1337309</v>
      </c>
      <c r="Z8" s="140">
        <v>-60.67</v>
      </c>
      <c r="AA8" s="155">
        <v>8817581</v>
      </c>
    </row>
    <row r="9" spans="1:27" ht="13.5">
      <c r="A9" s="183" t="s">
        <v>105</v>
      </c>
      <c r="B9" s="182"/>
      <c r="C9" s="155">
        <v>7112247</v>
      </c>
      <c r="D9" s="155">
        <v>0</v>
      </c>
      <c r="E9" s="156">
        <v>8231463</v>
      </c>
      <c r="F9" s="60">
        <v>8231463</v>
      </c>
      <c r="G9" s="60">
        <v>1181239</v>
      </c>
      <c r="H9" s="60">
        <v>0</v>
      </c>
      <c r="I9" s="60">
        <v>0</v>
      </c>
      <c r="J9" s="60">
        <v>1181239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1181239</v>
      </c>
      <c r="X9" s="60">
        <v>2057865</v>
      </c>
      <c r="Y9" s="60">
        <v>-876626</v>
      </c>
      <c r="Z9" s="140">
        <v>-42.6</v>
      </c>
      <c r="AA9" s="155">
        <v>8231463</v>
      </c>
    </row>
    <row r="10" spans="1:27" ht="13.5">
      <c r="A10" s="183" t="s">
        <v>106</v>
      </c>
      <c r="B10" s="182"/>
      <c r="C10" s="155">
        <v>3401238</v>
      </c>
      <c r="D10" s="155">
        <v>0</v>
      </c>
      <c r="E10" s="156">
        <v>3658801</v>
      </c>
      <c r="F10" s="54">
        <v>3658801</v>
      </c>
      <c r="G10" s="54">
        <v>339763</v>
      </c>
      <c r="H10" s="54">
        <v>0</v>
      </c>
      <c r="I10" s="54">
        <v>0</v>
      </c>
      <c r="J10" s="54">
        <v>339763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339763</v>
      </c>
      <c r="X10" s="54">
        <v>914700</v>
      </c>
      <c r="Y10" s="54">
        <v>-574937</v>
      </c>
      <c r="Z10" s="184">
        <v>-62.86</v>
      </c>
      <c r="AA10" s="130">
        <v>3658801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453083</v>
      </c>
      <c r="D12" s="155">
        <v>0</v>
      </c>
      <c r="E12" s="156">
        <v>142785</v>
      </c>
      <c r="F12" s="60">
        <v>142785</v>
      </c>
      <c r="G12" s="60">
        <v>15676</v>
      </c>
      <c r="H12" s="60">
        <v>0</v>
      </c>
      <c r="I12" s="60">
        <v>0</v>
      </c>
      <c r="J12" s="60">
        <v>15676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15676</v>
      </c>
      <c r="X12" s="60">
        <v>35697</v>
      </c>
      <c r="Y12" s="60">
        <v>-20021</v>
      </c>
      <c r="Z12" s="140">
        <v>-56.09</v>
      </c>
      <c r="AA12" s="155">
        <v>142785</v>
      </c>
    </row>
    <row r="13" spans="1:27" ht="13.5">
      <c r="A13" s="181" t="s">
        <v>109</v>
      </c>
      <c r="B13" s="185"/>
      <c r="C13" s="155">
        <v>710366</v>
      </c>
      <c r="D13" s="155">
        <v>0</v>
      </c>
      <c r="E13" s="156">
        <v>681427</v>
      </c>
      <c r="F13" s="60">
        <v>681427</v>
      </c>
      <c r="G13" s="60">
        <v>46410</v>
      </c>
      <c r="H13" s="60">
        <v>0</v>
      </c>
      <c r="I13" s="60">
        <v>0</v>
      </c>
      <c r="J13" s="60">
        <v>46410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46410</v>
      </c>
      <c r="X13" s="60">
        <v>170358</v>
      </c>
      <c r="Y13" s="60">
        <v>-123948</v>
      </c>
      <c r="Z13" s="140">
        <v>-72.76</v>
      </c>
      <c r="AA13" s="155">
        <v>681427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452888</v>
      </c>
      <c r="H14" s="60">
        <v>0</v>
      </c>
      <c r="I14" s="60">
        <v>0</v>
      </c>
      <c r="J14" s="60">
        <v>452888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452888</v>
      </c>
      <c r="X14" s="60">
        <v>0</v>
      </c>
      <c r="Y14" s="60">
        <v>452888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656437</v>
      </c>
      <c r="D16" s="155">
        <v>0</v>
      </c>
      <c r="E16" s="156">
        <v>636000</v>
      </c>
      <c r="F16" s="60">
        <v>636000</v>
      </c>
      <c r="G16" s="60">
        <v>20250</v>
      </c>
      <c r="H16" s="60">
        <v>0</v>
      </c>
      <c r="I16" s="60">
        <v>0</v>
      </c>
      <c r="J16" s="60">
        <v>20250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20250</v>
      </c>
      <c r="X16" s="60">
        <v>159000</v>
      </c>
      <c r="Y16" s="60">
        <v>-138750</v>
      </c>
      <c r="Z16" s="140">
        <v>-87.26</v>
      </c>
      <c r="AA16" s="155">
        <v>636000</v>
      </c>
    </row>
    <row r="17" spans="1:27" ht="13.5">
      <c r="A17" s="181" t="s">
        <v>113</v>
      </c>
      <c r="B17" s="185"/>
      <c r="C17" s="155">
        <v>5611</v>
      </c>
      <c r="D17" s="155">
        <v>0</v>
      </c>
      <c r="E17" s="156">
        <v>7245</v>
      </c>
      <c r="F17" s="60">
        <v>7245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1812</v>
      </c>
      <c r="Y17" s="60">
        <v>-1812</v>
      </c>
      <c r="Z17" s="140">
        <v>-100</v>
      </c>
      <c r="AA17" s="155">
        <v>7245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2125500</v>
      </c>
      <c r="F18" s="60">
        <v>2125500</v>
      </c>
      <c r="G18" s="60">
        <v>159246</v>
      </c>
      <c r="H18" s="60">
        <v>0</v>
      </c>
      <c r="I18" s="60">
        <v>0</v>
      </c>
      <c r="J18" s="60">
        <v>159246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159246</v>
      </c>
      <c r="X18" s="60">
        <v>0</v>
      </c>
      <c r="Y18" s="60">
        <v>159246</v>
      </c>
      <c r="Z18" s="140">
        <v>0</v>
      </c>
      <c r="AA18" s="155">
        <v>2125500</v>
      </c>
    </row>
    <row r="19" spans="1:27" ht="13.5">
      <c r="A19" s="181" t="s">
        <v>34</v>
      </c>
      <c r="B19" s="185"/>
      <c r="C19" s="155">
        <v>67226572</v>
      </c>
      <c r="D19" s="155">
        <v>0</v>
      </c>
      <c r="E19" s="156">
        <v>59052997</v>
      </c>
      <c r="F19" s="60">
        <v>59052997</v>
      </c>
      <c r="G19" s="60">
        <v>13743423</v>
      </c>
      <c r="H19" s="60">
        <v>0</v>
      </c>
      <c r="I19" s="60">
        <v>0</v>
      </c>
      <c r="J19" s="60">
        <v>13743423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13743423</v>
      </c>
      <c r="X19" s="60">
        <v>23980000</v>
      </c>
      <c r="Y19" s="60">
        <v>-10236577</v>
      </c>
      <c r="Z19" s="140">
        <v>-42.69</v>
      </c>
      <c r="AA19" s="155">
        <v>59052997</v>
      </c>
    </row>
    <row r="20" spans="1:27" ht="13.5">
      <c r="A20" s="181" t="s">
        <v>35</v>
      </c>
      <c r="B20" s="185"/>
      <c r="C20" s="155">
        <v>3064319</v>
      </c>
      <c r="D20" s="155">
        <v>0</v>
      </c>
      <c r="E20" s="156">
        <v>8064337</v>
      </c>
      <c r="F20" s="54">
        <v>8064337</v>
      </c>
      <c r="G20" s="54">
        <v>41662</v>
      </c>
      <c r="H20" s="54">
        <v>0</v>
      </c>
      <c r="I20" s="54">
        <v>0</v>
      </c>
      <c r="J20" s="54">
        <v>41662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41662</v>
      </c>
      <c r="X20" s="54">
        <v>2016084</v>
      </c>
      <c r="Y20" s="54">
        <v>-1974422</v>
      </c>
      <c r="Z20" s="184">
        <v>-97.93</v>
      </c>
      <c r="AA20" s="130">
        <v>8064337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107450952</v>
      </c>
      <c r="D22" s="188">
        <f>SUM(D5:D21)</f>
        <v>0</v>
      </c>
      <c r="E22" s="189">
        <f t="shared" si="0"/>
        <v>108593060</v>
      </c>
      <c r="F22" s="190">
        <f t="shared" si="0"/>
        <v>108593060</v>
      </c>
      <c r="G22" s="190">
        <f t="shared" si="0"/>
        <v>31891545</v>
      </c>
      <c r="H22" s="190">
        <f t="shared" si="0"/>
        <v>0</v>
      </c>
      <c r="I22" s="190">
        <f t="shared" si="0"/>
        <v>0</v>
      </c>
      <c r="J22" s="190">
        <f t="shared" si="0"/>
        <v>31891545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31891545</v>
      </c>
      <c r="X22" s="190">
        <f t="shared" si="0"/>
        <v>35833642</v>
      </c>
      <c r="Y22" s="190">
        <f t="shared" si="0"/>
        <v>-3942097</v>
      </c>
      <c r="Z22" s="191">
        <f>+IF(X22&lt;&gt;0,+(Y22/X22)*100,0)</f>
        <v>-11.001106167215713</v>
      </c>
      <c r="AA22" s="188">
        <f>SUM(AA5:AA21)</f>
        <v>108593060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33057211</v>
      </c>
      <c r="D25" s="155">
        <v>0</v>
      </c>
      <c r="E25" s="156">
        <v>34146538</v>
      </c>
      <c r="F25" s="60">
        <v>34146538</v>
      </c>
      <c r="G25" s="60">
        <v>2867138</v>
      </c>
      <c r="H25" s="60">
        <v>0</v>
      </c>
      <c r="I25" s="60">
        <v>0</v>
      </c>
      <c r="J25" s="60">
        <v>2867138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2867138</v>
      </c>
      <c r="X25" s="60">
        <v>8536635</v>
      </c>
      <c r="Y25" s="60">
        <v>-5669497</v>
      </c>
      <c r="Z25" s="140">
        <v>-66.41</v>
      </c>
      <c r="AA25" s="155">
        <v>34146538</v>
      </c>
    </row>
    <row r="26" spans="1:27" ht="13.5">
      <c r="A26" s="183" t="s">
        <v>38</v>
      </c>
      <c r="B26" s="182"/>
      <c r="C26" s="155">
        <v>2768281</v>
      </c>
      <c r="D26" s="155">
        <v>0</v>
      </c>
      <c r="E26" s="156">
        <v>2907169</v>
      </c>
      <c r="F26" s="60">
        <v>2907169</v>
      </c>
      <c r="G26" s="60">
        <v>230690</v>
      </c>
      <c r="H26" s="60">
        <v>0</v>
      </c>
      <c r="I26" s="60">
        <v>0</v>
      </c>
      <c r="J26" s="60">
        <v>230690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230690</v>
      </c>
      <c r="X26" s="60">
        <v>726792</v>
      </c>
      <c r="Y26" s="60">
        <v>-496102</v>
      </c>
      <c r="Z26" s="140">
        <v>-68.26</v>
      </c>
      <c r="AA26" s="155">
        <v>2907169</v>
      </c>
    </row>
    <row r="27" spans="1:27" ht="13.5">
      <c r="A27" s="183" t="s">
        <v>118</v>
      </c>
      <c r="B27" s="182"/>
      <c r="C27" s="155">
        <v>11504090</v>
      </c>
      <c r="D27" s="155">
        <v>0</v>
      </c>
      <c r="E27" s="156">
        <v>9313423</v>
      </c>
      <c r="F27" s="60">
        <v>9313423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9313423</v>
      </c>
    </row>
    <row r="28" spans="1:27" ht="13.5">
      <c r="A28" s="183" t="s">
        <v>39</v>
      </c>
      <c r="B28" s="182"/>
      <c r="C28" s="155">
        <v>18907196</v>
      </c>
      <c r="D28" s="155">
        <v>0</v>
      </c>
      <c r="E28" s="156">
        <v>4204998</v>
      </c>
      <c r="F28" s="60">
        <v>4204998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1051251</v>
      </c>
      <c r="Y28" s="60">
        <v>-1051251</v>
      </c>
      <c r="Z28" s="140">
        <v>-100</v>
      </c>
      <c r="AA28" s="155">
        <v>4204998</v>
      </c>
    </row>
    <row r="29" spans="1:27" ht="13.5">
      <c r="A29" s="183" t="s">
        <v>40</v>
      </c>
      <c r="B29" s="182"/>
      <c r="C29" s="155">
        <v>346188</v>
      </c>
      <c r="D29" s="155">
        <v>0</v>
      </c>
      <c r="E29" s="156">
        <v>50245</v>
      </c>
      <c r="F29" s="60">
        <v>50245</v>
      </c>
      <c r="G29" s="60">
        <v>32150</v>
      </c>
      <c r="H29" s="60">
        <v>0</v>
      </c>
      <c r="I29" s="60">
        <v>0</v>
      </c>
      <c r="J29" s="60">
        <v>32150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32150</v>
      </c>
      <c r="X29" s="60">
        <v>12561</v>
      </c>
      <c r="Y29" s="60">
        <v>19589</v>
      </c>
      <c r="Z29" s="140">
        <v>155.95</v>
      </c>
      <c r="AA29" s="155">
        <v>50245</v>
      </c>
    </row>
    <row r="30" spans="1:27" ht="13.5">
      <c r="A30" s="183" t="s">
        <v>119</v>
      </c>
      <c r="B30" s="182"/>
      <c r="C30" s="155">
        <v>2737927</v>
      </c>
      <c r="D30" s="155">
        <v>0</v>
      </c>
      <c r="E30" s="156">
        <v>3076283</v>
      </c>
      <c r="F30" s="60">
        <v>3076283</v>
      </c>
      <c r="G30" s="60">
        <v>120913</v>
      </c>
      <c r="H30" s="60">
        <v>0</v>
      </c>
      <c r="I30" s="60">
        <v>0</v>
      </c>
      <c r="J30" s="60">
        <v>120913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120913</v>
      </c>
      <c r="X30" s="60">
        <v>769071</v>
      </c>
      <c r="Y30" s="60">
        <v>-648158</v>
      </c>
      <c r="Z30" s="140">
        <v>-84.28</v>
      </c>
      <c r="AA30" s="155">
        <v>3076283</v>
      </c>
    </row>
    <row r="31" spans="1:27" ht="13.5">
      <c r="A31" s="183" t="s">
        <v>120</v>
      </c>
      <c r="B31" s="182"/>
      <c r="C31" s="155">
        <v>1166801</v>
      </c>
      <c r="D31" s="155">
        <v>0</v>
      </c>
      <c r="E31" s="156">
        <v>0</v>
      </c>
      <c r="F31" s="60">
        <v>0</v>
      </c>
      <c r="G31" s="60">
        <v>80513</v>
      </c>
      <c r="H31" s="60">
        <v>0</v>
      </c>
      <c r="I31" s="60">
        <v>0</v>
      </c>
      <c r="J31" s="60">
        <v>80513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80513</v>
      </c>
      <c r="X31" s="60">
        <v>0</v>
      </c>
      <c r="Y31" s="60">
        <v>80513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2844719</v>
      </c>
      <c r="D32" s="155">
        <v>0</v>
      </c>
      <c r="E32" s="156">
        <v>3363885</v>
      </c>
      <c r="F32" s="60">
        <v>3363885</v>
      </c>
      <c r="G32" s="60">
        <v>206478</v>
      </c>
      <c r="H32" s="60">
        <v>0</v>
      </c>
      <c r="I32" s="60">
        <v>0</v>
      </c>
      <c r="J32" s="60">
        <v>206478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206478</v>
      </c>
      <c r="X32" s="60">
        <v>840972</v>
      </c>
      <c r="Y32" s="60">
        <v>-634494</v>
      </c>
      <c r="Z32" s="140">
        <v>-75.45</v>
      </c>
      <c r="AA32" s="155">
        <v>3363885</v>
      </c>
    </row>
    <row r="33" spans="1:27" ht="13.5">
      <c r="A33" s="183" t="s">
        <v>42</v>
      </c>
      <c r="B33" s="182"/>
      <c r="C33" s="155">
        <v>45060715</v>
      </c>
      <c r="D33" s="155">
        <v>0</v>
      </c>
      <c r="E33" s="156">
        <v>17511583</v>
      </c>
      <c r="F33" s="60">
        <v>17511583</v>
      </c>
      <c r="G33" s="60">
        <v>4505083</v>
      </c>
      <c r="H33" s="60">
        <v>0</v>
      </c>
      <c r="I33" s="60">
        <v>0</v>
      </c>
      <c r="J33" s="60">
        <v>4505083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4505083</v>
      </c>
      <c r="X33" s="60">
        <v>4377897</v>
      </c>
      <c r="Y33" s="60">
        <v>127186</v>
      </c>
      <c r="Z33" s="140">
        <v>2.91</v>
      </c>
      <c r="AA33" s="155">
        <v>17511583</v>
      </c>
    </row>
    <row r="34" spans="1:27" ht="13.5">
      <c r="A34" s="183" t="s">
        <v>43</v>
      </c>
      <c r="B34" s="182"/>
      <c r="C34" s="155">
        <v>16624063</v>
      </c>
      <c r="D34" s="155">
        <v>0</v>
      </c>
      <c r="E34" s="156">
        <v>18339369</v>
      </c>
      <c r="F34" s="60">
        <v>18339369</v>
      </c>
      <c r="G34" s="60">
        <v>682115</v>
      </c>
      <c r="H34" s="60">
        <v>0</v>
      </c>
      <c r="I34" s="60">
        <v>0</v>
      </c>
      <c r="J34" s="60">
        <v>682115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682115</v>
      </c>
      <c r="X34" s="60">
        <v>4584843</v>
      </c>
      <c r="Y34" s="60">
        <v>-3902728</v>
      </c>
      <c r="Z34" s="140">
        <v>-85.12</v>
      </c>
      <c r="AA34" s="155">
        <v>18339369</v>
      </c>
    </row>
    <row r="35" spans="1:27" ht="13.5">
      <c r="A35" s="181" t="s">
        <v>122</v>
      </c>
      <c r="B35" s="185"/>
      <c r="C35" s="155">
        <v>348184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135365375</v>
      </c>
      <c r="D36" s="188">
        <f>SUM(D25:D35)</f>
        <v>0</v>
      </c>
      <c r="E36" s="189">
        <f t="shared" si="1"/>
        <v>92913493</v>
      </c>
      <c r="F36" s="190">
        <f t="shared" si="1"/>
        <v>92913493</v>
      </c>
      <c r="G36" s="190">
        <f t="shared" si="1"/>
        <v>8725080</v>
      </c>
      <c r="H36" s="190">
        <f t="shared" si="1"/>
        <v>0</v>
      </c>
      <c r="I36" s="190">
        <f t="shared" si="1"/>
        <v>0</v>
      </c>
      <c r="J36" s="190">
        <f t="shared" si="1"/>
        <v>8725080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8725080</v>
      </c>
      <c r="X36" s="190">
        <f t="shared" si="1"/>
        <v>20900022</v>
      </c>
      <c r="Y36" s="190">
        <f t="shared" si="1"/>
        <v>-12174942</v>
      </c>
      <c r="Z36" s="191">
        <f>+IF(X36&lt;&gt;0,+(Y36/X36)*100,0)</f>
        <v>-58.253249685574495</v>
      </c>
      <c r="AA36" s="188">
        <f>SUM(AA25:AA35)</f>
        <v>92913493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-27914423</v>
      </c>
      <c r="D38" s="199">
        <f>+D22-D36</f>
        <v>0</v>
      </c>
      <c r="E38" s="200">
        <f t="shared" si="2"/>
        <v>15679567</v>
      </c>
      <c r="F38" s="106">
        <f t="shared" si="2"/>
        <v>15679567</v>
      </c>
      <c r="G38" s="106">
        <f t="shared" si="2"/>
        <v>23166465</v>
      </c>
      <c r="H38" s="106">
        <f t="shared" si="2"/>
        <v>0</v>
      </c>
      <c r="I38" s="106">
        <f t="shared" si="2"/>
        <v>0</v>
      </c>
      <c r="J38" s="106">
        <f t="shared" si="2"/>
        <v>23166465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23166465</v>
      </c>
      <c r="X38" s="106">
        <f>IF(F22=F36,0,X22-X36)</f>
        <v>14933620</v>
      </c>
      <c r="Y38" s="106">
        <f t="shared" si="2"/>
        <v>8232845</v>
      </c>
      <c r="Z38" s="201">
        <f>+IF(X38&lt;&gt;0,+(Y38/X38)*100,0)</f>
        <v>55.129600190710626</v>
      </c>
      <c r="AA38" s="199">
        <f>+AA22-AA36</f>
        <v>15679567</v>
      </c>
    </row>
    <row r="39" spans="1:27" ht="13.5">
      <c r="A39" s="181" t="s">
        <v>46</v>
      </c>
      <c r="B39" s="185"/>
      <c r="C39" s="155">
        <v>28051698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137275</v>
      </c>
      <c r="D42" s="206">
        <f>SUM(D38:D41)</f>
        <v>0</v>
      </c>
      <c r="E42" s="207">
        <f t="shared" si="3"/>
        <v>15679567</v>
      </c>
      <c r="F42" s="88">
        <f t="shared" si="3"/>
        <v>15679567</v>
      </c>
      <c r="G42" s="88">
        <f t="shared" si="3"/>
        <v>23166465</v>
      </c>
      <c r="H42" s="88">
        <f t="shared" si="3"/>
        <v>0</v>
      </c>
      <c r="I42" s="88">
        <f t="shared" si="3"/>
        <v>0</v>
      </c>
      <c r="J42" s="88">
        <f t="shared" si="3"/>
        <v>23166465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23166465</v>
      </c>
      <c r="X42" s="88">
        <f t="shared" si="3"/>
        <v>14933620</v>
      </c>
      <c r="Y42" s="88">
        <f t="shared" si="3"/>
        <v>8232845</v>
      </c>
      <c r="Z42" s="208">
        <f>+IF(X42&lt;&gt;0,+(Y42/X42)*100,0)</f>
        <v>55.129600190710626</v>
      </c>
      <c r="AA42" s="206">
        <f>SUM(AA38:AA41)</f>
        <v>15679567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137275</v>
      </c>
      <c r="D44" s="210">
        <f>+D42-D43</f>
        <v>0</v>
      </c>
      <c r="E44" s="211">
        <f t="shared" si="4"/>
        <v>15679567</v>
      </c>
      <c r="F44" s="77">
        <f t="shared" si="4"/>
        <v>15679567</v>
      </c>
      <c r="G44" s="77">
        <f t="shared" si="4"/>
        <v>23166465</v>
      </c>
      <c r="H44" s="77">
        <f t="shared" si="4"/>
        <v>0</v>
      </c>
      <c r="I44" s="77">
        <f t="shared" si="4"/>
        <v>0</v>
      </c>
      <c r="J44" s="77">
        <f t="shared" si="4"/>
        <v>23166465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23166465</v>
      </c>
      <c r="X44" s="77">
        <f t="shared" si="4"/>
        <v>14933620</v>
      </c>
      <c r="Y44" s="77">
        <f t="shared" si="4"/>
        <v>8232845</v>
      </c>
      <c r="Z44" s="212">
        <f>+IF(X44&lt;&gt;0,+(Y44/X44)*100,0)</f>
        <v>55.129600190710626</v>
      </c>
      <c r="AA44" s="210">
        <f>+AA42-AA43</f>
        <v>15679567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137275</v>
      </c>
      <c r="D46" s="206">
        <f>SUM(D44:D45)</f>
        <v>0</v>
      </c>
      <c r="E46" s="207">
        <f t="shared" si="5"/>
        <v>15679567</v>
      </c>
      <c r="F46" s="88">
        <f t="shared" si="5"/>
        <v>15679567</v>
      </c>
      <c r="G46" s="88">
        <f t="shared" si="5"/>
        <v>23166465</v>
      </c>
      <c r="H46" s="88">
        <f t="shared" si="5"/>
        <v>0</v>
      </c>
      <c r="I46" s="88">
        <f t="shared" si="5"/>
        <v>0</v>
      </c>
      <c r="J46" s="88">
        <f t="shared" si="5"/>
        <v>23166465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23166465</v>
      </c>
      <c r="X46" s="88">
        <f t="shared" si="5"/>
        <v>14933620</v>
      </c>
      <c r="Y46" s="88">
        <f t="shared" si="5"/>
        <v>8232845</v>
      </c>
      <c r="Z46" s="208">
        <f>+IF(X46&lt;&gt;0,+(Y46/X46)*100,0)</f>
        <v>55.129600190710626</v>
      </c>
      <c r="AA46" s="206">
        <f>SUM(AA44:AA45)</f>
        <v>15679567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137275</v>
      </c>
      <c r="D48" s="217">
        <f>SUM(D46:D47)</f>
        <v>0</v>
      </c>
      <c r="E48" s="218">
        <f t="shared" si="6"/>
        <v>15679567</v>
      </c>
      <c r="F48" s="219">
        <f t="shared" si="6"/>
        <v>15679567</v>
      </c>
      <c r="G48" s="219">
        <f t="shared" si="6"/>
        <v>23166465</v>
      </c>
      <c r="H48" s="220">
        <f t="shared" si="6"/>
        <v>0</v>
      </c>
      <c r="I48" s="220">
        <f t="shared" si="6"/>
        <v>0</v>
      </c>
      <c r="J48" s="220">
        <f t="shared" si="6"/>
        <v>23166465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23166465</v>
      </c>
      <c r="X48" s="220">
        <f t="shared" si="6"/>
        <v>14933620</v>
      </c>
      <c r="Y48" s="220">
        <f t="shared" si="6"/>
        <v>8232845</v>
      </c>
      <c r="Z48" s="221">
        <f>+IF(X48&lt;&gt;0,+(Y48/X48)*100,0)</f>
        <v>55.129600190710626</v>
      </c>
      <c r="AA48" s="222">
        <f>SUM(AA46:AA47)</f>
        <v>15679567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1011401</v>
      </c>
      <c r="D5" s="153">
        <f>SUM(D6:D8)</f>
        <v>0</v>
      </c>
      <c r="E5" s="154">
        <f t="shared" si="0"/>
        <v>91535</v>
      </c>
      <c r="F5" s="100">
        <f t="shared" si="0"/>
        <v>91535</v>
      </c>
      <c r="G5" s="100">
        <f t="shared" si="0"/>
        <v>39909</v>
      </c>
      <c r="H5" s="100">
        <f t="shared" si="0"/>
        <v>0</v>
      </c>
      <c r="I5" s="100">
        <f t="shared" si="0"/>
        <v>0</v>
      </c>
      <c r="J5" s="100">
        <f t="shared" si="0"/>
        <v>39909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39909</v>
      </c>
      <c r="X5" s="100">
        <f t="shared" si="0"/>
        <v>53509</v>
      </c>
      <c r="Y5" s="100">
        <f t="shared" si="0"/>
        <v>-13600</v>
      </c>
      <c r="Z5" s="137">
        <f>+IF(X5&lt;&gt;0,+(Y5/X5)*100,0)</f>
        <v>-25.416285110915922</v>
      </c>
      <c r="AA5" s="153">
        <f>SUM(AA6:AA8)</f>
        <v>91535</v>
      </c>
    </row>
    <row r="6" spans="1:27" ht="13.5">
      <c r="A6" s="138" t="s">
        <v>75</v>
      </c>
      <c r="B6" s="136"/>
      <c r="C6" s="155">
        <v>560448</v>
      </c>
      <c r="D6" s="155"/>
      <c r="E6" s="156">
        <v>18035</v>
      </c>
      <c r="F6" s="60">
        <v>18035</v>
      </c>
      <c r="G6" s="60">
        <v>8333</v>
      </c>
      <c r="H6" s="60"/>
      <c r="I6" s="60"/>
      <c r="J6" s="60">
        <v>8333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8333</v>
      </c>
      <c r="X6" s="60">
        <v>4509</v>
      </c>
      <c r="Y6" s="60">
        <v>3824</v>
      </c>
      <c r="Z6" s="140">
        <v>84.81</v>
      </c>
      <c r="AA6" s="62">
        <v>18035</v>
      </c>
    </row>
    <row r="7" spans="1:27" ht="13.5">
      <c r="A7" s="138" t="s">
        <v>76</v>
      </c>
      <c r="B7" s="136"/>
      <c r="C7" s="157">
        <v>41359</v>
      </c>
      <c r="D7" s="157"/>
      <c r="E7" s="158">
        <v>13500</v>
      </c>
      <c r="F7" s="159">
        <v>13500</v>
      </c>
      <c r="G7" s="159">
        <v>7894</v>
      </c>
      <c r="H7" s="159"/>
      <c r="I7" s="159"/>
      <c r="J7" s="159">
        <v>7894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7894</v>
      </c>
      <c r="X7" s="159">
        <v>9000</v>
      </c>
      <c r="Y7" s="159">
        <v>-1106</v>
      </c>
      <c r="Z7" s="141">
        <v>-12.29</v>
      </c>
      <c r="AA7" s="225">
        <v>13500</v>
      </c>
    </row>
    <row r="8" spans="1:27" ht="13.5">
      <c r="A8" s="138" t="s">
        <v>77</v>
      </c>
      <c r="B8" s="136"/>
      <c r="C8" s="155">
        <v>409594</v>
      </c>
      <c r="D8" s="155"/>
      <c r="E8" s="156">
        <v>60000</v>
      </c>
      <c r="F8" s="60">
        <v>60000</v>
      </c>
      <c r="G8" s="60">
        <v>23682</v>
      </c>
      <c r="H8" s="60"/>
      <c r="I8" s="60"/>
      <c r="J8" s="60">
        <v>23682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23682</v>
      </c>
      <c r="X8" s="60">
        <v>40000</v>
      </c>
      <c r="Y8" s="60">
        <v>-16318</v>
      </c>
      <c r="Z8" s="140">
        <v>-40.79</v>
      </c>
      <c r="AA8" s="62">
        <v>60000</v>
      </c>
    </row>
    <row r="9" spans="1:27" ht="13.5">
      <c r="A9" s="135" t="s">
        <v>78</v>
      </c>
      <c r="B9" s="136"/>
      <c r="C9" s="153">
        <f aca="true" t="shared" si="1" ref="C9:Y9">SUM(C10:C14)</f>
        <v>3971130</v>
      </c>
      <c r="D9" s="153">
        <f>SUM(D10:D14)</f>
        <v>0</v>
      </c>
      <c r="E9" s="154">
        <f t="shared" si="1"/>
        <v>5641000</v>
      </c>
      <c r="F9" s="100">
        <f t="shared" si="1"/>
        <v>5641000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1880333</v>
      </c>
      <c r="Y9" s="100">
        <f t="shared" si="1"/>
        <v>-1880333</v>
      </c>
      <c r="Z9" s="137">
        <f>+IF(X9&lt;&gt;0,+(Y9/X9)*100,0)</f>
        <v>-100</v>
      </c>
      <c r="AA9" s="102">
        <f>SUM(AA10:AA14)</f>
        <v>5641000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3971130</v>
      </c>
      <c r="D12" s="155"/>
      <c r="E12" s="156">
        <v>5641000</v>
      </c>
      <c r="F12" s="60">
        <v>5641000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1880333</v>
      </c>
      <c r="Y12" s="60">
        <v>-1880333</v>
      </c>
      <c r="Z12" s="140">
        <v>-100</v>
      </c>
      <c r="AA12" s="62">
        <v>5641000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1637838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95465</v>
      </c>
      <c r="H15" s="100">
        <f t="shared" si="2"/>
        <v>0</v>
      </c>
      <c r="I15" s="100">
        <f t="shared" si="2"/>
        <v>0</v>
      </c>
      <c r="J15" s="100">
        <f t="shared" si="2"/>
        <v>95465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95465</v>
      </c>
      <c r="X15" s="100">
        <f t="shared" si="2"/>
        <v>0</v>
      </c>
      <c r="Y15" s="100">
        <f t="shared" si="2"/>
        <v>95465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1637838</v>
      </c>
      <c r="D17" s="155"/>
      <c r="E17" s="156"/>
      <c r="F17" s="60"/>
      <c r="G17" s="60">
        <v>95465</v>
      </c>
      <c r="H17" s="60"/>
      <c r="I17" s="60"/>
      <c r="J17" s="60">
        <v>95465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95465</v>
      </c>
      <c r="X17" s="60"/>
      <c r="Y17" s="60">
        <v>95465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18548218</v>
      </c>
      <c r="D19" s="153">
        <f>SUM(D20:D23)</f>
        <v>0</v>
      </c>
      <c r="E19" s="154">
        <f t="shared" si="3"/>
        <v>14152029</v>
      </c>
      <c r="F19" s="100">
        <f t="shared" si="3"/>
        <v>14152029</v>
      </c>
      <c r="G19" s="100">
        <f t="shared" si="3"/>
        <v>76776</v>
      </c>
      <c r="H19" s="100">
        <f t="shared" si="3"/>
        <v>0</v>
      </c>
      <c r="I19" s="100">
        <f t="shared" si="3"/>
        <v>0</v>
      </c>
      <c r="J19" s="100">
        <f t="shared" si="3"/>
        <v>76776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76776</v>
      </c>
      <c r="X19" s="100">
        <f t="shared" si="3"/>
        <v>3531687</v>
      </c>
      <c r="Y19" s="100">
        <f t="shared" si="3"/>
        <v>-3454911</v>
      </c>
      <c r="Z19" s="137">
        <f>+IF(X19&lt;&gt;0,+(Y19/X19)*100,0)</f>
        <v>-97.82608141661477</v>
      </c>
      <c r="AA19" s="102">
        <f>SUM(AA20:AA23)</f>
        <v>14152029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18524370</v>
      </c>
      <c r="D21" s="155"/>
      <c r="E21" s="156">
        <v>14126750</v>
      </c>
      <c r="F21" s="60">
        <v>14126750</v>
      </c>
      <c r="G21" s="60">
        <v>76776</v>
      </c>
      <c r="H21" s="60"/>
      <c r="I21" s="60"/>
      <c r="J21" s="60">
        <v>76776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76776</v>
      </c>
      <c r="X21" s="60">
        <v>3531687</v>
      </c>
      <c r="Y21" s="60">
        <v>-3454911</v>
      </c>
      <c r="Z21" s="140">
        <v>-97.83</v>
      </c>
      <c r="AA21" s="62">
        <v>14126750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23848</v>
      </c>
      <c r="D23" s="155"/>
      <c r="E23" s="156">
        <v>25279</v>
      </c>
      <c r="F23" s="60">
        <v>25279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25279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25168587</v>
      </c>
      <c r="D25" s="217">
        <f>+D5+D9+D15+D19+D24</f>
        <v>0</v>
      </c>
      <c r="E25" s="230">
        <f t="shared" si="4"/>
        <v>19884564</v>
      </c>
      <c r="F25" s="219">
        <f t="shared" si="4"/>
        <v>19884564</v>
      </c>
      <c r="G25" s="219">
        <f t="shared" si="4"/>
        <v>212150</v>
      </c>
      <c r="H25" s="219">
        <f t="shared" si="4"/>
        <v>0</v>
      </c>
      <c r="I25" s="219">
        <f t="shared" si="4"/>
        <v>0</v>
      </c>
      <c r="J25" s="219">
        <f t="shared" si="4"/>
        <v>212150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212150</v>
      </c>
      <c r="X25" s="219">
        <f t="shared" si="4"/>
        <v>5465529</v>
      </c>
      <c r="Y25" s="219">
        <f t="shared" si="4"/>
        <v>-5253379</v>
      </c>
      <c r="Z25" s="231">
        <f>+IF(X25&lt;&gt;0,+(Y25/X25)*100,0)</f>
        <v>-96.11839951814363</v>
      </c>
      <c r="AA25" s="232">
        <f>+AA5+AA9+AA15+AA19+AA24</f>
        <v>19884564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22515518</v>
      </c>
      <c r="D28" s="155"/>
      <c r="E28" s="156">
        <v>19652750</v>
      </c>
      <c r="F28" s="60">
        <v>19652750</v>
      </c>
      <c r="G28" s="60">
        <v>76776</v>
      </c>
      <c r="H28" s="60"/>
      <c r="I28" s="60"/>
      <c r="J28" s="60">
        <v>76776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76776</v>
      </c>
      <c r="X28" s="60"/>
      <c r="Y28" s="60">
        <v>76776</v>
      </c>
      <c r="Z28" s="140"/>
      <c r="AA28" s="155">
        <v>19652750</v>
      </c>
    </row>
    <row r="29" spans="1:27" ht="13.5">
      <c r="A29" s="234" t="s">
        <v>134</v>
      </c>
      <c r="B29" s="136"/>
      <c r="C29" s="155">
        <v>2379807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119147</v>
      </c>
      <c r="H30" s="159"/>
      <c r="I30" s="159"/>
      <c r="J30" s="159">
        <v>119147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119147</v>
      </c>
      <c r="X30" s="159"/>
      <c r="Y30" s="159">
        <v>119147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24895325</v>
      </c>
      <c r="D32" s="210">
        <f>SUM(D28:D31)</f>
        <v>0</v>
      </c>
      <c r="E32" s="211">
        <f t="shared" si="5"/>
        <v>19652750</v>
      </c>
      <c r="F32" s="77">
        <f t="shared" si="5"/>
        <v>19652750</v>
      </c>
      <c r="G32" s="77">
        <f t="shared" si="5"/>
        <v>195923</v>
      </c>
      <c r="H32" s="77">
        <f t="shared" si="5"/>
        <v>0</v>
      </c>
      <c r="I32" s="77">
        <f t="shared" si="5"/>
        <v>0</v>
      </c>
      <c r="J32" s="77">
        <f t="shared" si="5"/>
        <v>195923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195923</v>
      </c>
      <c r="X32" s="77">
        <f t="shared" si="5"/>
        <v>0</v>
      </c>
      <c r="Y32" s="77">
        <f t="shared" si="5"/>
        <v>195923</v>
      </c>
      <c r="Z32" s="212">
        <f>+IF(X32&lt;&gt;0,+(Y32/X32)*100,0)</f>
        <v>0</v>
      </c>
      <c r="AA32" s="79">
        <f>SUM(AA28:AA31)</f>
        <v>19652750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8333</v>
      </c>
      <c r="H33" s="60"/>
      <c r="I33" s="60"/>
      <c r="J33" s="60">
        <v>8333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8333</v>
      </c>
      <c r="X33" s="60"/>
      <c r="Y33" s="60">
        <v>8333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273262</v>
      </c>
      <c r="D35" s="155"/>
      <c r="E35" s="156">
        <v>231814</v>
      </c>
      <c r="F35" s="60">
        <v>231814</v>
      </c>
      <c r="G35" s="60">
        <v>7894</v>
      </c>
      <c r="H35" s="60"/>
      <c r="I35" s="60"/>
      <c r="J35" s="60">
        <v>7894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7894</v>
      </c>
      <c r="X35" s="60"/>
      <c r="Y35" s="60">
        <v>7894</v>
      </c>
      <c r="Z35" s="140"/>
      <c r="AA35" s="62">
        <v>231814</v>
      </c>
    </row>
    <row r="36" spans="1:27" ht="13.5">
      <c r="A36" s="238" t="s">
        <v>139</v>
      </c>
      <c r="B36" s="149"/>
      <c r="C36" s="222">
        <f aca="true" t="shared" si="6" ref="C36:Y36">SUM(C32:C35)</f>
        <v>25168587</v>
      </c>
      <c r="D36" s="222">
        <f>SUM(D32:D35)</f>
        <v>0</v>
      </c>
      <c r="E36" s="218">
        <f t="shared" si="6"/>
        <v>19884564</v>
      </c>
      <c r="F36" s="220">
        <f t="shared" si="6"/>
        <v>19884564</v>
      </c>
      <c r="G36" s="220">
        <f t="shared" si="6"/>
        <v>212150</v>
      </c>
      <c r="H36" s="220">
        <f t="shared" si="6"/>
        <v>0</v>
      </c>
      <c r="I36" s="220">
        <f t="shared" si="6"/>
        <v>0</v>
      </c>
      <c r="J36" s="220">
        <f t="shared" si="6"/>
        <v>212150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212150</v>
      </c>
      <c r="X36" s="220">
        <f t="shared" si="6"/>
        <v>0</v>
      </c>
      <c r="Y36" s="220">
        <f t="shared" si="6"/>
        <v>212150</v>
      </c>
      <c r="Z36" s="221">
        <f>+IF(X36&lt;&gt;0,+(Y36/X36)*100,0)</f>
        <v>0</v>
      </c>
      <c r="AA36" s="239">
        <f>SUM(AA32:AA35)</f>
        <v>19884564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8288278</v>
      </c>
      <c r="D6" s="155"/>
      <c r="E6" s="59">
        <v>524470</v>
      </c>
      <c r="F6" s="60">
        <v>524470</v>
      </c>
      <c r="G6" s="60">
        <v>7010260</v>
      </c>
      <c r="H6" s="60"/>
      <c r="I6" s="60"/>
      <c r="J6" s="60">
        <v>7010260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7010260</v>
      </c>
      <c r="X6" s="60">
        <v>131118</v>
      </c>
      <c r="Y6" s="60">
        <v>6879142</v>
      </c>
      <c r="Z6" s="140">
        <v>5246.53</v>
      </c>
      <c r="AA6" s="62">
        <v>524470</v>
      </c>
    </row>
    <row r="7" spans="1:27" ht="13.5">
      <c r="A7" s="249" t="s">
        <v>144</v>
      </c>
      <c r="B7" s="182"/>
      <c r="C7" s="155"/>
      <c r="D7" s="155"/>
      <c r="E7" s="59">
        <v>16000000</v>
      </c>
      <c r="F7" s="60">
        <v>16000000</v>
      </c>
      <c r="G7" s="60">
        <v>-8971</v>
      </c>
      <c r="H7" s="60"/>
      <c r="I7" s="60"/>
      <c r="J7" s="60">
        <v>-8971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-8971</v>
      </c>
      <c r="X7" s="60">
        <v>4000000</v>
      </c>
      <c r="Y7" s="60">
        <v>-4008971</v>
      </c>
      <c r="Z7" s="140">
        <v>-100.22</v>
      </c>
      <c r="AA7" s="62">
        <v>16000000</v>
      </c>
    </row>
    <row r="8" spans="1:27" ht="13.5">
      <c r="A8" s="249" t="s">
        <v>145</v>
      </c>
      <c r="B8" s="182"/>
      <c r="C8" s="155">
        <v>5491874</v>
      </c>
      <c r="D8" s="155"/>
      <c r="E8" s="59">
        <v>13818078</v>
      </c>
      <c r="F8" s="60">
        <v>13818078</v>
      </c>
      <c r="G8" s="60">
        <v>12991598</v>
      </c>
      <c r="H8" s="60"/>
      <c r="I8" s="60"/>
      <c r="J8" s="60">
        <v>12991598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12991598</v>
      </c>
      <c r="X8" s="60">
        <v>3454520</v>
      </c>
      <c r="Y8" s="60">
        <v>9537078</v>
      </c>
      <c r="Z8" s="140">
        <v>276.08</v>
      </c>
      <c r="AA8" s="62">
        <v>13818078</v>
      </c>
    </row>
    <row r="9" spans="1:27" ht="13.5">
      <c r="A9" s="249" t="s">
        <v>146</v>
      </c>
      <c r="B9" s="182"/>
      <c r="C9" s="155">
        <v>10070008</v>
      </c>
      <c r="D9" s="155"/>
      <c r="E9" s="59"/>
      <c r="F9" s="60"/>
      <c r="G9" s="60">
        <v>97462</v>
      </c>
      <c r="H9" s="60"/>
      <c r="I9" s="60"/>
      <c r="J9" s="60">
        <v>97462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97462</v>
      </c>
      <c r="X9" s="60"/>
      <c r="Y9" s="60">
        <v>97462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762426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24612586</v>
      </c>
      <c r="D12" s="168">
        <f>SUM(D6:D11)</f>
        <v>0</v>
      </c>
      <c r="E12" s="72">
        <f t="shared" si="0"/>
        <v>30342548</v>
      </c>
      <c r="F12" s="73">
        <f t="shared" si="0"/>
        <v>30342548</v>
      </c>
      <c r="G12" s="73">
        <f t="shared" si="0"/>
        <v>20090349</v>
      </c>
      <c r="H12" s="73">
        <f t="shared" si="0"/>
        <v>0</v>
      </c>
      <c r="I12" s="73">
        <f t="shared" si="0"/>
        <v>0</v>
      </c>
      <c r="J12" s="73">
        <f t="shared" si="0"/>
        <v>20090349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20090349</v>
      </c>
      <c r="X12" s="73">
        <f t="shared" si="0"/>
        <v>7585638</v>
      </c>
      <c r="Y12" s="73">
        <f t="shared" si="0"/>
        <v>12504711</v>
      </c>
      <c r="Z12" s="170">
        <f>+IF(X12&lt;&gt;0,+(Y12/X12)*100,0)</f>
        <v>164.84718885873542</v>
      </c>
      <c r="AA12" s="74">
        <f>SUM(AA6:AA11)</f>
        <v>30342548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25376508</v>
      </c>
      <c r="D17" s="155"/>
      <c r="E17" s="59">
        <v>29068</v>
      </c>
      <c r="F17" s="60">
        <v>29068</v>
      </c>
      <c r="G17" s="60">
        <v>39908</v>
      </c>
      <c r="H17" s="60"/>
      <c r="I17" s="60"/>
      <c r="J17" s="60">
        <v>39908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39908</v>
      </c>
      <c r="X17" s="60">
        <v>7267</v>
      </c>
      <c r="Y17" s="60">
        <v>32641</v>
      </c>
      <c r="Z17" s="140">
        <v>449.17</v>
      </c>
      <c r="AA17" s="62">
        <v>29068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296530008</v>
      </c>
      <c r="D19" s="155"/>
      <c r="E19" s="59">
        <v>257975686</v>
      </c>
      <c r="F19" s="60">
        <v>257975686</v>
      </c>
      <c r="G19" s="60">
        <v>172241</v>
      </c>
      <c r="H19" s="60"/>
      <c r="I19" s="60"/>
      <c r="J19" s="60">
        <v>172241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172241</v>
      </c>
      <c r="X19" s="60">
        <v>64493922</v>
      </c>
      <c r="Y19" s="60">
        <v>-64321681</v>
      </c>
      <c r="Z19" s="140">
        <v>-99.73</v>
      </c>
      <c r="AA19" s="62">
        <v>257975686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737721</v>
      </c>
      <c r="D22" s="155"/>
      <c r="E22" s="59">
        <v>523785</v>
      </c>
      <c r="F22" s="60">
        <v>523785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130946</v>
      </c>
      <c r="Y22" s="60">
        <v>-130946</v>
      </c>
      <c r="Z22" s="140">
        <v>-100</v>
      </c>
      <c r="AA22" s="62">
        <v>523785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322644237</v>
      </c>
      <c r="D24" s="168">
        <f>SUM(D15:D23)</f>
        <v>0</v>
      </c>
      <c r="E24" s="76">
        <f t="shared" si="1"/>
        <v>258528539</v>
      </c>
      <c r="F24" s="77">
        <f t="shared" si="1"/>
        <v>258528539</v>
      </c>
      <c r="G24" s="77">
        <f t="shared" si="1"/>
        <v>212149</v>
      </c>
      <c r="H24" s="77">
        <f t="shared" si="1"/>
        <v>0</v>
      </c>
      <c r="I24" s="77">
        <f t="shared" si="1"/>
        <v>0</v>
      </c>
      <c r="J24" s="77">
        <f t="shared" si="1"/>
        <v>212149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212149</v>
      </c>
      <c r="X24" s="77">
        <f t="shared" si="1"/>
        <v>64632135</v>
      </c>
      <c r="Y24" s="77">
        <f t="shared" si="1"/>
        <v>-64419986</v>
      </c>
      <c r="Z24" s="212">
        <f>+IF(X24&lt;&gt;0,+(Y24/X24)*100,0)</f>
        <v>-99.6717592572178</v>
      </c>
      <c r="AA24" s="79">
        <f>SUM(AA15:AA23)</f>
        <v>258528539</v>
      </c>
    </row>
    <row r="25" spans="1:27" ht="13.5">
      <c r="A25" s="250" t="s">
        <v>159</v>
      </c>
      <c r="B25" s="251"/>
      <c r="C25" s="168">
        <f aca="true" t="shared" si="2" ref="C25:Y25">+C12+C24</f>
        <v>347256823</v>
      </c>
      <c r="D25" s="168">
        <f>+D12+D24</f>
        <v>0</v>
      </c>
      <c r="E25" s="72">
        <f t="shared" si="2"/>
        <v>288871087</v>
      </c>
      <c r="F25" s="73">
        <f t="shared" si="2"/>
        <v>288871087</v>
      </c>
      <c r="G25" s="73">
        <f t="shared" si="2"/>
        <v>20302498</v>
      </c>
      <c r="H25" s="73">
        <f t="shared" si="2"/>
        <v>0</v>
      </c>
      <c r="I25" s="73">
        <f t="shared" si="2"/>
        <v>0</v>
      </c>
      <c r="J25" s="73">
        <f t="shared" si="2"/>
        <v>20302498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20302498</v>
      </c>
      <c r="X25" s="73">
        <f t="shared" si="2"/>
        <v>72217773</v>
      </c>
      <c r="Y25" s="73">
        <f t="shared" si="2"/>
        <v>-51915275</v>
      </c>
      <c r="Z25" s="170">
        <f>+IF(X25&lt;&gt;0,+(Y25/X25)*100,0)</f>
        <v>-71.8871170397348</v>
      </c>
      <c r="AA25" s="74">
        <f>+AA12+AA24</f>
        <v>288871087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104700</v>
      </c>
      <c r="D31" s="155"/>
      <c r="E31" s="59">
        <v>133732</v>
      </c>
      <c r="F31" s="60">
        <v>133732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33433</v>
      </c>
      <c r="Y31" s="60">
        <v>-33433</v>
      </c>
      <c r="Z31" s="140">
        <v>-100</v>
      </c>
      <c r="AA31" s="62">
        <v>133732</v>
      </c>
    </row>
    <row r="32" spans="1:27" ht="13.5">
      <c r="A32" s="249" t="s">
        <v>164</v>
      </c>
      <c r="B32" s="182"/>
      <c r="C32" s="155">
        <v>31324043</v>
      </c>
      <c r="D32" s="155"/>
      <c r="E32" s="59">
        <v>64094340</v>
      </c>
      <c r="F32" s="60">
        <v>64094340</v>
      </c>
      <c r="G32" s="60">
        <v>-2863966</v>
      </c>
      <c r="H32" s="60"/>
      <c r="I32" s="60"/>
      <c r="J32" s="60">
        <v>-2863966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-2863966</v>
      </c>
      <c r="X32" s="60">
        <v>16023585</v>
      </c>
      <c r="Y32" s="60">
        <v>-18887551</v>
      </c>
      <c r="Z32" s="140">
        <v>-117.87</v>
      </c>
      <c r="AA32" s="62">
        <v>64094340</v>
      </c>
    </row>
    <row r="33" spans="1:27" ht="13.5">
      <c r="A33" s="249" t="s">
        <v>165</v>
      </c>
      <c r="B33" s="182"/>
      <c r="C33" s="155">
        <v>673336</v>
      </c>
      <c r="D33" s="155"/>
      <c r="E33" s="59">
        <v>92258</v>
      </c>
      <c r="F33" s="60">
        <v>92258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23065</v>
      </c>
      <c r="Y33" s="60">
        <v>-23065</v>
      </c>
      <c r="Z33" s="140">
        <v>-100</v>
      </c>
      <c r="AA33" s="62">
        <v>92258</v>
      </c>
    </row>
    <row r="34" spans="1:27" ht="13.5">
      <c r="A34" s="250" t="s">
        <v>58</v>
      </c>
      <c r="B34" s="251"/>
      <c r="C34" s="168">
        <f aca="true" t="shared" si="3" ref="C34:Y34">SUM(C29:C33)</f>
        <v>32102079</v>
      </c>
      <c r="D34" s="168">
        <f>SUM(D29:D33)</f>
        <v>0</v>
      </c>
      <c r="E34" s="72">
        <f t="shared" si="3"/>
        <v>64320330</v>
      </c>
      <c r="F34" s="73">
        <f t="shared" si="3"/>
        <v>64320330</v>
      </c>
      <c r="G34" s="73">
        <f t="shared" si="3"/>
        <v>-2863966</v>
      </c>
      <c r="H34" s="73">
        <f t="shared" si="3"/>
        <v>0</v>
      </c>
      <c r="I34" s="73">
        <f t="shared" si="3"/>
        <v>0</v>
      </c>
      <c r="J34" s="73">
        <f t="shared" si="3"/>
        <v>-2863966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-2863966</v>
      </c>
      <c r="X34" s="73">
        <f t="shared" si="3"/>
        <v>16080083</v>
      </c>
      <c r="Y34" s="73">
        <f t="shared" si="3"/>
        <v>-18944049</v>
      </c>
      <c r="Z34" s="170">
        <f>+IF(X34&lt;&gt;0,+(Y34/X34)*100,0)</f>
        <v>-117.81064189780612</v>
      </c>
      <c r="AA34" s="74">
        <f>SUM(AA29:AA33)</f>
        <v>64320330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2904227</v>
      </c>
      <c r="D38" s="155"/>
      <c r="E38" s="59">
        <v>1224115</v>
      </c>
      <c r="F38" s="60">
        <v>1224115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306029</v>
      </c>
      <c r="Y38" s="60">
        <v>-306029</v>
      </c>
      <c r="Z38" s="140">
        <v>-100</v>
      </c>
      <c r="AA38" s="62">
        <v>1224115</v>
      </c>
    </row>
    <row r="39" spans="1:27" ht="13.5">
      <c r="A39" s="250" t="s">
        <v>59</v>
      </c>
      <c r="B39" s="253"/>
      <c r="C39" s="168">
        <f aca="true" t="shared" si="4" ref="C39:Y39">SUM(C37:C38)</f>
        <v>2904227</v>
      </c>
      <c r="D39" s="168">
        <f>SUM(D37:D38)</f>
        <v>0</v>
      </c>
      <c r="E39" s="76">
        <f t="shared" si="4"/>
        <v>1224115</v>
      </c>
      <c r="F39" s="77">
        <f t="shared" si="4"/>
        <v>1224115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306029</v>
      </c>
      <c r="Y39" s="77">
        <f t="shared" si="4"/>
        <v>-306029</v>
      </c>
      <c r="Z39" s="212">
        <f>+IF(X39&lt;&gt;0,+(Y39/X39)*100,0)</f>
        <v>-100</v>
      </c>
      <c r="AA39" s="79">
        <f>SUM(AA37:AA38)</f>
        <v>1224115</v>
      </c>
    </row>
    <row r="40" spans="1:27" ht="13.5">
      <c r="A40" s="250" t="s">
        <v>167</v>
      </c>
      <c r="B40" s="251"/>
      <c r="C40" s="168">
        <f aca="true" t="shared" si="5" ref="C40:Y40">+C34+C39</f>
        <v>35006306</v>
      </c>
      <c r="D40" s="168">
        <f>+D34+D39</f>
        <v>0</v>
      </c>
      <c r="E40" s="72">
        <f t="shared" si="5"/>
        <v>65544445</v>
      </c>
      <c r="F40" s="73">
        <f t="shared" si="5"/>
        <v>65544445</v>
      </c>
      <c r="G40" s="73">
        <f t="shared" si="5"/>
        <v>-2863966</v>
      </c>
      <c r="H40" s="73">
        <f t="shared" si="5"/>
        <v>0</v>
      </c>
      <c r="I40" s="73">
        <f t="shared" si="5"/>
        <v>0</v>
      </c>
      <c r="J40" s="73">
        <f t="shared" si="5"/>
        <v>-2863966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-2863966</v>
      </c>
      <c r="X40" s="73">
        <f t="shared" si="5"/>
        <v>16386112</v>
      </c>
      <c r="Y40" s="73">
        <f t="shared" si="5"/>
        <v>-19250078</v>
      </c>
      <c r="Z40" s="170">
        <f>+IF(X40&lt;&gt;0,+(Y40/X40)*100,0)</f>
        <v>-117.47800820597345</v>
      </c>
      <c r="AA40" s="74">
        <f>+AA34+AA39</f>
        <v>65544445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312250517</v>
      </c>
      <c r="D42" s="257">
        <f>+D25-D40</f>
        <v>0</v>
      </c>
      <c r="E42" s="258">
        <f t="shared" si="6"/>
        <v>223326642</v>
      </c>
      <c r="F42" s="259">
        <f t="shared" si="6"/>
        <v>223326642</v>
      </c>
      <c r="G42" s="259">
        <f t="shared" si="6"/>
        <v>23166464</v>
      </c>
      <c r="H42" s="259">
        <f t="shared" si="6"/>
        <v>0</v>
      </c>
      <c r="I42" s="259">
        <f t="shared" si="6"/>
        <v>0</v>
      </c>
      <c r="J42" s="259">
        <f t="shared" si="6"/>
        <v>23166464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23166464</v>
      </c>
      <c r="X42" s="259">
        <f t="shared" si="6"/>
        <v>55831661</v>
      </c>
      <c r="Y42" s="259">
        <f t="shared" si="6"/>
        <v>-32665197</v>
      </c>
      <c r="Z42" s="260">
        <f>+IF(X42&lt;&gt;0,+(Y42/X42)*100,0)</f>
        <v>-58.50658285090247</v>
      </c>
      <c r="AA42" s="261">
        <f>+AA25-AA40</f>
        <v>223326642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312250517</v>
      </c>
      <c r="D45" s="155"/>
      <c r="E45" s="59">
        <v>237915047</v>
      </c>
      <c r="F45" s="60">
        <v>237915047</v>
      </c>
      <c r="G45" s="60">
        <v>23166464</v>
      </c>
      <c r="H45" s="60"/>
      <c r="I45" s="60"/>
      <c r="J45" s="60">
        <v>23166464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23166464</v>
      </c>
      <c r="X45" s="60">
        <v>59478762</v>
      </c>
      <c r="Y45" s="60">
        <v>-36312298</v>
      </c>
      <c r="Z45" s="139">
        <v>-61.05</v>
      </c>
      <c r="AA45" s="62">
        <v>237915047</v>
      </c>
    </row>
    <row r="46" spans="1:27" ht="13.5">
      <c r="A46" s="249" t="s">
        <v>171</v>
      </c>
      <c r="B46" s="182"/>
      <c r="C46" s="155"/>
      <c r="D46" s="155"/>
      <c r="E46" s="59">
        <v>-14588405</v>
      </c>
      <c r="F46" s="60">
        <v>-14588405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-3647101</v>
      </c>
      <c r="Y46" s="60">
        <v>3647101</v>
      </c>
      <c r="Z46" s="139">
        <v>-100</v>
      </c>
      <c r="AA46" s="62">
        <v>-14588405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312250517</v>
      </c>
      <c r="D48" s="217">
        <f>SUM(D45:D47)</f>
        <v>0</v>
      </c>
      <c r="E48" s="264">
        <f t="shared" si="7"/>
        <v>223326642</v>
      </c>
      <c r="F48" s="219">
        <f t="shared" si="7"/>
        <v>223326642</v>
      </c>
      <c r="G48" s="219">
        <f t="shared" si="7"/>
        <v>23166464</v>
      </c>
      <c r="H48" s="219">
        <f t="shared" si="7"/>
        <v>0</v>
      </c>
      <c r="I48" s="219">
        <f t="shared" si="7"/>
        <v>0</v>
      </c>
      <c r="J48" s="219">
        <f t="shared" si="7"/>
        <v>23166464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23166464</v>
      </c>
      <c r="X48" s="219">
        <f t="shared" si="7"/>
        <v>55831661</v>
      </c>
      <c r="Y48" s="219">
        <f t="shared" si="7"/>
        <v>-32665197</v>
      </c>
      <c r="Z48" s="265">
        <f>+IF(X48&lt;&gt;0,+(Y48/X48)*100,0)</f>
        <v>-58.50658285090247</v>
      </c>
      <c r="AA48" s="232">
        <f>SUM(AA45:AA47)</f>
        <v>223326642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39514023</v>
      </c>
      <c r="D6" s="155"/>
      <c r="E6" s="59">
        <v>33382773</v>
      </c>
      <c r="F6" s="60">
        <v>33382773</v>
      </c>
      <c r="G6" s="60">
        <v>2164424</v>
      </c>
      <c r="H6" s="60"/>
      <c r="I6" s="60"/>
      <c r="J6" s="60">
        <v>2164424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2164424</v>
      </c>
      <c r="X6" s="60">
        <v>8927122</v>
      </c>
      <c r="Y6" s="60">
        <v>-6762698</v>
      </c>
      <c r="Z6" s="140">
        <v>-75.75</v>
      </c>
      <c r="AA6" s="62">
        <v>33382773</v>
      </c>
    </row>
    <row r="7" spans="1:27" ht="13.5">
      <c r="A7" s="249" t="s">
        <v>178</v>
      </c>
      <c r="B7" s="182"/>
      <c r="C7" s="155">
        <v>67226572</v>
      </c>
      <c r="D7" s="155"/>
      <c r="E7" s="59">
        <v>38550000</v>
      </c>
      <c r="F7" s="60">
        <v>38550000</v>
      </c>
      <c r="G7" s="60">
        <v>15359455</v>
      </c>
      <c r="H7" s="60"/>
      <c r="I7" s="60"/>
      <c r="J7" s="60">
        <v>15359455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15359455</v>
      </c>
      <c r="X7" s="60">
        <v>16996706</v>
      </c>
      <c r="Y7" s="60">
        <v>-1637251</v>
      </c>
      <c r="Z7" s="140">
        <v>-9.63</v>
      </c>
      <c r="AA7" s="62">
        <v>38550000</v>
      </c>
    </row>
    <row r="8" spans="1:27" ht="13.5">
      <c r="A8" s="249" t="s">
        <v>179</v>
      </c>
      <c r="B8" s="182"/>
      <c r="C8" s="155">
        <v>28051698</v>
      </c>
      <c r="D8" s="155"/>
      <c r="E8" s="59">
        <v>20391000</v>
      </c>
      <c r="F8" s="60">
        <v>20391000</v>
      </c>
      <c r="G8" s="60">
        <v>6687737</v>
      </c>
      <c r="H8" s="60"/>
      <c r="I8" s="60"/>
      <c r="J8" s="60">
        <v>6687737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6687737</v>
      </c>
      <c r="X8" s="60">
        <v>5953629</v>
      </c>
      <c r="Y8" s="60">
        <v>734108</v>
      </c>
      <c r="Z8" s="140">
        <v>12.33</v>
      </c>
      <c r="AA8" s="62">
        <v>20391000</v>
      </c>
    </row>
    <row r="9" spans="1:27" ht="13.5">
      <c r="A9" s="249" t="s">
        <v>180</v>
      </c>
      <c r="B9" s="182"/>
      <c r="C9" s="155">
        <v>710367</v>
      </c>
      <c r="D9" s="155"/>
      <c r="E9" s="59">
        <v>633093</v>
      </c>
      <c r="F9" s="60">
        <v>633093</v>
      </c>
      <c r="G9" s="60">
        <v>36967</v>
      </c>
      <c r="H9" s="60"/>
      <c r="I9" s="60"/>
      <c r="J9" s="60">
        <v>36967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36967</v>
      </c>
      <c r="X9" s="60">
        <v>170358</v>
      </c>
      <c r="Y9" s="60">
        <v>-133391</v>
      </c>
      <c r="Z9" s="140">
        <v>-78.3</v>
      </c>
      <c r="AA9" s="62">
        <v>633093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-107322562</v>
      </c>
      <c r="D12" s="155"/>
      <c r="E12" s="59">
        <v>-62994870</v>
      </c>
      <c r="F12" s="60">
        <v>-62994870</v>
      </c>
      <c r="G12" s="60">
        <v>-16555768</v>
      </c>
      <c r="H12" s="60"/>
      <c r="I12" s="60"/>
      <c r="J12" s="60">
        <v>-16555768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-16555768</v>
      </c>
      <c r="X12" s="60">
        <v>-15306153</v>
      </c>
      <c r="Y12" s="60">
        <v>-1249615</v>
      </c>
      <c r="Z12" s="140">
        <v>8.16</v>
      </c>
      <c r="AA12" s="62">
        <v>-62994870</v>
      </c>
    </row>
    <row r="13" spans="1:27" ht="13.5">
      <c r="A13" s="249" t="s">
        <v>40</v>
      </c>
      <c r="B13" s="182"/>
      <c r="C13" s="155">
        <v>-346187</v>
      </c>
      <c r="D13" s="155"/>
      <c r="E13" s="59">
        <v>-405000</v>
      </c>
      <c r="F13" s="60">
        <v>-405000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-101250</v>
      </c>
      <c r="Y13" s="60">
        <v>101250</v>
      </c>
      <c r="Z13" s="140">
        <v>-100</v>
      </c>
      <c r="AA13" s="62">
        <v>-405000</v>
      </c>
    </row>
    <row r="14" spans="1:27" ht="13.5">
      <c r="A14" s="249" t="s">
        <v>42</v>
      </c>
      <c r="B14" s="182"/>
      <c r="C14" s="155"/>
      <c r="D14" s="155"/>
      <c r="E14" s="59">
        <v>-4665996</v>
      </c>
      <c r="F14" s="60">
        <v>-4665996</v>
      </c>
      <c r="G14" s="60">
        <v>-73055</v>
      </c>
      <c r="H14" s="60"/>
      <c r="I14" s="60"/>
      <c r="J14" s="60">
        <v>-73055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-73055</v>
      </c>
      <c r="X14" s="60">
        <v>-1166499</v>
      </c>
      <c r="Y14" s="60">
        <v>1093444</v>
      </c>
      <c r="Z14" s="140">
        <v>-93.74</v>
      </c>
      <c r="AA14" s="62">
        <v>-4665996</v>
      </c>
    </row>
    <row r="15" spans="1:27" ht="13.5">
      <c r="A15" s="250" t="s">
        <v>184</v>
      </c>
      <c r="B15" s="251"/>
      <c r="C15" s="168">
        <f aca="true" t="shared" si="0" ref="C15:Y15">SUM(C6:C14)</f>
        <v>27833911</v>
      </c>
      <c r="D15" s="168">
        <f>SUM(D6:D14)</f>
        <v>0</v>
      </c>
      <c r="E15" s="72">
        <f t="shared" si="0"/>
        <v>24891000</v>
      </c>
      <c r="F15" s="73">
        <f t="shared" si="0"/>
        <v>24891000</v>
      </c>
      <c r="G15" s="73">
        <f t="shared" si="0"/>
        <v>7619760</v>
      </c>
      <c r="H15" s="73">
        <f t="shared" si="0"/>
        <v>0</v>
      </c>
      <c r="I15" s="73">
        <f t="shared" si="0"/>
        <v>0</v>
      </c>
      <c r="J15" s="73">
        <f t="shared" si="0"/>
        <v>7619760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7619760</v>
      </c>
      <c r="X15" s="73">
        <f t="shared" si="0"/>
        <v>15473913</v>
      </c>
      <c r="Y15" s="73">
        <f t="shared" si="0"/>
        <v>-7854153</v>
      </c>
      <c r="Z15" s="170">
        <f>+IF(X15&lt;&gt;0,+(Y15/X15)*100,0)</f>
        <v>-50.75738114851751</v>
      </c>
      <c r="AA15" s="74">
        <f>SUM(AA6:AA14)</f>
        <v>24891000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52052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-4500000</v>
      </c>
      <c r="F20" s="159">
        <v>-4500000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-4500000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-25168586</v>
      </c>
      <c r="D24" s="155"/>
      <c r="E24" s="59">
        <v>-20391000</v>
      </c>
      <c r="F24" s="60">
        <v>-20391000</v>
      </c>
      <c r="G24" s="60">
        <v>-618469</v>
      </c>
      <c r="H24" s="60"/>
      <c r="I24" s="60"/>
      <c r="J24" s="60">
        <v>-618469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-618469</v>
      </c>
      <c r="X24" s="60">
        <v>-4971141</v>
      </c>
      <c r="Y24" s="60">
        <v>4352672</v>
      </c>
      <c r="Z24" s="140">
        <v>-87.56</v>
      </c>
      <c r="AA24" s="62">
        <v>-20391000</v>
      </c>
    </row>
    <row r="25" spans="1:27" ht="13.5">
      <c r="A25" s="250" t="s">
        <v>191</v>
      </c>
      <c r="B25" s="251"/>
      <c r="C25" s="168">
        <f aca="true" t="shared" si="1" ref="C25:Y25">SUM(C19:C24)</f>
        <v>-25116534</v>
      </c>
      <c r="D25" s="168">
        <f>SUM(D19:D24)</f>
        <v>0</v>
      </c>
      <c r="E25" s="72">
        <f t="shared" si="1"/>
        <v>-24891000</v>
      </c>
      <c r="F25" s="73">
        <f t="shared" si="1"/>
        <v>-24891000</v>
      </c>
      <c r="G25" s="73">
        <f t="shared" si="1"/>
        <v>-618469</v>
      </c>
      <c r="H25" s="73">
        <f t="shared" si="1"/>
        <v>0</v>
      </c>
      <c r="I25" s="73">
        <f t="shared" si="1"/>
        <v>0</v>
      </c>
      <c r="J25" s="73">
        <f t="shared" si="1"/>
        <v>-618469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-618469</v>
      </c>
      <c r="X25" s="73">
        <f t="shared" si="1"/>
        <v>-4971141</v>
      </c>
      <c r="Y25" s="73">
        <f t="shared" si="1"/>
        <v>4352672</v>
      </c>
      <c r="Z25" s="170">
        <f>+IF(X25&lt;&gt;0,+(Y25/X25)*100,0)</f>
        <v>-87.55881195081773</v>
      </c>
      <c r="AA25" s="74">
        <f>SUM(AA19:AA24)</f>
        <v>-24891000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2717377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7001291</v>
      </c>
      <c r="H36" s="100">
        <f t="shared" si="3"/>
        <v>0</v>
      </c>
      <c r="I36" s="100">
        <f t="shared" si="3"/>
        <v>0</v>
      </c>
      <c r="J36" s="100">
        <f t="shared" si="3"/>
        <v>7001291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7001291</v>
      </c>
      <c r="X36" s="100">
        <f t="shared" si="3"/>
        <v>10502772</v>
      </c>
      <c r="Y36" s="100">
        <f t="shared" si="3"/>
        <v>-3501481</v>
      </c>
      <c r="Z36" s="137">
        <f>+IF(X36&lt;&gt;0,+(Y36/X36)*100,0)</f>
        <v>-33.338636695150576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5570902</v>
      </c>
      <c r="D37" s="153"/>
      <c r="E37" s="99">
        <v>5570902</v>
      </c>
      <c r="F37" s="100">
        <v>5570902</v>
      </c>
      <c r="G37" s="100">
        <v>8288279</v>
      </c>
      <c r="H37" s="100"/>
      <c r="I37" s="100"/>
      <c r="J37" s="100">
        <v>8288279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8288279</v>
      </c>
      <c r="X37" s="100">
        <v>5570902</v>
      </c>
      <c r="Y37" s="100">
        <v>2717377</v>
      </c>
      <c r="Z37" s="137">
        <v>48.78</v>
      </c>
      <c r="AA37" s="102">
        <v>5570902</v>
      </c>
    </row>
    <row r="38" spans="1:27" ht="13.5">
      <c r="A38" s="269" t="s">
        <v>200</v>
      </c>
      <c r="B38" s="256"/>
      <c r="C38" s="257">
        <v>8288279</v>
      </c>
      <c r="D38" s="257"/>
      <c r="E38" s="258">
        <v>5570902</v>
      </c>
      <c r="F38" s="259">
        <v>5570902</v>
      </c>
      <c r="G38" s="259">
        <v>15289570</v>
      </c>
      <c r="H38" s="259"/>
      <c r="I38" s="259"/>
      <c r="J38" s="259">
        <v>15289570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15289570</v>
      </c>
      <c r="X38" s="259">
        <v>16073674</v>
      </c>
      <c r="Y38" s="259">
        <v>-784104</v>
      </c>
      <c r="Z38" s="260">
        <v>-4.88</v>
      </c>
      <c r="AA38" s="261">
        <v>5570902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25168587</v>
      </c>
      <c r="D5" s="200">
        <f t="shared" si="0"/>
        <v>0</v>
      </c>
      <c r="E5" s="106">
        <f t="shared" si="0"/>
        <v>19884564</v>
      </c>
      <c r="F5" s="106">
        <f t="shared" si="0"/>
        <v>19884564</v>
      </c>
      <c r="G5" s="106">
        <f t="shared" si="0"/>
        <v>212150</v>
      </c>
      <c r="H5" s="106">
        <f t="shared" si="0"/>
        <v>0</v>
      </c>
      <c r="I5" s="106">
        <f t="shared" si="0"/>
        <v>0</v>
      </c>
      <c r="J5" s="106">
        <f t="shared" si="0"/>
        <v>212150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212150</v>
      </c>
      <c r="X5" s="106">
        <f t="shared" si="0"/>
        <v>4971142</v>
      </c>
      <c r="Y5" s="106">
        <f t="shared" si="0"/>
        <v>-4758992</v>
      </c>
      <c r="Z5" s="201">
        <f>+IF(X5&lt;&gt;0,+(Y5/X5)*100,0)</f>
        <v>-95.73236894057744</v>
      </c>
      <c r="AA5" s="199">
        <f>SUM(AA11:AA18)</f>
        <v>19884564</v>
      </c>
    </row>
    <row r="6" spans="1:27" ht="13.5">
      <c r="A6" s="291" t="s">
        <v>204</v>
      </c>
      <c r="B6" s="142"/>
      <c r="C6" s="62">
        <v>3971130</v>
      </c>
      <c r="D6" s="156"/>
      <c r="E6" s="60">
        <v>5626000</v>
      </c>
      <c r="F6" s="60">
        <v>5626000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1406500</v>
      </c>
      <c r="Y6" s="60">
        <v>-1406500</v>
      </c>
      <c r="Z6" s="140">
        <v>-100</v>
      </c>
      <c r="AA6" s="155">
        <v>5626000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1832413</v>
      </c>
      <c r="D8" s="156"/>
      <c r="E8" s="60">
        <v>14026750</v>
      </c>
      <c r="F8" s="60">
        <v>14026750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3506688</v>
      </c>
      <c r="Y8" s="60">
        <v>-3506688</v>
      </c>
      <c r="Z8" s="140">
        <v>-100</v>
      </c>
      <c r="AA8" s="155">
        <v>14026750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18353643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24157186</v>
      </c>
      <c r="D11" s="294">
        <f t="shared" si="1"/>
        <v>0</v>
      </c>
      <c r="E11" s="295">
        <f t="shared" si="1"/>
        <v>19652750</v>
      </c>
      <c r="F11" s="295">
        <f t="shared" si="1"/>
        <v>19652750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4913188</v>
      </c>
      <c r="Y11" s="295">
        <f t="shared" si="1"/>
        <v>-4913188</v>
      </c>
      <c r="Z11" s="296">
        <f>+IF(X11&lt;&gt;0,+(Y11/X11)*100,0)</f>
        <v>-100</v>
      </c>
      <c r="AA11" s="297">
        <f>SUM(AA6:AA10)</f>
        <v>19652750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172241</v>
      </c>
      <c r="H12" s="60"/>
      <c r="I12" s="60"/>
      <c r="J12" s="60">
        <v>172241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172241</v>
      </c>
      <c r="X12" s="60"/>
      <c r="Y12" s="60">
        <v>172241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1011401</v>
      </c>
      <c r="D15" s="156"/>
      <c r="E15" s="60">
        <v>231814</v>
      </c>
      <c r="F15" s="60">
        <v>231814</v>
      </c>
      <c r="G15" s="60">
        <v>39909</v>
      </c>
      <c r="H15" s="60"/>
      <c r="I15" s="60"/>
      <c r="J15" s="60">
        <v>39909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39909</v>
      </c>
      <c r="X15" s="60">
        <v>57954</v>
      </c>
      <c r="Y15" s="60">
        <v>-18045</v>
      </c>
      <c r="Z15" s="140">
        <v>-31.14</v>
      </c>
      <c r="AA15" s="155">
        <v>231814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3971130</v>
      </c>
      <c r="D36" s="156">
        <f t="shared" si="4"/>
        <v>0</v>
      </c>
      <c r="E36" s="60">
        <f t="shared" si="4"/>
        <v>5626000</v>
      </c>
      <c r="F36" s="60">
        <f t="shared" si="4"/>
        <v>5626000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1406500</v>
      </c>
      <c r="Y36" s="60">
        <f t="shared" si="4"/>
        <v>-1406500</v>
      </c>
      <c r="Z36" s="140">
        <f aca="true" t="shared" si="5" ref="Z36:Z49">+IF(X36&lt;&gt;0,+(Y36/X36)*100,0)</f>
        <v>-100</v>
      </c>
      <c r="AA36" s="155">
        <f>AA6+AA21</f>
        <v>5626000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1832413</v>
      </c>
      <c r="D38" s="156">
        <f t="shared" si="4"/>
        <v>0</v>
      </c>
      <c r="E38" s="60">
        <f t="shared" si="4"/>
        <v>14026750</v>
      </c>
      <c r="F38" s="60">
        <f t="shared" si="4"/>
        <v>14026750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3506688</v>
      </c>
      <c r="Y38" s="60">
        <f t="shared" si="4"/>
        <v>-3506688</v>
      </c>
      <c r="Z38" s="140">
        <f t="shared" si="5"/>
        <v>-100</v>
      </c>
      <c r="AA38" s="155">
        <f>AA8+AA23</f>
        <v>14026750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18353643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24157186</v>
      </c>
      <c r="D41" s="294">
        <f t="shared" si="6"/>
        <v>0</v>
      </c>
      <c r="E41" s="295">
        <f t="shared" si="6"/>
        <v>19652750</v>
      </c>
      <c r="F41" s="295">
        <f t="shared" si="6"/>
        <v>19652750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4913188</v>
      </c>
      <c r="Y41" s="295">
        <f t="shared" si="6"/>
        <v>-4913188</v>
      </c>
      <c r="Z41" s="296">
        <f t="shared" si="5"/>
        <v>-100</v>
      </c>
      <c r="AA41" s="297">
        <f>SUM(AA36:AA40)</f>
        <v>19652750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172241</v>
      </c>
      <c r="H42" s="54">
        <f t="shared" si="7"/>
        <v>0</v>
      </c>
      <c r="I42" s="54">
        <f t="shared" si="7"/>
        <v>0</v>
      </c>
      <c r="J42" s="54">
        <f t="shared" si="7"/>
        <v>172241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172241</v>
      </c>
      <c r="X42" s="54">
        <f t="shared" si="7"/>
        <v>0</v>
      </c>
      <c r="Y42" s="54">
        <f t="shared" si="7"/>
        <v>172241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1011401</v>
      </c>
      <c r="D45" s="129">
        <f t="shared" si="7"/>
        <v>0</v>
      </c>
      <c r="E45" s="54">
        <f t="shared" si="7"/>
        <v>231814</v>
      </c>
      <c r="F45" s="54">
        <f t="shared" si="7"/>
        <v>231814</v>
      </c>
      <c r="G45" s="54">
        <f t="shared" si="7"/>
        <v>39909</v>
      </c>
      <c r="H45" s="54">
        <f t="shared" si="7"/>
        <v>0</v>
      </c>
      <c r="I45" s="54">
        <f t="shared" si="7"/>
        <v>0</v>
      </c>
      <c r="J45" s="54">
        <f t="shared" si="7"/>
        <v>39909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39909</v>
      </c>
      <c r="X45" s="54">
        <f t="shared" si="7"/>
        <v>57954</v>
      </c>
      <c r="Y45" s="54">
        <f t="shared" si="7"/>
        <v>-18045</v>
      </c>
      <c r="Z45" s="184">
        <f t="shared" si="5"/>
        <v>-31.13676364012838</v>
      </c>
      <c r="AA45" s="130">
        <f t="shared" si="8"/>
        <v>231814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25168587</v>
      </c>
      <c r="D49" s="218">
        <f t="shared" si="9"/>
        <v>0</v>
      </c>
      <c r="E49" s="220">
        <f t="shared" si="9"/>
        <v>19884564</v>
      </c>
      <c r="F49" s="220">
        <f t="shared" si="9"/>
        <v>19884564</v>
      </c>
      <c r="G49" s="220">
        <f t="shared" si="9"/>
        <v>212150</v>
      </c>
      <c r="H49" s="220">
        <f t="shared" si="9"/>
        <v>0</v>
      </c>
      <c r="I49" s="220">
        <f t="shared" si="9"/>
        <v>0</v>
      </c>
      <c r="J49" s="220">
        <f t="shared" si="9"/>
        <v>212150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212150</v>
      </c>
      <c r="X49" s="220">
        <f t="shared" si="9"/>
        <v>4971142</v>
      </c>
      <c r="Y49" s="220">
        <f t="shared" si="9"/>
        <v>-4758992</v>
      </c>
      <c r="Z49" s="221">
        <f t="shared" si="5"/>
        <v>-95.73236894057744</v>
      </c>
      <c r="AA49" s="222">
        <f>SUM(AA41:AA48)</f>
        <v>19884564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1178654</v>
      </c>
      <c r="F51" s="54">
        <f t="shared" si="10"/>
        <v>1178654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294663</v>
      </c>
      <c r="Y51" s="54">
        <f t="shared" si="10"/>
        <v>-294663</v>
      </c>
      <c r="Z51" s="184">
        <f>+IF(X51&lt;&gt;0,+(Y51/X51)*100,0)</f>
        <v>-100</v>
      </c>
      <c r="AA51" s="130">
        <f>SUM(AA57:AA61)</f>
        <v>1178654</v>
      </c>
    </row>
    <row r="52" spans="1:27" ht="13.5">
      <c r="A52" s="310" t="s">
        <v>204</v>
      </c>
      <c r="B52" s="142"/>
      <c r="C52" s="62"/>
      <c r="D52" s="156"/>
      <c r="E52" s="60">
        <v>70000</v>
      </c>
      <c r="F52" s="60">
        <v>70000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17500</v>
      </c>
      <c r="Y52" s="60">
        <v>-17500</v>
      </c>
      <c r="Z52" s="140">
        <v>-100</v>
      </c>
      <c r="AA52" s="155">
        <v>70000</v>
      </c>
    </row>
    <row r="53" spans="1:27" ht="13.5">
      <c r="A53" s="310" t="s">
        <v>205</v>
      </c>
      <c r="B53" s="142"/>
      <c r="C53" s="62"/>
      <c r="D53" s="156"/>
      <c r="E53" s="60">
        <v>21837</v>
      </c>
      <c r="F53" s="60">
        <v>21837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5459</v>
      </c>
      <c r="Y53" s="60">
        <v>-5459</v>
      </c>
      <c r="Z53" s="140">
        <v>-100</v>
      </c>
      <c r="AA53" s="155">
        <v>21837</v>
      </c>
    </row>
    <row r="54" spans="1:27" ht="13.5">
      <c r="A54" s="310" t="s">
        <v>206</v>
      </c>
      <c r="B54" s="142"/>
      <c r="C54" s="62"/>
      <c r="D54" s="156"/>
      <c r="E54" s="60">
        <v>115116</v>
      </c>
      <c r="F54" s="60">
        <v>115116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28779</v>
      </c>
      <c r="Y54" s="60">
        <v>-28779</v>
      </c>
      <c r="Z54" s="140">
        <v>-100</v>
      </c>
      <c r="AA54" s="155">
        <v>115116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206953</v>
      </c>
      <c r="F57" s="295">
        <f t="shared" si="11"/>
        <v>206953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51738</v>
      </c>
      <c r="Y57" s="295">
        <f t="shared" si="11"/>
        <v>-51738</v>
      </c>
      <c r="Z57" s="296">
        <f>+IF(X57&lt;&gt;0,+(Y57/X57)*100,0)</f>
        <v>-100</v>
      </c>
      <c r="AA57" s="297">
        <f>SUM(AA52:AA56)</f>
        <v>206953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971701</v>
      </c>
      <c r="F61" s="60">
        <v>971701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242925</v>
      </c>
      <c r="Y61" s="60">
        <v>-242925</v>
      </c>
      <c r="Z61" s="140">
        <v>-100</v>
      </c>
      <c r="AA61" s="155">
        <v>971701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206953</v>
      </c>
      <c r="F66" s="275"/>
      <c r="G66" s="275">
        <v>80514</v>
      </c>
      <c r="H66" s="275"/>
      <c r="I66" s="275"/>
      <c r="J66" s="275">
        <v>80514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80514</v>
      </c>
      <c r="X66" s="275"/>
      <c r="Y66" s="275">
        <v>80514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971701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1178654</v>
      </c>
      <c r="F69" s="220">
        <f t="shared" si="12"/>
        <v>0</v>
      </c>
      <c r="G69" s="220">
        <f t="shared" si="12"/>
        <v>80514</v>
      </c>
      <c r="H69" s="220">
        <f t="shared" si="12"/>
        <v>0</v>
      </c>
      <c r="I69" s="220">
        <f t="shared" si="12"/>
        <v>0</v>
      </c>
      <c r="J69" s="220">
        <f t="shared" si="12"/>
        <v>80514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80514</v>
      </c>
      <c r="X69" s="220">
        <f t="shared" si="12"/>
        <v>0</v>
      </c>
      <c r="Y69" s="220">
        <f t="shared" si="12"/>
        <v>80514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24157186</v>
      </c>
      <c r="D5" s="357">
        <f t="shared" si="0"/>
        <v>0</v>
      </c>
      <c r="E5" s="356">
        <f t="shared" si="0"/>
        <v>19652750</v>
      </c>
      <c r="F5" s="358">
        <f t="shared" si="0"/>
        <v>19652750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4913188</v>
      </c>
      <c r="Y5" s="358">
        <f t="shared" si="0"/>
        <v>-4913188</v>
      </c>
      <c r="Z5" s="359">
        <f>+IF(X5&lt;&gt;0,+(Y5/X5)*100,0)</f>
        <v>-100</v>
      </c>
      <c r="AA5" s="360">
        <f>+AA6+AA8+AA11+AA13+AA15</f>
        <v>19652750</v>
      </c>
    </row>
    <row r="6" spans="1:27" ht="13.5">
      <c r="A6" s="361" t="s">
        <v>204</v>
      </c>
      <c r="B6" s="142"/>
      <c r="C6" s="60">
        <f>+C7</f>
        <v>3971130</v>
      </c>
      <c r="D6" s="340">
        <f aca="true" t="shared" si="1" ref="D6:AA6">+D7</f>
        <v>0</v>
      </c>
      <c r="E6" s="60">
        <f t="shared" si="1"/>
        <v>5626000</v>
      </c>
      <c r="F6" s="59">
        <f t="shared" si="1"/>
        <v>5626000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1406500</v>
      </c>
      <c r="Y6" s="59">
        <f t="shared" si="1"/>
        <v>-1406500</v>
      </c>
      <c r="Z6" s="61">
        <f>+IF(X6&lt;&gt;0,+(Y6/X6)*100,0)</f>
        <v>-100</v>
      </c>
      <c r="AA6" s="62">
        <f t="shared" si="1"/>
        <v>5626000</v>
      </c>
    </row>
    <row r="7" spans="1:27" ht="13.5">
      <c r="A7" s="291" t="s">
        <v>228</v>
      </c>
      <c r="B7" s="142"/>
      <c r="C7" s="60">
        <v>3971130</v>
      </c>
      <c r="D7" s="340"/>
      <c r="E7" s="60">
        <v>5626000</v>
      </c>
      <c r="F7" s="59">
        <v>5626000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1406500</v>
      </c>
      <c r="Y7" s="59">
        <v>-1406500</v>
      </c>
      <c r="Z7" s="61">
        <v>-100</v>
      </c>
      <c r="AA7" s="62">
        <v>5626000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1832413</v>
      </c>
      <c r="D11" s="363">
        <f aca="true" t="shared" si="3" ref="D11:AA11">+D12</f>
        <v>0</v>
      </c>
      <c r="E11" s="362">
        <f t="shared" si="3"/>
        <v>14026750</v>
      </c>
      <c r="F11" s="364">
        <f t="shared" si="3"/>
        <v>14026750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3506688</v>
      </c>
      <c r="Y11" s="364">
        <f t="shared" si="3"/>
        <v>-3506688</v>
      </c>
      <c r="Z11" s="365">
        <f>+IF(X11&lt;&gt;0,+(Y11/X11)*100,0)</f>
        <v>-100</v>
      </c>
      <c r="AA11" s="366">
        <f t="shared" si="3"/>
        <v>14026750</v>
      </c>
    </row>
    <row r="12" spans="1:27" ht="13.5">
      <c r="A12" s="291" t="s">
        <v>231</v>
      </c>
      <c r="B12" s="136"/>
      <c r="C12" s="60">
        <v>1832413</v>
      </c>
      <c r="D12" s="340"/>
      <c r="E12" s="60">
        <v>14026750</v>
      </c>
      <c r="F12" s="59">
        <v>14026750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3506688</v>
      </c>
      <c r="Y12" s="59">
        <v>-3506688</v>
      </c>
      <c r="Z12" s="61">
        <v>-100</v>
      </c>
      <c r="AA12" s="62">
        <v>14026750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18353643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18353643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172241</v>
      </c>
      <c r="H22" s="343">
        <f t="shared" si="6"/>
        <v>0</v>
      </c>
      <c r="I22" s="343">
        <f t="shared" si="6"/>
        <v>0</v>
      </c>
      <c r="J22" s="345">
        <f t="shared" si="6"/>
        <v>172241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172241</v>
      </c>
      <c r="X22" s="343">
        <f t="shared" si="6"/>
        <v>0</v>
      </c>
      <c r="Y22" s="345">
        <f t="shared" si="6"/>
        <v>172241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95465</v>
      </c>
      <c r="H24" s="60"/>
      <c r="I24" s="60"/>
      <c r="J24" s="59">
        <v>95465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95465</v>
      </c>
      <c r="X24" s="60"/>
      <c r="Y24" s="59">
        <v>95465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76776</v>
      </c>
      <c r="H25" s="60"/>
      <c r="I25" s="60"/>
      <c r="J25" s="59">
        <v>76776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76776</v>
      </c>
      <c r="X25" s="60"/>
      <c r="Y25" s="59">
        <v>76776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1011401</v>
      </c>
      <c r="D40" s="344">
        <f t="shared" si="9"/>
        <v>0</v>
      </c>
      <c r="E40" s="343">
        <f t="shared" si="9"/>
        <v>231814</v>
      </c>
      <c r="F40" s="345">
        <f t="shared" si="9"/>
        <v>231814</v>
      </c>
      <c r="G40" s="345">
        <f t="shared" si="9"/>
        <v>39909</v>
      </c>
      <c r="H40" s="343">
        <f t="shared" si="9"/>
        <v>0</v>
      </c>
      <c r="I40" s="343">
        <f t="shared" si="9"/>
        <v>0</v>
      </c>
      <c r="J40" s="345">
        <f t="shared" si="9"/>
        <v>39909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39909</v>
      </c>
      <c r="X40" s="343">
        <f t="shared" si="9"/>
        <v>57954</v>
      </c>
      <c r="Y40" s="345">
        <f t="shared" si="9"/>
        <v>-18045</v>
      </c>
      <c r="Z40" s="336">
        <f>+IF(X40&lt;&gt;0,+(Y40/X40)*100,0)</f>
        <v>-31.13676364012838</v>
      </c>
      <c r="AA40" s="350">
        <f>SUM(AA41:AA49)</f>
        <v>231814</v>
      </c>
    </row>
    <row r="41" spans="1:27" ht="13.5">
      <c r="A41" s="361" t="s">
        <v>247</v>
      </c>
      <c r="B41" s="142"/>
      <c r="C41" s="362">
        <v>546899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125279</v>
      </c>
      <c r="F43" s="370">
        <v>125279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31320</v>
      </c>
      <c r="Y43" s="370">
        <v>-31320</v>
      </c>
      <c r="Z43" s="371">
        <v>-100</v>
      </c>
      <c r="AA43" s="303">
        <v>125279</v>
      </c>
    </row>
    <row r="44" spans="1:27" ht="13.5">
      <c r="A44" s="361" t="s">
        <v>250</v>
      </c>
      <c r="B44" s="136"/>
      <c r="C44" s="60">
        <v>464502</v>
      </c>
      <c r="D44" s="368"/>
      <c r="E44" s="54">
        <v>106535</v>
      </c>
      <c r="F44" s="53">
        <v>106535</v>
      </c>
      <c r="G44" s="53">
        <v>31576</v>
      </c>
      <c r="H44" s="54"/>
      <c r="I44" s="54"/>
      <c r="J44" s="53">
        <v>31576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31576</v>
      </c>
      <c r="X44" s="54">
        <v>26634</v>
      </c>
      <c r="Y44" s="53">
        <v>4942</v>
      </c>
      <c r="Z44" s="94">
        <v>18.56</v>
      </c>
      <c r="AA44" s="95">
        <v>106535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8333</v>
      </c>
      <c r="H49" s="54"/>
      <c r="I49" s="54"/>
      <c r="J49" s="53">
        <v>8333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8333</v>
      </c>
      <c r="X49" s="54"/>
      <c r="Y49" s="53">
        <v>8333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25168587</v>
      </c>
      <c r="D60" s="346">
        <f t="shared" si="14"/>
        <v>0</v>
      </c>
      <c r="E60" s="219">
        <f t="shared" si="14"/>
        <v>19884564</v>
      </c>
      <c r="F60" s="264">
        <f t="shared" si="14"/>
        <v>19884564</v>
      </c>
      <c r="G60" s="264">
        <f t="shared" si="14"/>
        <v>212150</v>
      </c>
      <c r="H60" s="219">
        <f t="shared" si="14"/>
        <v>0</v>
      </c>
      <c r="I60" s="219">
        <f t="shared" si="14"/>
        <v>0</v>
      </c>
      <c r="J60" s="264">
        <f t="shared" si="14"/>
        <v>212150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212150</v>
      </c>
      <c r="X60" s="219">
        <f t="shared" si="14"/>
        <v>4971142</v>
      </c>
      <c r="Y60" s="264">
        <f t="shared" si="14"/>
        <v>-4758992</v>
      </c>
      <c r="Z60" s="337">
        <f>+IF(X60&lt;&gt;0,+(Y60/X60)*100,0)</f>
        <v>-95.73236894057744</v>
      </c>
      <c r="AA60" s="232">
        <f>+AA57+AA54+AA51+AA40+AA37+AA34+AA22+AA5</f>
        <v>19884564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2014-11-14T15:14:25Z</dcterms:created>
  <dcterms:modified xsi:type="dcterms:W3CDTF">2014-11-14T15:14:30Z</dcterms:modified>
  <cp:category/>
  <cp:version/>
  <cp:contentType/>
  <cp:contentStatus/>
</cp:coreProperties>
</file>