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<sst xmlns="http://schemas.openxmlformats.org/spreadsheetml/2006/main" count="855" uniqueCount="302">
  <si>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Engcobo(EC137) - Table C1 Schedule Quarterly Budget Statement Summary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</si>
  <si>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</si>
  <si>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</si>
  <si>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</si>
  <si>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</si>
  <si>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</si>
  <si>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</si>
  <si>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</si>
  <si>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</si>
  <si>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</si>
  <si>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</si>
  <si>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</si>
  <si>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</si>
  <si>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</si>
  <si>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</si>
  <si>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</si>
  <si>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</si>
  <si>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</si>
  <si>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</si>
  <si>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</si>
  <si>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</si>
  <si>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</si>
  <si>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</si>
  <si>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</si>
  <si>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</si>
  <si>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</si>
  <si>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</si>
  <si>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</si>
  <si>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</si>
  <si>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</si>
  <si>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</si>
  <si>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</si>
  <si>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</si>
  <si>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</si>
  <si>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</si>
  <si>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</si>
  <si>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</si>
  <si>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</si>
  <si>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</si>
  <si>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</si>
  <si>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</si>
  <si>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</si>
  <si>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</si>
  <si>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</si>
  <si>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</si>
  <si>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</si>
  <si>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</si>
  <si>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</si>
  <si>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</si>
  <si>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</si>
  <si>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</si>
  <si>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</si>
  <si>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</si>
  <si>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</si>
  <si>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</si>
  <si>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</si>
  <si>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</si>
  <si>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</si>
  <si>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</si>
  <si>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</si>
  <si>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</si>
  <si>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</si>
  <si>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</si>
  <si>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</si>
  <si>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</si>
  <si>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</si>
  <si>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</si>
  <si>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</si>
  <si>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</si>
  <si>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</si>
  <si>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Engcobo(EC137) - Table C2 Quarterly Budget Statement - Financial Performance (standard classification) for 1st Quarter ended 30 September 2014 (Figures Finalised as at 2014/10/30)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</si>
  <si>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</si>
  <si>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</si>
  <si>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</si>
  <si>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</si>
  <si>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</si>
  <si>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</si>
  <si>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</si>
  <si>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</si>
  <si>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</si>
  <si>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</si>
  <si>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</si>
  <si>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</si>
  <si>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</si>
  <si>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</si>
  <si>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</si>
  <si>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</si>
  <si>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</si>
  <si>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</si>
  <si>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</si>
  <si>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</si>
  <si>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</si>
  <si>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</si>
  <si>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</si>
  <si>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</si>
  <si>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</si>
  <si>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</si>
  <si>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</si>
  <si>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</si>
  <si>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</si>
  <si>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Engcobo(EC137) - Table C4 Quarterly Budget Statement - Financial Performance (revenue and expenditure) for 1st Quarter ended 30 September 2014 (Figures Finalised as at 2014/10/30)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</si>
  <si>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</si>
  <si>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</si>
  <si>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</si>
  <si>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</si>
  <si>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</si>
  <si>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</si>
  <si>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</si>
  <si>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</si>
  <si>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</si>
  <si>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</si>
  <si>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</si>
  <si>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</si>
  <si>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</si>
  <si>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</si>
  <si>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</si>
  <si>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</si>
  <si>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</si>
  <si>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</si>
  <si>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</si>
  <si>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</si>
  <si>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</si>
  <si>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</si>
  <si>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</si>
  <si>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</si>
  <si>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</si>
  <si>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</si>
  <si>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</si>
  <si>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</si>
  <si>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Engcobo(EC137) - Table C5 Quarterly Budget Statement - Capital Expenditure by Standard Classification and Funding for 1st Quarter ended 30 September 2014 (Figures Finalised as at 2014/10/30)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</si>
  <si>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</si>
  <si>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</si>
  <si>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</si>
  <si>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</si>
  <si>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</si>
  <si>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</si>
  <si>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</si>
  <si>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</si>
  <si>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</si>
  <si>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</si>
  <si>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Engcobo(EC137) - Table C6 Quarterly Budget Statement - Financial Position for 1st Quarter ended 30 September 2014 (Figures Finalised as at 2014/10/30)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</si>
  <si>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</si>
  <si>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</si>
  <si>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</si>
  <si>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</si>
  <si>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</si>
  <si>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</si>
  <si>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</si>
  <si>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</si>
  <si>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</si>
  <si>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</si>
  <si>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</si>
  <si>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</si>
  <si>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</si>
  <si>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</si>
  <si>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</si>
  <si>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</si>
  <si>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</si>
  <si>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</si>
  <si>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</si>
  <si>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</si>
  <si>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</si>
  <si>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</si>
  <si>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</si>
  <si>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</si>
  <si>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</si>
  <si>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</si>
  <si>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</si>
  <si>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</si>
  <si>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</si>
  <si>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</si>
  <si>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</si>
  <si>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</si>
  <si>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</si>
  <si>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Engcobo(EC137) - Table C7 Quarterly Budget Statement - Cash Flows for 1st Quarter ended 30 September 2014 (Figures Finalised as at 2014/10/30)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</si>
  <si>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</si>
  <si>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</si>
  <si>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</si>
  <si>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</si>
  <si>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</si>
  <si>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</si>
  <si>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</si>
  <si>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</si>
  <si>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</si>
  <si>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</si>
  <si>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</si>
  <si>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</si>
  <si>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</si>
  <si>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</si>
  <si>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</si>
  <si>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</si>
  <si>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</si>
  <si>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</si>
  <si>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</si>
  <si>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</si>
  <si>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</si>
  <si>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</si>
  <si>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</si>
  <si>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</si>
  <si>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</si>
  <si>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</si>
  <si>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Engcobo(EC137) - Table C9 Quarterly Budget Statement - Capital Expenditure by Asset Clas for 1st Quarter ended 30 September 2014 (Figures Finalised as at 2014/10/30)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</si>
  <si>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</si>
  <si>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</si>
  <si>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</si>
  <si>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</si>
  <si>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</si>
  <si>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</si>
  <si>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</si>
  <si>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</si>
  <si>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</si>
  <si>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</si>
  <si>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</si>
  <si>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</si>
  <si>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</si>
  <si>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</si>
  <si>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</si>
  <si>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</si>
  <si>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</si>
  <si>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</si>
  <si>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</si>
  <si>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</si>
  <si>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</si>
  <si>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</si>
  <si>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</si>
  <si>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</si>
  <si>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Engcobo(EC137) - Table SC13a Quarterly Budget Statement - Capital Expenditure on New Assets by Asset Class for 1st Quarter ended 30 September 2014 (Figures Finalised as at 2014/10/30)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</si>
  <si>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</si>
  <si>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</si>
  <si>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</si>
  <si>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</si>
  <si>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</si>
  <si>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</si>
  <si>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</si>
  <si>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</si>
  <si>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</si>
  <si>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</si>
  <si>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</si>
  <si>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</si>
  <si>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</si>
  <si>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</si>
  <si>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</si>
  <si>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</si>
  <si>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</si>
  <si>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</si>
  <si>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</si>
  <si>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</si>
  <si>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</si>
  <si>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</si>
  <si>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</si>
  <si>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</si>
  <si>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</si>
  <si>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</si>
  <si>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</si>
  <si>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</si>
  <si>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</si>
  <si>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</si>
  <si>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</si>
  <si>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</si>
  <si>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</si>
  <si>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</si>
  <si>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</si>
  <si>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Engcobo(EC137) - Table SC13B Quarterly Budget Statement - Capital Expenditure on Renewal of existing assets by Asset Class for 1st Quarter ended 30 September 2014 (Figures Finalised as at 2014/10/30)</t>
  </si>
  <si>
    <t>Capital Expenditure on Renewal of Existing Assets by Asset Class/Sub-class</t>
  </si>
  <si>
    <t>Total Capital Expenditure on Renewal of Existing Assets</t>
  </si>
  <si>
    <t>Eastern Cape: Engcobo(EC137) - Table SC13C Quarterly Budget Statement - Repairs and Maintenance Expenditure by Asset Class for 1st Quarter ended 30 September 2014 (Figures Finalised as at 2014/10/30)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</si>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</sst>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2772606</v>
      </c>
      <c r="C5" s="19">
        <v>0</v>
      </c>
      <c r="D5" s="59">
        <v>4000000</v>
      </c>
      <c r="E5" s="60">
        <v>4000000</v>
      </c>
      <c r="F5" s="60">
        <v>85151</v>
      </c>
      <c r="G5" s="60">
        <v>351315</v>
      </c>
      <c r="H5" s="60">
        <v>563032</v>
      </c>
      <c r="I5" s="60">
        <v>999498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999498</v>
      </c>
      <c r="W5" s="60">
        <v>1134784</v>
      </c>
      <c r="X5" s="60">
        <v>-135286</v>
      </c>
      <c r="Y5" s="61">
        <v>-11.92</v>
      </c>
      <c r="Z5" s="62">
        <v>4000000</v>
      </c>
    </row>
    <row r="6" spans="1:26" ht="13.5">
      <c r="A6" s="58" t="s">
        <v>32</v>
      </c>
      <c r="B6" s="19">
        <v>2610142</v>
      </c>
      <c r="C6" s="19">
        <v>0</v>
      </c>
      <c r="D6" s="59">
        <v>1000000</v>
      </c>
      <c r="E6" s="60">
        <v>1000000</v>
      </c>
      <c r="F6" s="60">
        <v>0</v>
      </c>
      <c r="G6" s="60">
        <v>63810</v>
      </c>
      <c r="H6" s="60">
        <v>72195</v>
      </c>
      <c r="I6" s="60">
        <v>136005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136005</v>
      </c>
      <c r="W6" s="60">
        <v>736734</v>
      </c>
      <c r="X6" s="60">
        <v>-600729</v>
      </c>
      <c r="Y6" s="61">
        <v>-81.54</v>
      </c>
      <c r="Z6" s="62">
        <v>1000000</v>
      </c>
    </row>
    <row r="7" spans="1:26" ht="13.5">
      <c r="A7" s="58" t="s">
        <v>33</v>
      </c>
      <c r="B7" s="19">
        <v>2881416</v>
      </c>
      <c r="C7" s="19">
        <v>0</v>
      </c>
      <c r="D7" s="59">
        <v>3500000</v>
      </c>
      <c r="E7" s="60">
        <v>3500000</v>
      </c>
      <c r="F7" s="60">
        <v>223170</v>
      </c>
      <c r="G7" s="60">
        <v>277676</v>
      </c>
      <c r="H7" s="60">
        <v>274507</v>
      </c>
      <c r="I7" s="60">
        <v>775353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775353</v>
      </c>
      <c r="W7" s="60">
        <v>621571</v>
      </c>
      <c r="X7" s="60">
        <v>153782</v>
      </c>
      <c r="Y7" s="61">
        <v>24.74</v>
      </c>
      <c r="Z7" s="62">
        <v>3500000</v>
      </c>
    </row>
    <row r="8" spans="1:26" ht="13.5">
      <c r="A8" s="58" t="s">
        <v>34</v>
      </c>
      <c r="B8" s="19">
        <v>126809490</v>
      </c>
      <c r="C8" s="19">
        <v>0</v>
      </c>
      <c r="D8" s="59">
        <v>108212000</v>
      </c>
      <c r="E8" s="60">
        <v>108212000</v>
      </c>
      <c r="F8" s="60">
        <v>42764000</v>
      </c>
      <c r="G8" s="60">
        <v>0</v>
      </c>
      <c r="H8" s="60">
        <v>0</v>
      </c>
      <c r="I8" s="60">
        <v>42764000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42764000</v>
      </c>
      <c r="W8" s="60">
        <v>40165000</v>
      </c>
      <c r="X8" s="60">
        <v>2599000</v>
      </c>
      <c r="Y8" s="61">
        <v>6.47</v>
      </c>
      <c r="Z8" s="62">
        <v>108212000</v>
      </c>
    </row>
    <row r="9" spans="1:26" ht="13.5">
      <c r="A9" s="58" t="s">
        <v>35</v>
      </c>
      <c r="B9" s="19">
        <v>6562967</v>
      </c>
      <c r="C9" s="19">
        <v>0</v>
      </c>
      <c r="D9" s="59">
        <v>37187148</v>
      </c>
      <c r="E9" s="60">
        <v>37187148</v>
      </c>
      <c r="F9" s="60">
        <v>408505</v>
      </c>
      <c r="G9" s="60">
        <v>3088695</v>
      </c>
      <c r="H9" s="60">
        <v>789968</v>
      </c>
      <c r="I9" s="60">
        <v>4287168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4287168</v>
      </c>
      <c r="W9" s="60">
        <v>9063983</v>
      </c>
      <c r="X9" s="60">
        <v>-4776815</v>
      </c>
      <c r="Y9" s="61">
        <v>-52.7</v>
      </c>
      <c r="Z9" s="62">
        <v>37187148</v>
      </c>
    </row>
    <row r="10" spans="1:26" ht="25.5">
      <c r="A10" s="63" t="s">
        <v>277</v>
      </c>
      <c r="B10" s="64">
        <f>SUM(B5:B9)</f>
        <v>141636621</v>
      </c>
      <c r="C10" s="64">
        <f>SUM(C5:C9)</f>
        <v>0</v>
      </c>
      <c r="D10" s="65">
        <f aca="true" t="shared" si="0" ref="D10:Z10">SUM(D5:D9)</f>
        <v>153899148</v>
      </c>
      <c r="E10" s="66">
        <f t="shared" si="0"/>
        <v>153899148</v>
      </c>
      <c r="F10" s="66">
        <f t="shared" si="0"/>
        <v>43480826</v>
      </c>
      <c r="G10" s="66">
        <f t="shared" si="0"/>
        <v>3781496</v>
      </c>
      <c r="H10" s="66">
        <f t="shared" si="0"/>
        <v>1699702</v>
      </c>
      <c r="I10" s="66">
        <f t="shared" si="0"/>
        <v>48962024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48962024</v>
      </c>
      <c r="W10" s="66">
        <f t="shared" si="0"/>
        <v>51722072</v>
      </c>
      <c r="X10" s="66">
        <f t="shared" si="0"/>
        <v>-2760048</v>
      </c>
      <c r="Y10" s="67">
        <f>+IF(W10&lt;&gt;0,(X10/W10)*100,0)</f>
        <v>-5.336305939174285</v>
      </c>
      <c r="Z10" s="68">
        <f t="shared" si="0"/>
        <v>153899148</v>
      </c>
    </row>
    <row r="11" spans="1:26" ht="13.5">
      <c r="A11" s="58" t="s">
        <v>37</v>
      </c>
      <c r="B11" s="19">
        <v>47394174</v>
      </c>
      <c r="C11" s="19">
        <v>0</v>
      </c>
      <c r="D11" s="59">
        <v>49160667</v>
      </c>
      <c r="E11" s="60">
        <v>49160667</v>
      </c>
      <c r="F11" s="60">
        <v>3482247</v>
      </c>
      <c r="G11" s="60">
        <v>3321047</v>
      </c>
      <c r="H11" s="60">
        <v>3406030</v>
      </c>
      <c r="I11" s="60">
        <v>10209324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10209324</v>
      </c>
      <c r="W11" s="60">
        <v>8552523</v>
      </c>
      <c r="X11" s="60">
        <v>1656801</v>
      </c>
      <c r="Y11" s="61">
        <v>19.37</v>
      </c>
      <c r="Z11" s="62">
        <v>49160667</v>
      </c>
    </row>
    <row r="12" spans="1:26" ht="13.5">
      <c r="A12" s="58" t="s">
        <v>38</v>
      </c>
      <c r="B12" s="19">
        <v>11039901</v>
      </c>
      <c r="C12" s="19">
        <v>0</v>
      </c>
      <c r="D12" s="59">
        <v>11971238</v>
      </c>
      <c r="E12" s="60">
        <v>11971238</v>
      </c>
      <c r="F12" s="60">
        <v>963695</v>
      </c>
      <c r="G12" s="60">
        <v>935350</v>
      </c>
      <c r="H12" s="60">
        <v>969272</v>
      </c>
      <c r="I12" s="60">
        <v>2868317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2868317</v>
      </c>
      <c r="W12" s="60">
        <v>2997175</v>
      </c>
      <c r="X12" s="60">
        <v>-128858</v>
      </c>
      <c r="Y12" s="61">
        <v>-4.3</v>
      </c>
      <c r="Z12" s="62">
        <v>11971238</v>
      </c>
    </row>
    <row r="13" spans="1:26" ht="13.5">
      <c r="A13" s="58" t="s">
        <v>278</v>
      </c>
      <c r="B13" s="19">
        <v>28173659</v>
      </c>
      <c r="C13" s="19">
        <v>0</v>
      </c>
      <c r="D13" s="59">
        <v>38000000</v>
      </c>
      <c r="E13" s="60">
        <v>38000000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9500001</v>
      </c>
      <c r="X13" s="60">
        <v>-9500001</v>
      </c>
      <c r="Y13" s="61">
        <v>-100</v>
      </c>
      <c r="Z13" s="62">
        <v>38000000</v>
      </c>
    </row>
    <row r="14" spans="1:26" ht="13.5">
      <c r="A14" s="58" t="s">
        <v>40</v>
      </c>
      <c r="B14" s="19">
        <v>68887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6030003</v>
      </c>
      <c r="C15" s="19">
        <v>0</v>
      </c>
      <c r="D15" s="59">
        <v>12435000</v>
      </c>
      <c r="E15" s="60">
        <v>12435000</v>
      </c>
      <c r="F15" s="60">
        <v>15777</v>
      </c>
      <c r="G15" s="60">
        <v>23319</v>
      </c>
      <c r="H15" s="60">
        <v>101311</v>
      </c>
      <c r="I15" s="60">
        <v>140407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140407</v>
      </c>
      <c r="W15" s="60">
        <v>1702855</v>
      </c>
      <c r="X15" s="60">
        <v>-1562448</v>
      </c>
      <c r="Y15" s="61">
        <v>-91.75</v>
      </c>
      <c r="Z15" s="62">
        <v>12435000</v>
      </c>
    </row>
    <row r="16" spans="1:26" ht="13.5">
      <c r="A16" s="69" t="s">
        <v>42</v>
      </c>
      <c r="B16" s="19">
        <v>3366280</v>
      </c>
      <c r="C16" s="19">
        <v>0</v>
      </c>
      <c r="D16" s="59">
        <v>2000000</v>
      </c>
      <c r="E16" s="60">
        <v>2000000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475590</v>
      </c>
      <c r="X16" s="60">
        <v>-475590</v>
      </c>
      <c r="Y16" s="61">
        <v>-100</v>
      </c>
      <c r="Z16" s="62">
        <v>2000000</v>
      </c>
    </row>
    <row r="17" spans="1:26" ht="13.5">
      <c r="A17" s="58" t="s">
        <v>43</v>
      </c>
      <c r="B17" s="19">
        <v>76573989</v>
      </c>
      <c r="C17" s="19">
        <v>0</v>
      </c>
      <c r="D17" s="59">
        <v>60212990</v>
      </c>
      <c r="E17" s="60">
        <v>60212990</v>
      </c>
      <c r="F17" s="60">
        <v>4095388</v>
      </c>
      <c r="G17" s="60">
        <v>4759752</v>
      </c>
      <c r="H17" s="60">
        <v>7368220</v>
      </c>
      <c r="I17" s="60">
        <v>16223360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16223360</v>
      </c>
      <c r="W17" s="60">
        <v>14931373</v>
      </c>
      <c r="X17" s="60">
        <v>1291987</v>
      </c>
      <c r="Y17" s="61">
        <v>8.65</v>
      </c>
      <c r="Z17" s="62">
        <v>60212990</v>
      </c>
    </row>
    <row r="18" spans="1:26" ht="13.5">
      <c r="A18" s="70" t="s">
        <v>44</v>
      </c>
      <c r="B18" s="71">
        <f>SUM(B11:B17)</f>
        <v>172646893</v>
      </c>
      <c r="C18" s="71">
        <f>SUM(C11:C17)</f>
        <v>0</v>
      </c>
      <c r="D18" s="72">
        <f aca="true" t="shared" si="1" ref="D18:Z18">SUM(D11:D17)</f>
        <v>173779895</v>
      </c>
      <c r="E18" s="73">
        <f t="shared" si="1"/>
        <v>173779895</v>
      </c>
      <c r="F18" s="73">
        <f t="shared" si="1"/>
        <v>8557107</v>
      </c>
      <c r="G18" s="73">
        <f t="shared" si="1"/>
        <v>9039468</v>
      </c>
      <c r="H18" s="73">
        <f t="shared" si="1"/>
        <v>11844833</v>
      </c>
      <c r="I18" s="73">
        <f t="shared" si="1"/>
        <v>29441408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29441408</v>
      </c>
      <c r="W18" s="73">
        <f t="shared" si="1"/>
        <v>38159517</v>
      </c>
      <c r="X18" s="73">
        <f t="shared" si="1"/>
        <v>-8718109</v>
      </c>
      <c r="Y18" s="67">
        <f>+IF(W18&lt;&gt;0,(X18/W18)*100,0)</f>
        <v>-22.846486762397962</v>
      </c>
      <c r="Z18" s="74">
        <f t="shared" si="1"/>
        <v>173779895</v>
      </c>
    </row>
    <row r="19" spans="1:26" ht="13.5">
      <c r="A19" s="70" t="s">
        <v>45</v>
      </c>
      <c r="B19" s="75">
        <f>+B10-B18</f>
        <v>-31010272</v>
      </c>
      <c r="C19" s="75">
        <f>+C10-C18</f>
        <v>0</v>
      </c>
      <c r="D19" s="76">
        <f aca="true" t="shared" si="2" ref="D19:Z19">+D10-D18</f>
        <v>-19880747</v>
      </c>
      <c r="E19" s="77">
        <f t="shared" si="2"/>
        <v>-19880747</v>
      </c>
      <c r="F19" s="77">
        <f t="shared" si="2"/>
        <v>34923719</v>
      </c>
      <c r="G19" s="77">
        <f t="shared" si="2"/>
        <v>-5257972</v>
      </c>
      <c r="H19" s="77">
        <f t="shared" si="2"/>
        <v>-10145131</v>
      </c>
      <c r="I19" s="77">
        <f t="shared" si="2"/>
        <v>19520616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19520616</v>
      </c>
      <c r="W19" s="77">
        <f>IF(E10=E18,0,W10-W18)</f>
        <v>13562555</v>
      </c>
      <c r="X19" s="77">
        <f t="shared" si="2"/>
        <v>5958061</v>
      </c>
      <c r="Y19" s="78">
        <f>+IF(W19&lt;&gt;0,(X19/W19)*100,0)</f>
        <v>43.93022553641257</v>
      </c>
      <c r="Z19" s="79">
        <f t="shared" si="2"/>
        <v>-19880747</v>
      </c>
    </row>
    <row r="20" spans="1:26" ht="13.5">
      <c r="A20" s="58" t="s">
        <v>46</v>
      </c>
      <c r="B20" s="19">
        <v>63006041</v>
      </c>
      <c r="C20" s="19">
        <v>0</v>
      </c>
      <c r="D20" s="59">
        <v>49004000</v>
      </c>
      <c r="E20" s="60">
        <v>49004000</v>
      </c>
      <c r="F20" s="60">
        <v>8500000</v>
      </c>
      <c r="G20" s="60">
        <v>0</v>
      </c>
      <c r="H20" s="60">
        <v>0</v>
      </c>
      <c r="I20" s="60">
        <v>8500000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8500000</v>
      </c>
      <c r="W20" s="60">
        <v>21482400</v>
      </c>
      <c r="X20" s="60">
        <v>-12982400</v>
      </c>
      <c r="Y20" s="61">
        <v>-60.43</v>
      </c>
      <c r="Z20" s="62">
        <v>49004000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31995769</v>
      </c>
      <c r="C22" s="86">
        <f>SUM(C19:C21)</f>
        <v>0</v>
      </c>
      <c r="D22" s="87">
        <f aca="true" t="shared" si="3" ref="D22:Z22">SUM(D19:D21)</f>
        <v>29123253</v>
      </c>
      <c r="E22" s="88">
        <f t="shared" si="3"/>
        <v>29123253</v>
      </c>
      <c r="F22" s="88">
        <f t="shared" si="3"/>
        <v>43423719</v>
      </c>
      <c r="G22" s="88">
        <f t="shared" si="3"/>
        <v>-5257972</v>
      </c>
      <c r="H22" s="88">
        <f t="shared" si="3"/>
        <v>-10145131</v>
      </c>
      <c r="I22" s="88">
        <f t="shared" si="3"/>
        <v>28020616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28020616</v>
      </c>
      <c r="W22" s="88">
        <f t="shared" si="3"/>
        <v>35044955</v>
      </c>
      <c r="X22" s="88">
        <f t="shared" si="3"/>
        <v>-7024339</v>
      </c>
      <c r="Y22" s="89">
        <f>+IF(W22&lt;&gt;0,(X22/W22)*100,0)</f>
        <v>-20.04379517679506</v>
      </c>
      <c r="Z22" s="90">
        <f t="shared" si="3"/>
        <v>29123253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31995769</v>
      </c>
      <c r="C24" s="75">
        <f>SUM(C22:C23)</f>
        <v>0</v>
      </c>
      <c r="D24" s="76">
        <f aca="true" t="shared" si="4" ref="D24:Z24">SUM(D22:D23)</f>
        <v>29123253</v>
      </c>
      <c r="E24" s="77">
        <f t="shared" si="4"/>
        <v>29123253</v>
      </c>
      <c r="F24" s="77">
        <f t="shared" si="4"/>
        <v>43423719</v>
      </c>
      <c r="G24" s="77">
        <f t="shared" si="4"/>
        <v>-5257972</v>
      </c>
      <c r="H24" s="77">
        <f t="shared" si="4"/>
        <v>-10145131</v>
      </c>
      <c r="I24" s="77">
        <f t="shared" si="4"/>
        <v>28020616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28020616</v>
      </c>
      <c r="W24" s="77">
        <f t="shared" si="4"/>
        <v>35044955</v>
      </c>
      <c r="X24" s="77">
        <f t="shared" si="4"/>
        <v>-7024339</v>
      </c>
      <c r="Y24" s="78">
        <f>+IF(W24&lt;&gt;0,(X24/W24)*100,0)</f>
        <v>-20.04379517679506</v>
      </c>
      <c r="Z24" s="79">
        <f t="shared" si="4"/>
        <v>29123253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38008694</v>
      </c>
      <c r="C27" s="22">
        <v>0</v>
      </c>
      <c r="D27" s="99">
        <v>68423250</v>
      </c>
      <c r="E27" s="100">
        <v>68423250</v>
      </c>
      <c r="F27" s="100">
        <v>313542</v>
      </c>
      <c r="G27" s="100">
        <v>239464</v>
      </c>
      <c r="H27" s="100">
        <v>290277</v>
      </c>
      <c r="I27" s="100">
        <v>843283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843283</v>
      </c>
      <c r="W27" s="100">
        <v>11180721</v>
      </c>
      <c r="X27" s="100">
        <v>-10337438</v>
      </c>
      <c r="Y27" s="101">
        <v>-92.46</v>
      </c>
      <c r="Z27" s="102">
        <v>68423250</v>
      </c>
    </row>
    <row r="28" spans="1:26" ht="13.5">
      <c r="A28" s="103" t="s">
        <v>46</v>
      </c>
      <c r="B28" s="19">
        <v>38008694</v>
      </c>
      <c r="C28" s="19">
        <v>0</v>
      </c>
      <c r="D28" s="59">
        <v>49708250</v>
      </c>
      <c r="E28" s="60">
        <v>49708250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49708250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313542</v>
      </c>
      <c r="G29" s="60">
        <v>239464</v>
      </c>
      <c r="H29" s="60">
        <v>290277</v>
      </c>
      <c r="I29" s="60">
        <v>843283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843283</v>
      </c>
      <c r="W29" s="60">
        <v>0</v>
      </c>
      <c r="X29" s="60">
        <v>843283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18715000</v>
      </c>
      <c r="E31" s="60">
        <v>18715000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18715000</v>
      </c>
    </row>
    <row r="32" spans="1:26" ht="13.5">
      <c r="A32" s="70" t="s">
        <v>54</v>
      </c>
      <c r="B32" s="22">
        <f>SUM(B28:B31)</f>
        <v>38008694</v>
      </c>
      <c r="C32" s="22">
        <f>SUM(C28:C31)</f>
        <v>0</v>
      </c>
      <c r="D32" s="99">
        <f aca="true" t="shared" si="5" ref="D32:Z32">SUM(D28:D31)</f>
        <v>68423250</v>
      </c>
      <c r="E32" s="100">
        <f t="shared" si="5"/>
        <v>68423250</v>
      </c>
      <c r="F32" s="100">
        <f t="shared" si="5"/>
        <v>313542</v>
      </c>
      <c r="G32" s="100">
        <f t="shared" si="5"/>
        <v>239464</v>
      </c>
      <c r="H32" s="100">
        <f t="shared" si="5"/>
        <v>290277</v>
      </c>
      <c r="I32" s="100">
        <f t="shared" si="5"/>
        <v>843283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843283</v>
      </c>
      <c r="W32" s="100">
        <f t="shared" si="5"/>
        <v>0</v>
      </c>
      <c r="X32" s="100">
        <f t="shared" si="5"/>
        <v>843283</v>
      </c>
      <c r="Y32" s="101">
        <f>+IF(W32&lt;&gt;0,(X32/W32)*100,0)</f>
        <v>0</v>
      </c>
      <c r="Z32" s="102">
        <f t="shared" si="5"/>
        <v>68423250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57786186</v>
      </c>
      <c r="C35" s="19">
        <v>0</v>
      </c>
      <c r="D35" s="59">
        <v>106516665</v>
      </c>
      <c r="E35" s="60">
        <v>106516665</v>
      </c>
      <c r="F35" s="60">
        <v>124648269</v>
      </c>
      <c r="G35" s="60">
        <v>120664747</v>
      </c>
      <c r="H35" s="60">
        <v>100819852</v>
      </c>
      <c r="I35" s="60">
        <v>100819852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100819852</v>
      </c>
      <c r="W35" s="60">
        <v>26629166</v>
      </c>
      <c r="X35" s="60">
        <v>74190686</v>
      </c>
      <c r="Y35" s="61">
        <v>278.61</v>
      </c>
      <c r="Z35" s="62">
        <v>106516665</v>
      </c>
    </row>
    <row r="36" spans="1:26" ht="13.5">
      <c r="A36" s="58" t="s">
        <v>57</v>
      </c>
      <c r="B36" s="19">
        <v>293367801</v>
      </c>
      <c r="C36" s="19">
        <v>0</v>
      </c>
      <c r="D36" s="59">
        <v>341733270</v>
      </c>
      <c r="E36" s="60">
        <v>341733270</v>
      </c>
      <c r="F36" s="60">
        <v>329597023</v>
      </c>
      <c r="G36" s="60">
        <v>327041171</v>
      </c>
      <c r="H36" s="60">
        <v>330304413</v>
      </c>
      <c r="I36" s="60">
        <v>330304413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330304413</v>
      </c>
      <c r="W36" s="60">
        <v>85433318</v>
      </c>
      <c r="X36" s="60">
        <v>244871095</v>
      </c>
      <c r="Y36" s="61">
        <v>286.62</v>
      </c>
      <c r="Z36" s="62">
        <v>341733270</v>
      </c>
    </row>
    <row r="37" spans="1:26" ht="13.5">
      <c r="A37" s="58" t="s">
        <v>58</v>
      </c>
      <c r="B37" s="19">
        <v>24489908</v>
      </c>
      <c r="C37" s="19">
        <v>0</v>
      </c>
      <c r="D37" s="59">
        <v>104211552</v>
      </c>
      <c r="E37" s="60">
        <v>104211552</v>
      </c>
      <c r="F37" s="60">
        <v>135704487</v>
      </c>
      <c r="G37" s="60">
        <v>128548168</v>
      </c>
      <c r="H37" s="60">
        <v>111966515</v>
      </c>
      <c r="I37" s="60">
        <v>111966515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111966515</v>
      </c>
      <c r="W37" s="60">
        <v>26052888</v>
      </c>
      <c r="X37" s="60">
        <v>85913627</v>
      </c>
      <c r="Y37" s="61">
        <v>329.77</v>
      </c>
      <c r="Z37" s="62">
        <v>104211552</v>
      </c>
    </row>
    <row r="38" spans="1:26" ht="13.5">
      <c r="A38" s="58" t="s">
        <v>59</v>
      </c>
      <c r="B38" s="19">
        <v>0</v>
      </c>
      <c r="C38" s="19">
        <v>0</v>
      </c>
      <c r="D38" s="59">
        <v>11387000</v>
      </c>
      <c r="E38" s="60">
        <v>11387000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2846750</v>
      </c>
      <c r="X38" s="60">
        <v>-2846750</v>
      </c>
      <c r="Y38" s="61">
        <v>-100</v>
      </c>
      <c r="Z38" s="62">
        <v>11387000</v>
      </c>
    </row>
    <row r="39" spans="1:26" ht="13.5">
      <c r="A39" s="58" t="s">
        <v>60</v>
      </c>
      <c r="B39" s="19">
        <v>326664079</v>
      </c>
      <c r="C39" s="19">
        <v>0</v>
      </c>
      <c r="D39" s="59">
        <v>332651383</v>
      </c>
      <c r="E39" s="60">
        <v>332651383</v>
      </c>
      <c r="F39" s="60">
        <v>318540805</v>
      </c>
      <c r="G39" s="60">
        <v>319157750</v>
      </c>
      <c r="H39" s="60">
        <v>319157750</v>
      </c>
      <c r="I39" s="60">
        <v>319157750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319157750</v>
      </c>
      <c r="W39" s="60">
        <v>83162846</v>
      </c>
      <c r="X39" s="60">
        <v>235994904</v>
      </c>
      <c r="Y39" s="61">
        <v>283.77</v>
      </c>
      <c r="Z39" s="62">
        <v>332651383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34987766</v>
      </c>
      <c r="C42" s="19">
        <v>0</v>
      </c>
      <c r="D42" s="59">
        <v>68773481</v>
      </c>
      <c r="E42" s="60">
        <v>68773481</v>
      </c>
      <c r="F42" s="60">
        <v>44354975</v>
      </c>
      <c r="G42" s="60">
        <v>-4134853</v>
      </c>
      <c r="H42" s="60">
        <v>-10733011</v>
      </c>
      <c r="I42" s="60">
        <v>29487111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29487111</v>
      </c>
      <c r="W42" s="60">
        <v>37749582</v>
      </c>
      <c r="X42" s="60">
        <v>-8262471</v>
      </c>
      <c r="Y42" s="61">
        <v>-21.89</v>
      </c>
      <c r="Z42" s="62">
        <v>68773481</v>
      </c>
    </row>
    <row r="43" spans="1:26" ht="13.5">
      <c r="A43" s="58" t="s">
        <v>63</v>
      </c>
      <c r="B43" s="19">
        <v>-41321176</v>
      </c>
      <c r="C43" s="19">
        <v>0</v>
      </c>
      <c r="D43" s="59">
        <v>-68423250</v>
      </c>
      <c r="E43" s="60">
        <v>-68423250</v>
      </c>
      <c r="F43" s="60">
        <v>-324677</v>
      </c>
      <c r="G43" s="60">
        <v>-211202</v>
      </c>
      <c r="H43" s="60">
        <v>-290276</v>
      </c>
      <c r="I43" s="60">
        <v>-826155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-826155</v>
      </c>
      <c r="W43" s="60">
        <v>-15725278</v>
      </c>
      <c r="X43" s="60">
        <v>14899123</v>
      </c>
      <c r="Y43" s="61">
        <v>-94.75</v>
      </c>
      <c r="Z43" s="62">
        <v>-68423250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49210593</v>
      </c>
      <c r="C45" s="22">
        <v>0</v>
      </c>
      <c r="D45" s="99">
        <v>59687343</v>
      </c>
      <c r="E45" s="100">
        <v>59687343</v>
      </c>
      <c r="F45" s="100">
        <v>93186105</v>
      </c>
      <c r="G45" s="100">
        <v>88840050</v>
      </c>
      <c r="H45" s="100">
        <v>77816763</v>
      </c>
      <c r="I45" s="100">
        <v>77816763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77816763</v>
      </c>
      <c r="W45" s="100">
        <v>81361416</v>
      </c>
      <c r="X45" s="100">
        <v>-3544653</v>
      </c>
      <c r="Y45" s="101">
        <v>-4.36</v>
      </c>
      <c r="Z45" s="102">
        <v>59687343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1983341</v>
      </c>
      <c r="C49" s="52">
        <v>0</v>
      </c>
      <c r="D49" s="129">
        <v>28939</v>
      </c>
      <c r="E49" s="54">
        <v>26295</v>
      </c>
      <c r="F49" s="54">
        <v>0</v>
      </c>
      <c r="G49" s="54">
        <v>0</v>
      </c>
      <c r="H49" s="54">
        <v>0</v>
      </c>
      <c r="I49" s="54">
        <v>3113713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5152288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2340197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2340197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99.99992</v>
      </c>
      <c r="E58" s="7">
        <f t="shared" si="6"/>
        <v>99.99992</v>
      </c>
      <c r="F58" s="7">
        <f t="shared" si="6"/>
        <v>160.04157320524715</v>
      </c>
      <c r="G58" s="7">
        <f t="shared" si="6"/>
        <v>100</v>
      </c>
      <c r="H58" s="7">
        <f t="shared" si="6"/>
        <v>100</v>
      </c>
      <c r="I58" s="7">
        <f t="shared" si="6"/>
        <v>104.50249801189429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104.50249801189429</v>
      </c>
      <c r="W58" s="7">
        <f t="shared" si="6"/>
        <v>110.78264</v>
      </c>
      <c r="X58" s="7">
        <f t="shared" si="6"/>
        <v>0</v>
      </c>
      <c r="Y58" s="7">
        <f t="shared" si="6"/>
        <v>0</v>
      </c>
      <c r="Z58" s="8">
        <f t="shared" si="6"/>
        <v>99.99992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99.9996</v>
      </c>
      <c r="E60" s="13">
        <f t="shared" si="7"/>
        <v>99.9996</v>
      </c>
      <c r="F60" s="13">
        <f t="shared" si="7"/>
        <v>0</v>
      </c>
      <c r="G60" s="13">
        <f t="shared" si="7"/>
        <v>100</v>
      </c>
      <c r="H60" s="13">
        <f t="shared" si="7"/>
        <v>100</v>
      </c>
      <c r="I60" s="13">
        <f t="shared" si="7"/>
        <v>137.59126502702105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137.59126502702105</v>
      </c>
      <c r="W60" s="13">
        <f t="shared" si="7"/>
        <v>99.9996</v>
      </c>
      <c r="X60" s="13">
        <f t="shared" si="7"/>
        <v>0</v>
      </c>
      <c r="Y60" s="13">
        <f t="shared" si="7"/>
        <v>0</v>
      </c>
      <c r="Z60" s="14">
        <f t="shared" si="7"/>
        <v>99.9996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99.9996</v>
      </c>
      <c r="E64" s="13">
        <f t="shared" si="7"/>
        <v>99.9996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259.20216081446085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259.20216081446085</v>
      </c>
      <c r="W64" s="13">
        <f t="shared" si="7"/>
        <v>124.13613319363826</v>
      </c>
      <c r="X64" s="13">
        <f t="shared" si="7"/>
        <v>0</v>
      </c>
      <c r="Y64" s="13">
        <f t="shared" si="7"/>
        <v>0</v>
      </c>
      <c r="Z64" s="14">
        <f t="shared" si="7"/>
        <v>99.9996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5382748</v>
      </c>
      <c r="C67" s="24"/>
      <c r="D67" s="25">
        <v>5000000</v>
      </c>
      <c r="E67" s="26">
        <v>5000000</v>
      </c>
      <c r="F67" s="26">
        <v>85151</v>
      </c>
      <c r="G67" s="26">
        <v>415125</v>
      </c>
      <c r="H67" s="26">
        <v>635227</v>
      </c>
      <c r="I67" s="26">
        <v>1135503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1135503</v>
      </c>
      <c r="W67" s="26">
        <v>1250000</v>
      </c>
      <c r="X67" s="26"/>
      <c r="Y67" s="25"/>
      <c r="Z67" s="27">
        <v>5000000</v>
      </c>
    </row>
    <row r="68" spans="1:26" ht="13.5" hidden="1">
      <c r="A68" s="37" t="s">
        <v>31</v>
      </c>
      <c r="B68" s="19">
        <v>2772606</v>
      </c>
      <c r="C68" s="19"/>
      <c r="D68" s="20">
        <v>4000000</v>
      </c>
      <c r="E68" s="21">
        <v>4000000</v>
      </c>
      <c r="F68" s="21">
        <v>85151</v>
      </c>
      <c r="G68" s="21">
        <v>351315</v>
      </c>
      <c r="H68" s="21">
        <v>563032</v>
      </c>
      <c r="I68" s="21">
        <v>999498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999498</v>
      </c>
      <c r="W68" s="21">
        <v>1134784</v>
      </c>
      <c r="X68" s="21"/>
      <c r="Y68" s="20"/>
      <c r="Z68" s="23">
        <v>4000000</v>
      </c>
    </row>
    <row r="69" spans="1:26" ht="13.5" hidden="1">
      <c r="A69" s="38" t="s">
        <v>32</v>
      </c>
      <c r="B69" s="19">
        <v>2610142</v>
      </c>
      <c r="C69" s="19"/>
      <c r="D69" s="20">
        <v>1000000</v>
      </c>
      <c r="E69" s="21">
        <v>1000000</v>
      </c>
      <c r="F69" s="21"/>
      <c r="G69" s="21">
        <v>63810</v>
      </c>
      <c r="H69" s="21">
        <v>72195</v>
      </c>
      <c r="I69" s="21">
        <v>136005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136005</v>
      </c>
      <c r="W69" s="21">
        <v>250000</v>
      </c>
      <c r="X69" s="21"/>
      <c r="Y69" s="20"/>
      <c r="Z69" s="23">
        <v>1000000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346894</v>
      </c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188449</v>
      </c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1000000</v>
      </c>
      <c r="E73" s="21">
        <v>1000000</v>
      </c>
      <c r="F73" s="21"/>
      <c r="G73" s="21"/>
      <c r="H73" s="21">
        <v>72195</v>
      </c>
      <c r="I73" s="21">
        <v>72195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72195</v>
      </c>
      <c r="W73" s="21">
        <v>201391</v>
      </c>
      <c r="X73" s="21"/>
      <c r="Y73" s="20"/>
      <c r="Z73" s="23">
        <v>1000000</v>
      </c>
    </row>
    <row r="74" spans="1:26" ht="13.5" hidden="1">
      <c r="A74" s="39" t="s">
        <v>107</v>
      </c>
      <c r="B74" s="19">
        <v>2610142</v>
      </c>
      <c r="C74" s="19"/>
      <c r="D74" s="20"/>
      <c r="E74" s="21"/>
      <c r="F74" s="21"/>
      <c r="G74" s="21">
        <v>63810</v>
      </c>
      <c r="H74" s="21"/>
      <c r="I74" s="21">
        <v>63810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63810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5382748</v>
      </c>
      <c r="C76" s="32"/>
      <c r="D76" s="33">
        <v>4999996</v>
      </c>
      <c r="E76" s="34">
        <v>4999996</v>
      </c>
      <c r="F76" s="34">
        <v>136277</v>
      </c>
      <c r="G76" s="34">
        <v>415125</v>
      </c>
      <c r="H76" s="34">
        <v>635227</v>
      </c>
      <c r="I76" s="34">
        <v>1186629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1186629</v>
      </c>
      <c r="W76" s="34">
        <v>1384783</v>
      </c>
      <c r="X76" s="34"/>
      <c r="Y76" s="33"/>
      <c r="Z76" s="35">
        <v>4999996</v>
      </c>
    </row>
    <row r="77" spans="1:26" ht="13.5" hidden="1">
      <c r="A77" s="37" t="s">
        <v>31</v>
      </c>
      <c r="B77" s="19">
        <v>2772606</v>
      </c>
      <c r="C77" s="19"/>
      <c r="D77" s="20">
        <v>4000000</v>
      </c>
      <c r="E77" s="21">
        <v>4000000</v>
      </c>
      <c r="F77" s="21">
        <v>85151</v>
      </c>
      <c r="G77" s="21">
        <v>351315</v>
      </c>
      <c r="H77" s="21">
        <v>563032</v>
      </c>
      <c r="I77" s="21">
        <v>999498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999498</v>
      </c>
      <c r="W77" s="21">
        <v>1134784</v>
      </c>
      <c r="X77" s="21"/>
      <c r="Y77" s="20"/>
      <c r="Z77" s="23">
        <v>4000000</v>
      </c>
    </row>
    <row r="78" spans="1:26" ht="13.5" hidden="1">
      <c r="A78" s="38" t="s">
        <v>32</v>
      </c>
      <c r="B78" s="19">
        <v>2610142</v>
      </c>
      <c r="C78" s="19"/>
      <c r="D78" s="20">
        <v>999996</v>
      </c>
      <c r="E78" s="21">
        <v>999996</v>
      </c>
      <c r="F78" s="21">
        <v>51126</v>
      </c>
      <c r="G78" s="21">
        <v>63810</v>
      </c>
      <c r="H78" s="21">
        <v>72195</v>
      </c>
      <c r="I78" s="21">
        <v>187131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187131</v>
      </c>
      <c r="W78" s="21">
        <v>249999</v>
      </c>
      <c r="X78" s="21"/>
      <c r="Y78" s="20"/>
      <c r="Z78" s="23">
        <v>999996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1155899</v>
      </c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>
        <v>775152</v>
      </c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679091</v>
      </c>
      <c r="C82" s="19"/>
      <c r="D82" s="20">
        <v>999996</v>
      </c>
      <c r="E82" s="21">
        <v>999996</v>
      </c>
      <c r="F82" s="21">
        <v>51126</v>
      </c>
      <c r="G82" s="21">
        <v>63810</v>
      </c>
      <c r="H82" s="21">
        <v>72195</v>
      </c>
      <c r="I82" s="21">
        <v>187131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187131</v>
      </c>
      <c r="W82" s="21">
        <v>249999</v>
      </c>
      <c r="X82" s="21"/>
      <c r="Y82" s="20"/>
      <c r="Z82" s="23">
        <v>999996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9520000</v>
      </c>
      <c r="F5" s="358">
        <f t="shared" si="0"/>
        <v>9520000</v>
      </c>
      <c r="G5" s="358">
        <f t="shared" si="0"/>
        <v>0</v>
      </c>
      <c r="H5" s="356">
        <f t="shared" si="0"/>
        <v>0</v>
      </c>
      <c r="I5" s="356">
        <f t="shared" si="0"/>
        <v>668244</v>
      </c>
      <c r="J5" s="358">
        <f t="shared" si="0"/>
        <v>668244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668244</v>
      </c>
      <c r="X5" s="356">
        <f t="shared" si="0"/>
        <v>2380000</v>
      </c>
      <c r="Y5" s="358">
        <f t="shared" si="0"/>
        <v>-1711756</v>
      </c>
      <c r="Z5" s="359">
        <f>+IF(X5&lt;&gt;0,+(Y5/X5)*100,0)</f>
        <v>-71.92252100840336</v>
      </c>
      <c r="AA5" s="360">
        <f>+AA6+AA8+AA11+AA13+AA15</f>
        <v>9520000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5120000</v>
      </c>
      <c r="F6" s="59">
        <f t="shared" si="1"/>
        <v>5120000</v>
      </c>
      <c r="G6" s="59">
        <f t="shared" si="1"/>
        <v>0</v>
      </c>
      <c r="H6" s="60">
        <f t="shared" si="1"/>
        <v>0</v>
      </c>
      <c r="I6" s="60">
        <f t="shared" si="1"/>
        <v>646604</v>
      </c>
      <c r="J6" s="59">
        <f t="shared" si="1"/>
        <v>646604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646604</v>
      </c>
      <c r="X6" s="60">
        <f t="shared" si="1"/>
        <v>1280000</v>
      </c>
      <c r="Y6" s="59">
        <f t="shared" si="1"/>
        <v>-633396</v>
      </c>
      <c r="Z6" s="61">
        <f>+IF(X6&lt;&gt;0,+(Y6/X6)*100,0)</f>
        <v>-49.4840625</v>
      </c>
      <c r="AA6" s="62">
        <f t="shared" si="1"/>
        <v>5120000</v>
      </c>
    </row>
    <row r="7" spans="1:27" ht="13.5">
      <c r="A7" s="291" t="s">
        <v>228</v>
      </c>
      <c r="B7" s="142"/>
      <c r="C7" s="60"/>
      <c r="D7" s="340"/>
      <c r="E7" s="60">
        <v>5120000</v>
      </c>
      <c r="F7" s="59">
        <v>5120000</v>
      </c>
      <c r="G7" s="59"/>
      <c r="H7" s="60"/>
      <c r="I7" s="60">
        <v>646604</v>
      </c>
      <c r="J7" s="59">
        <v>646604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646604</v>
      </c>
      <c r="X7" s="60">
        <v>1280000</v>
      </c>
      <c r="Y7" s="59">
        <v>-633396</v>
      </c>
      <c r="Z7" s="61">
        <v>-49.48</v>
      </c>
      <c r="AA7" s="62">
        <v>5120000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250000</v>
      </c>
      <c r="F8" s="59">
        <f t="shared" si="2"/>
        <v>250000</v>
      </c>
      <c r="G8" s="59">
        <f t="shared" si="2"/>
        <v>0</v>
      </c>
      <c r="H8" s="60">
        <f t="shared" si="2"/>
        <v>0</v>
      </c>
      <c r="I8" s="60">
        <f t="shared" si="2"/>
        <v>15500</v>
      </c>
      <c r="J8" s="59">
        <f t="shared" si="2"/>
        <v>15500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15500</v>
      </c>
      <c r="X8" s="60">
        <f t="shared" si="2"/>
        <v>62500</v>
      </c>
      <c r="Y8" s="59">
        <f t="shared" si="2"/>
        <v>-47000</v>
      </c>
      <c r="Z8" s="61">
        <f>+IF(X8&lt;&gt;0,+(Y8/X8)*100,0)</f>
        <v>-75.2</v>
      </c>
      <c r="AA8" s="62">
        <f>SUM(AA9:AA10)</f>
        <v>250000</v>
      </c>
    </row>
    <row r="9" spans="1:27" ht="13.5">
      <c r="A9" s="291" t="s">
        <v>229</v>
      </c>
      <c r="B9" s="142"/>
      <c r="C9" s="60"/>
      <c r="D9" s="340"/>
      <c r="E9" s="60">
        <v>250000</v>
      </c>
      <c r="F9" s="59">
        <v>250000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62500</v>
      </c>
      <c r="Y9" s="59">
        <v>-62500</v>
      </c>
      <c r="Z9" s="61">
        <v>-100</v>
      </c>
      <c r="AA9" s="62">
        <v>250000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>
        <v>15500</v>
      </c>
      <c r="J10" s="59">
        <v>15500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15500</v>
      </c>
      <c r="X10" s="60"/>
      <c r="Y10" s="59">
        <v>15500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4150000</v>
      </c>
      <c r="F11" s="364">
        <f t="shared" si="3"/>
        <v>4150000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1037500</v>
      </c>
      <c r="Y11" s="364">
        <f t="shared" si="3"/>
        <v>-1037500</v>
      </c>
      <c r="Z11" s="365">
        <f>+IF(X11&lt;&gt;0,+(Y11/X11)*100,0)</f>
        <v>-100</v>
      </c>
      <c r="AA11" s="366">
        <f t="shared" si="3"/>
        <v>4150000</v>
      </c>
    </row>
    <row r="12" spans="1:27" ht="13.5">
      <c r="A12" s="291" t="s">
        <v>231</v>
      </c>
      <c r="B12" s="136"/>
      <c r="C12" s="60"/>
      <c r="D12" s="340"/>
      <c r="E12" s="60">
        <v>4150000</v>
      </c>
      <c r="F12" s="59">
        <v>4150000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1037500</v>
      </c>
      <c r="Y12" s="59">
        <v>-1037500</v>
      </c>
      <c r="Z12" s="61">
        <v>-100</v>
      </c>
      <c r="AA12" s="62">
        <v>4150000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6140</v>
      </c>
      <c r="J15" s="59">
        <f t="shared" si="5"/>
        <v>6140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6140</v>
      </c>
      <c r="X15" s="60">
        <f t="shared" si="5"/>
        <v>0</v>
      </c>
      <c r="Y15" s="59">
        <f t="shared" si="5"/>
        <v>6140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6140</v>
      </c>
      <c r="J20" s="59">
        <v>6140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6140</v>
      </c>
      <c r="X20" s="60"/>
      <c r="Y20" s="59">
        <v>6140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248145</v>
      </c>
      <c r="J22" s="345">
        <f t="shared" si="6"/>
        <v>248145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248145</v>
      </c>
      <c r="X22" s="343">
        <f t="shared" si="6"/>
        <v>0</v>
      </c>
      <c r="Y22" s="345">
        <f t="shared" si="6"/>
        <v>248145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248145</v>
      </c>
      <c r="J32" s="59">
        <v>248145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248145</v>
      </c>
      <c r="X32" s="60"/>
      <c r="Y32" s="59">
        <v>248145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2915000</v>
      </c>
      <c r="F40" s="345">
        <f t="shared" si="9"/>
        <v>2915000</v>
      </c>
      <c r="G40" s="345">
        <f t="shared" si="9"/>
        <v>11134</v>
      </c>
      <c r="H40" s="343">
        <f t="shared" si="9"/>
        <v>15872</v>
      </c>
      <c r="I40" s="343">
        <f t="shared" si="9"/>
        <v>88098</v>
      </c>
      <c r="J40" s="345">
        <f t="shared" si="9"/>
        <v>115104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115104</v>
      </c>
      <c r="X40" s="343">
        <f t="shared" si="9"/>
        <v>728750</v>
      </c>
      <c r="Y40" s="345">
        <f t="shared" si="9"/>
        <v>-613646</v>
      </c>
      <c r="Z40" s="336">
        <f>+IF(X40&lt;&gt;0,+(Y40/X40)*100,0)</f>
        <v>-84.20528301886793</v>
      </c>
      <c r="AA40" s="350">
        <f>SUM(AA41:AA49)</f>
        <v>2915000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2842</v>
      </c>
      <c r="I41" s="362">
        <v>33160</v>
      </c>
      <c r="J41" s="364">
        <v>36002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36002</v>
      </c>
      <c r="X41" s="362"/>
      <c r="Y41" s="364">
        <v>36002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2915000</v>
      </c>
      <c r="F43" s="370">
        <v>2915000</v>
      </c>
      <c r="G43" s="370"/>
      <c r="H43" s="305"/>
      <c r="I43" s="305">
        <v>22196</v>
      </c>
      <c r="J43" s="370">
        <v>22196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22196</v>
      </c>
      <c r="X43" s="305">
        <v>728750</v>
      </c>
      <c r="Y43" s="370">
        <v>-706554</v>
      </c>
      <c r="Z43" s="371">
        <v>-96.95</v>
      </c>
      <c r="AA43" s="303">
        <v>2915000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>
        <v>13030</v>
      </c>
      <c r="I47" s="54">
        <v>25842</v>
      </c>
      <c r="J47" s="53">
        <v>38872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38872</v>
      </c>
      <c r="X47" s="54"/>
      <c r="Y47" s="53">
        <v>38872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>
        <v>11134</v>
      </c>
      <c r="H48" s="54"/>
      <c r="I48" s="54">
        <v>6900</v>
      </c>
      <c r="J48" s="53">
        <v>18034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18034</v>
      </c>
      <c r="X48" s="54"/>
      <c r="Y48" s="53">
        <v>18034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12435000</v>
      </c>
      <c r="F60" s="264">
        <f t="shared" si="14"/>
        <v>12435000</v>
      </c>
      <c r="G60" s="264">
        <f t="shared" si="14"/>
        <v>11134</v>
      </c>
      <c r="H60" s="219">
        <f t="shared" si="14"/>
        <v>15872</v>
      </c>
      <c r="I60" s="219">
        <f t="shared" si="14"/>
        <v>1004487</v>
      </c>
      <c r="J60" s="264">
        <f t="shared" si="14"/>
        <v>1031493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1031493</v>
      </c>
      <c r="X60" s="219">
        <f t="shared" si="14"/>
        <v>3108750</v>
      </c>
      <c r="Y60" s="264">
        <f t="shared" si="14"/>
        <v>-2077257</v>
      </c>
      <c r="Z60" s="337">
        <f>+IF(X60&lt;&gt;0,+(Y60/X60)*100,0)</f>
        <v>-66.81968636911942</v>
      </c>
      <c r="AA60" s="232">
        <f>+AA57+AA54+AA51+AA40+AA37+AA34+AA22+AA5</f>
        <v>12435000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204642662</v>
      </c>
      <c r="D5" s="153">
        <f>SUM(D6:D8)</f>
        <v>0</v>
      </c>
      <c r="E5" s="154">
        <f t="shared" si="0"/>
        <v>121980148</v>
      </c>
      <c r="F5" s="100">
        <f t="shared" si="0"/>
        <v>121980148</v>
      </c>
      <c r="G5" s="100">
        <f t="shared" si="0"/>
        <v>51929700</v>
      </c>
      <c r="H5" s="100">
        <f t="shared" si="0"/>
        <v>3781496</v>
      </c>
      <c r="I5" s="100">
        <f t="shared" si="0"/>
        <v>1627507</v>
      </c>
      <c r="J5" s="100">
        <f t="shared" si="0"/>
        <v>57338703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57338703</v>
      </c>
      <c r="X5" s="100">
        <f t="shared" si="0"/>
        <v>24951000</v>
      </c>
      <c r="Y5" s="100">
        <f t="shared" si="0"/>
        <v>32387703</v>
      </c>
      <c r="Z5" s="137">
        <f>+IF(X5&lt;&gt;0,+(Y5/X5)*100,0)</f>
        <v>129.80523025129253</v>
      </c>
      <c r="AA5" s="153">
        <f>SUM(AA6:AA8)</f>
        <v>121980148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204642662</v>
      </c>
      <c r="D7" s="157"/>
      <c r="E7" s="158">
        <v>121980148</v>
      </c>
      <c r="F7" s="159">
        <v>121980148</v>
      </c>
      <c r="G7" s="159">
        <v>51929700</v>
      </c>
      <c r="H7" s="159">
        <v>3781496</v>
      </c>
      <c r="I7" s="159">
        <v>1627507</v>
      </c>
      <c r="J7" s="159">
        <v>57338703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57338703</v>
      </c>
      <c r="X7" s="159">
        <v>24951000</v>
      </c>
      <c r="Y7" s="159">
        <v>32387703</v>
      </c>
      <c r="Z7" s="141">
        <v>129.81</v>
      </c>
      <c r="AA7" s="157">
        <v>121980148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588000</v>
      </c>
      <c r="Y9" s="100">
        <f t="shared" si="1"/>
        <v>-588000</v>
      </c>
      <c r="Z9" s="137">
        <f>+IF(X9&lt;&gt;0,+(Y9/X9)*100,0)</f>
        <v>-100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588000</v>
      </c>
      <c r="Y10" s="60">
        <v>-588000</v>
      </c>
      <c r="Z10" s="140">
        <v>-100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42849000</v>
      </c>
      <c r="F15" s="100">
        <f t="shared" si="2"/>
        <v>42849000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10654278</v>
      </c>
      <c r="Y15" s="100">
        <f t="shared" si="2"/>
        <v>-10654278</v>
      </c>
      <c r="Z15" s="137">
        <f>+IF(X15&lt;&gt;0,+(Y15/X15)*100,0)</f>
        <v>-100</v>
      </c>
      <c r="AA15" s="153">
        <f>SUM(AA16:AA18)</f>
        <v>42849000</v>
      </c>
    </row>
    <row r="16" spans="1:27" ht="13.5">
      <c r="A16" s="138" t="s">
        <v>85</v>
      </c>
      <c r="B16" s="136"/>
      <c r="C16" s="155"/>
      <c r="D16" s="155"/>
      <c r="E16" s="156">
        <v>7000000</v>
      </c>
      <c r="F16" s="60">
        <v>7000000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4000000</v>
      </c>
      <c r="Y16" s="60">
        <v>-4000000</v>
      </c>
      <c r="Z16" s="140">
        <v>-100</v>
      </c>
      <c r="AA16" s="155">
        <v>7000000</v>
      </c>
    </row>
    <row r="17" spans="1:27" ht="13.5">
      <c r="A17" s="138" t="s">
        <v>86</v>
      </c>
      <c r="B17" s="136"/>
      <c r="C17" s="155"/>
      <c r="D17" s="155"/>
      <c r="E17" s="156">
        <v>35849000</v>
      </c>
      <c r="F17" s="60">
        <v>35849000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6654278</v>
      </c>
      <c r="Y17" s="60">
        <v>-6654278</v>
      </c>
      <c r="Z17" s="140">
        <v>-100</v>
      </c>
      <c r="AA17" s="155">
        <v>35849000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38074000</v>
      </c>
      <c r="F19" s="100">
        <f t="shared" si="3"/>
        <v>38074000</v>
      </c>
      <c r="G19" s="100">
        <f t="shared" si="3"/>
        <v>51126</v>
      </c>
      <c r="H19" s="100">
        <f t="shared" si="3"/>
        <v>0</v>
      </c>
      <c r="I19" s="100">
        <f t="shared" si="3"/>
        <v>72195</v>
      </c>
      <c r="J19" s="100">
        <f t="shared" si="3"/>
        <v>123321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123321</v>
      </c>
      <c r="X19" s="100">
        <f t="shared" si="3"/>
        <v>13850000</v>
      </c>
      <c r="Y19" s="100">
        <f t="shared" si="3"/>
        <v>-13726679</v>
      </c>
      <c r="Z19" s="137">
        <f>+IF(X19&lt;&gt;0,+(Y19/X19)*100,0)</f>
        <v>-99.10959566787002</v>
      </c>
      <c r="AA19" s="153">
        <f>SUM(AA20:AA23)</f>
        <v>38074000</v>
      </c>
    </row>
    <row r="20" spans="1:27" ht="13.5">
      <c r="A20" s="138" t="s">
        <v>89</v>
      </c>
      <c r="B20" s="136"/>
      <c r="C20" s="155"/>
      <c r="D20" s="155"/>
      <c r="E20" s="156">
        <v>8000000</v>
      </c>
      <c r="F20" s="60">
        <v>8000000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4000000</v>
      </c>
      <c r="Y20" s="60">
        <v>-4000000</v>
      </c>
      <c r="Z20" s="140">
        <v>-100</v>
      </c>
      <c r="AA20" s="155">
        <v>8000000</v>
      </c>
    </row>
    <row r="21" spans="1:27" ht="13.5">
      <c r="A21" s="138" t="s">
        <v>90</v>
      </c>
      <c r="B21" s="136"/>
      <c r="C21" s="155"/>
      <c r="D21" s="155"/>
      <c r="E21" s="156">
        <v>29074000</v>
      </c>
      <c r="F21" s="60">
        <v>29074000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9850000</v>
      </c>
      <c r="Y21" s="60">
        <v>-9850000</v>
      </c>
      <c r="Z21" s="140">
        <v>-100</v>
      </c>
      <c r="AA21" s="155">
        <v>29074000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1000000</v>
      </c>
      <c r="F23" s="60">
        <v>1000000</v>
      </c>
      <c r="G23" s="60">
        <v>51126</v>
      </c>
      <c r="H23" s="60"/>
      <c r="I23" s="60">
        <v>72195</v>
      </c>
      <c r="J23" s="60">
        <v>123321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123321</v>
      </c>
      <c r="X23" s="60"/>
      <c r="Y23" s="60">
        <v>123321</v>
      </c>
      <c r="Z23" s="140">
        <v>0</v>
      </c>
      <c r="AA23" s="155">
        <v>1000000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204642662</v>
      </c>
      <c r="D25" s="168">
        <f>+D5+D9+D15+D19+D24</f>
        <v>0</v>
      </c>
      <c r="E25" s="169">
        <f t="shared" si="4"/>
        <v>202903148</v>
      </c>
      <c r="F25" s="73">
        <f t="shared" si="4"/>
        <v>202903148</v>
      </c>
      <c r="G25" s="73">
        <f t="shared" si="4"/>
        <v>51980826</v>
      </c>
      <c r="H25" s="73">
        <f t="shared" si="4"/>
        <v>3781496</v>
      </c>
      <c r="I25" s="73">
        <f t="shared" si="4"/>
        <v>1699702</v>
      </c>
      <c r="J25" s="73">
        <f t="shared" si="4"/>
        <v>57462024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57462024</v>
      </c>
      <c r="X25" s="73">
        <f t="shared" si="4"/>
        <v>50043278</v>
      </c>
      <c r="Y25" s="73">
        <f t="shared" si="4"/>
        <v>7418746</v>
      </c>
      <c r="Z25" s="170">
        <f>+IF(X25&lt;&gt;0,+(Y25/X25)*100,0)</f>
        <v>14.824660366972765</v>
      </c>
      <c r="AA25" s="168">
        <f>+AA5+AA9+AA15+AA19+AA24</f>
        <v>202903148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172646893</v>
      </c>
      <c r="D28" s="153">
        <f>SUM(D29:D31)</f>
        <v>0</v>
      </c>
      <c r="E28" s="154">
        <f t="shared" si="5"/>
        <v>95184308</v>
      </c>
      <c r="F28" s="100">
        <f t="shared" si="5"/>
        <v>95184308</v>
      </c>
      <c r="G28" s="100">
        <f t="shared" si="5"/>
        <v>3214418</v>
      </c>
      <c r="H28" s="100">
        <f t="shared" si="5"/>
        <v>4796838</v>
      </c>
      <c r="I28" s="100">
        <f t="shared" si="5"/>
        <v>5678940</v>
      </c>
      <c r="J28" s="100">
        <f t="shared" si="5"/>
        <v>13690196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13690196</v>
      </c>
      <c r="X28" s="100">
        <f t="shared" si="5"/>
        <v>9161315</v>
      </c>
      <c r="Y28" s="100">
        <f t="shared" si="5"/>
        <v>4528881</v>
      </c>
      <c r="Z28" s="137">
        <f>+IF(X28&lt;&gt;0,+(Y28/X28)*100,0)</f>
        <v>49.434835501235355</v>
      </c>
      <c r="AA28" s="153">
        <f>SUM(AA29:AA31)</f>
        <v>95184308</v>
      </c>
    </row>
    <row r="29" spans="1:27" ht="13.5">
      <c r="A29" s="138" t="s">
        <v>75</v>
      </c>
      <c r="B29" s="136"/>
      <c r="C29" s="155">
        <v>172646893</v>
      </c>
      <c r="D29" s="155"/>
      <c r="E29" s="156">
        <v>23282697</v>
      </c>
      <c r="F29" s="60">
        <v>23282697</v>
      </c>
      <c r="G29" s="60">
        <v>1757699</v>
      </c>
      <c r="H29" s="60">
        <v>2391321</v>
      </c>
      <c r="I29" s="60">
        <v>1938502</v>
      </c>
      <c r="J29" s="60">
        <v>6087522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6087522</v>
      </c>
      <c r="X29" s="60">
        <v>3977345</v>
      </c>
      <c r="Y29" s="60">
        <v>2110177</v>
      </c>
      <c r="Z29" s="140">
        <v>53.05</v>
      </c>
      <c r="AA29" s="155">
        <v>23282697</v>
      </c>
    </row>
    <row r="30" spans="1:27" ht="13.5">
      <c r="A30" s="138" t="s">
        <v>76</v>
      </c>
      <c r="B30" s="136"/>
      <c r="C30" s="157"/>
      <c r="D30" s="157"/>
      <c r="E30" s="158">
        <v>58405137</v>
      </c>
      <c r="F30" s="159">
        <v>58405137</v>
      </c>
      <c r="G30" s="159">
        <v>900250</v>
      </c>
      <c r="H30" s="159">
        <v>1263133</v>
      </c>
      <c r="I30" s="159">
        <v>2721408</v>
      </c>
      <c r="J30" s="159">
        <v>4884791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4884791</v>
      </c>
      <c r="X30" s="159">
        <v>3835032</v>
      </c>
      <c r="Y30" s="159">
        <v>1049759</v>
      </c>
      <c r="Z30" s="141">
        <v>27.37</v>
      </c>
      <c r="AA30" s="157">
        <v>58405137</v>
      </c>
    </row>
    <row r="31" spans="1:27" ht="13.5">
      <c r="A31" s="138" t="s">
        <v>77</v>
      </c>
      <c r="B31" s="136"/>
      <c r="C31" s="155"/>
      <c r="D31" s="155"/>
      <c r="E31" s="156">
        <v>13496474</v>
      </c>
      <c r="F31" s="60">
        <v>13496474</v>
      </c>
      <c r="G31" s="60">
        <v>556469</v>
      </c>
      <c r="H31" s="60">
        <v>1142384</v>
      </c>
      <c r="I31" s="60">
        <v>1019030</v>
      </c>
      <c r="J31" s="60">
        <v>2717883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2717883</v>
      </c>
      <c r="X31" s="60">
        <v>1348938</v>
      </c>
      <c r="Y31" s="60">
        <v>1368945</v>
      </c>
      <c r="Z31" s="140">
        <v>101.48</v>
      </c>
      <c r="AA31" s="155">
        <v>13496474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15832420</v>
      </c>
      <c r="F32" s="100">
        <f t="shared" si="6"/>
        <v>15832420</v>
      </c>
      <c r="G32" s="100">
        <f t="shared" si="6"/>
        <v>1832630</v>
      </c>
      <c r="H32" s="100">
        <f t="shared" si="6"/>
        <v>1634955</v>
      </c>
      <c r="I32" s="100">
        <f t="shared" si="6"/>
        <v>1850654</v>
      </c>
      <c r="J32" s="100">
        <f t="shared" si="6"/>
        <v>5318239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5318239</v>
      </c>
      <c r="X32" s="100">
        <f t="shared" si="6"/>
        <v>3016658</v>
      </c>
      <c r="Y32" s="100">
        <f t="shared" si="6"/>
        <v>2301581</v>
      </c>
      <c r="Z32" s="137">
        <f>+IF(X32&lt;&gt;0,+(Y32/X32)*100,0)</f>
        <v>76.29572195456032</v>
      </c>
      <c r="AA32" s="153">
        <f>SUM(AA33:AA37)</f>
        <v>15832420</v>
      </c>
    </row>
    <row r="33" spans="1:27" ht="13.5">
      <c r="A33" s="138" t="s">
        <v>79</v>
      </c>
      <c r="B33" s="136"/>
      <c r="C33" s="155"/>
      <c r="D33" s="155"/>
      <c r="E33" s="156">
        <v>15832420</v>
      </c>
      <c r="F33" s="60">
        <v>15832420</v>
      </c>
      <c r="G33" s="60">
        <v>1832630</v>
      </c>
      <c r="H33" s="60">
        <v>1634955</v>
      </c>
      <c r="I33" s="60">
        <v>1850654</v>
      </c>
      <c r="J33" s="60">
        <v>5318239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5318239</v>
      </c>
      <c r="X33" s="60">
        <v>3016658</v>
      </c>
      <c r="Y33" s="60">
        <v>2301581</v>
      </c>
      <c r="Z33" s="140">
        <v>76.3</v>
      </c>
      <c r="AA33" s="155">
        <v>15832420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40489520</v>
      </c>
      <c r="F38" s="100">
        <f t="shared" si="7"/>
        <v>40489520</v>
      </c>
      <c r="G38" s="100">
        <f t="shared" si="7"/>
        <v>3510059</v>
      </c>
      <c r="H38" s="100">
        <f t="shared" si="7"/>
        <v>2607675</v>
      </c>
      <c r="I38" s="100">
        <f t="shared" si="7"/>
        <v>4315239</v>
      </c>
      <c r="J38" s="100">
        <f t="shared" si="7"/>
        <v>10432973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10432973</v>
      </c>
      <c r="X38" s="100">
        <f t="shared" si="7"/>
        <v>12015667</v>
      </c>
      <c r="Y38" s="100">
        <f t="shared" si="7"/>
        <v>-1582694</v>
      </c>
      <c r="Z38" s="137">
        <f>+IF(X38&lt;&gt;0,+(Y38/X38)*100,0)</f>
        <v>-13.171919627932432</v>
      </c>
      <c r="AA38" s="153">
        <f>SUM(AA39:AA41)</f>
        <v>40489520</v>
      </c>
    </row>
    <row r="39" spans="1:27" ht="13.5">
      <c r="A39" s="138" t="s">
        <v>85</v>
      </c>
      <c r="B39" s="136"/>
      <c r="C39" s="155"/>
      <c r="D39" s="155"/>
      <c r="E39" s="156">
        <v>21191612</v>
      </c>
      <c r="F39" s="60">
        <v>21191612</v>
      </c>
      <c r="G39" s="60">
        <v>496248</v>
      </c>
      <c r="H39" s="60">
        <v>1158368</v>
      </c>
      <c r="I39" s="60">
        <v>508559</v>
      </c>
      <c r="J39" s="60">
        <v>2163175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2163175</v>
      </c>
      <c r="X39" s="60">
        <v>1089613</v>
      </c>
      <c r="Y39" s="60">
        <v>1073562</v>
      </c>
      <c r="Z39" s="140">
        <v>98.53</v>
      </c>
      <c r="AA39" s="155">
        <v>21191612</v>
      </c>
    </row>
    <row r="40" spans="1:27" ht="13.5">
      <c r="A40" s="138" t="s">
        <v>86</v>
      </c>
      <c r="B40" s="136"/>
      <c r="C40" s="155"/>
      <c r="D40" s="155"/>
      <c r="E40" s="156">
        <v>19297908</v>
      </c>
      <c r="F40" s="60">
        <v>19297908</v>
      </c>
      <c r="G40" s="60">
        <v>3013811</v>
      </c>
      <c r="H40" s="60">
        <v>1449307</v>
      </c>
      <c r="I40" s="60">
        <v>3806680</v>
      </c>
      <c r="J40" s="60">
        <v>8269798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8269798</v>
      </c>
      <c r="X40" s="60">
        <v>10926054</v>
      </c>
      <c r="Y40" s="60">
        <v>-2656256</v>
      </c>
      <c r="Z40" s="140">
        <v>-24.31</v>
      </c>
      <c r="AA40" s="155">
        <v>19297908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22273647</v>
      </c>
      <c r="F42" s="100">
        <f t="shared" si="8"/>
        <v>22273647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3593484</v>
      </c>
      <c r="Y42" s="100">
        <f t="shared" si="8"/>
        <v>-3593484</v>
      </c>
      <c r="Z42" s="137">
        <f>+IF(X42&lt;&gt;0,+(Y42/X42)*100,0)</f>
        <v>-100</v>
      </c>
      <c r="AA42" s="153">
        <f>SUM(AA43:AA46)</f>
        <v>22273647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22273647</v>
      </c>
      <c r="F44" s="60">
        <v>22273647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>
        <v>3593484</v>
      </c>
      <c r="Y44" s="60">
        <v>-3593484</v>
      </c>
      <c r="Z44" s="140">
        <v>-100</v>
      </c>
      <c r="AA44" s="155">
        <v>22273647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172646893</v>
      </c>
      <c r="D48" s="168">
        <f>+D28+D32+D38+D42+D47</f>
        <v>0</v>
      </c>
      <c r="E48" s="169">
        <f t="shared" si="9"/>
        <v>173779895</v>
      </c>
      <c r="F48" s="73">
        <f t="shared" si="9"/>
        <v>173779895</v>
      </c>
      <c r="G48" s="73">
        <f t="shared" si="9"/>
        <v>8557107</v>
      </c>
      <c r="H48" s="73">
        <f t="shared" si="9"/>
        <v>9039468</v>
      </c>
      <c r="I48" s="73">
        <f t="shared" si="9"/>
        <v>11844833</v>
      </c>
      <c r="J48" s="73">
        <f t="shared" si="9"/>
        <v>29441408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29441408</v>
      </c>
      <c r="X48" s="73">
        <f t="shared" si="9"/>
        <v>27787124</v>
      </c>
      <c r="Y48" s="73">
        <f t="shared" si="9"/>
        <v>1654284</v>
      </c>
      <c r="Z48" s="170">
        <f>+IF(X48&lt;&gt;0,+(Y48/X48)*100,0)</f>
        <v>5.9534192887324355</v>
      </c>
      <c r="AA48" s="168">
        <f>+AA28+AA32+AA38+AA42+AA47</f>
        <v>173779895</v>
      </c>
    </row>
    <row r="49" spans="1:27" ht="13.5">
      <c r="A49" s="148" t="s">
        <v>49</v>
      </c>
      <c r="B49" s="149"/>
      <c r="C49" s="171">
        <f aca="true" t="shared" si="10" ref="C49:Y49">+C25-C48</f>
        <v>31995769</v>
      </c>
      <c r="D49" s="171">
        <f>+D25-D48</f>
        <v>0</v>
      </c>
      <c r="E49" s="172">
        <f t="shared" si="10"/>
        <v>29123253</v>
      </c>
      <c r="F49" s="173">
        <f t="shared" si="10"/>
        <v>29123253</v>
      </c>
      <c r="G49" s="173">
        <f t="shared" si="10"/>
        <v>43423719</v>
      </c>
      <c r="H49" s="173">
        <f t="shared" si="10"/>
        <v>-5257972</v>
      </c>
      <c r="I49" s="173">
        <f t="shared" si="10"/>
        <v>-10145131</v>
      </c>
      <c r="J49" s="173">
        <f t="shared" si="10"/>
        <v>28020616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28020616</v>
      </c>
      <c r="X49" s="173">
        <f>IF(F25=F48,0,X25-X48)</f>
        <v>22256154</v>
      </c>
      <c r="Y49" s="173">
        <f t="shared" si="10"/>
        <v>5764462</v>
      </c>
      <c r="Z49" s="174">
        <f>+IF(X49&lt;&gt;0,+(Y49/X49)*100,0)</f>
        <v>25.900530702654194</v>
      </c>
      <c r="AA49" s="171">
        <f>+AA25-AA48</f>
        <v>29123253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2772606</v>
      </c>
      <c r="D5" s="155">
        <v>0</v>
      </c>
      <c r="E5" s="156">
        <v>4000000</v>
      </c>
      <c r="F5" s="60">
        <v>4000000</v>
      </c>
      <c r="G5" s="60">
        <v>85151</v>
      </c>
      <c r="H5" s="60">
        <v>351315</v>
      </c>
      <c r="I5" s="60">
        <v>563032</v>
      </c>
      <c r="J5" s="60">
        <v>999498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999498</v>
      </c>
      <c r="X5" s="60">
        <v>1134784</v>
      </c>
      <c r="Y5" s="60">
        <v>-135286</v>
      </c>
      <c r="Z5" s="140">
        <v>-11.92</v>
      </c>
      <c r="AA5" s="155">
        <v>4000000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346894</v>
      </c>
      <c r="Y8" s="60">
        <v>-346894</v>
      </c>
      <c r="Z8" s="140">
        <v>-100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188449</v>
      </c>
      <c r="Y9" s="60">
        <v>-188449</v>
      </c>
      <c r="Z9" s="140">
        <v>-100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1000000</v>
      </c>
      <c r="F10" s="54">
        <v>1000000</v>
      </c>
      <c r="G10" s="54">
        <v>0</v>
      </c>
      <c r="H10" s="54">
        <v>0</v>
      </c>
      <c r="I10" s="54">
        <v>72195</v>
      </c>
      <c r="J10" s="54">
        <v>72195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72195</v>
      </c>
      <c r="X10" s="54">
        <v>201391</v>
      </c>
      <c r="Y10" s="54">
        <v>-129196</v>
      </c>
      <c r="Z10" s="184">
        <v>-64.15</v>
      </c>
      <c r="AA10" s="130">
        <v>1000000</v>
      </c>
    </row>
    <row r="11" spans="1:27" ht="13.5">
      <c r="A11" s="183" t="s">
        <v>107</v>
      </c>
      <c r="B11" s="185"/>
      <c r="C11" s="155">
        <v>2610142</v>
      </c>
      <c r="D11" s="155">
        <v>0</v>
      </c>
      <c r="E11" s="156">
        <v>0</v>
      </c>
      <c r="F11" s="60">
        <v>0</v>
      </c>
      <c r="G11" s="60">
        <v>0</v>
      </c>
      <c r="H11" s="60">
        <v>63810</v>
      </c>
      <c r="I11" s="60">
        <v>0</v>
      </c>
      <c r="J11" s="60">
        <v>63810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63810</v>
      </c>
      <c r="X11" s="60">
        <v>0</v>
      </c>
      <c r="Y11" s="60">
        <v>63810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269873</v>
      </c>
      <c r="D12" s="155">
        <v>0</v>
      </c>
      <c r="E12" s="156">
        <v>298000</v>
      </c>
      <c r="F12" s="60">
        <v>298000</v>
      </c>
      <c r="G12" s="60">
        <v>4987</v>
      </c>
      <c r="H12" s="60">
        <v>46865</v>
      </c>
      <c r="I12" s="60">
        <v>28146</v>
      </c>
      <c r="J12" s="60">
        <v>79998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79998</v>
      </c>
      <c r="X12" s="60">
        <v>11000</v>
      </c>
      <c r="Y12" s="60">
        <v>68998</v>
      </c>
      <c r="Z12" s="140">
        <v>627.25</v>
      </c>
      <c r="AA12" s="155">
        <v>298000</v>
      </c>
    </row>
    <row r="13" spans="1:27" ht="13.5">
      <c r="A13" s="181" t="s">
        <v>109</v>
      </c>
      <c r="B13" s="185"/>
      <c r="C13" s="155">
        <v>2881416</v>
      </c>
      <c r="D13" s="155">
        <v>0</v>
      </c>
      <c r="E13" s="156">
        <v>3500000</v>
      </c>
      <c r="F13" s="60">
        <v>3500000</v>
      </c>
      <c r="G13" s="60">
        <v>223170</v>
      </c>
      <c r="H13" s="60">
        <v>277676</v>
      </c>
      <c r="I13" s="60">
        <v>274507</v>
      </c>
      <c r="J13" s="60">
        <v>775353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775353</v>
      </c>
      <c r="X13" s="60">
        <v>621571</v>
      </c>
      <c r="Y13" s="60">
        <v>153782</v>
      </c>
      <c r="Z13" s="140">
        <v>24.74</v>
      </c>
      <c r="AA13" s="155">
        <v>3500000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12050</v>
      </c>
      <c r="D16" s="155">
        <v>0</v>
      </c>
      <c r="E16" s="156">
        <v>100000</v>
      </c>
      <c r="F16" s="60">
        <v>100000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2900</v>
      </c>
      <c r="Y16" s="60">
        <v>-2900</v>
      </c>
      <c r="Z16" s="140">
        <v>-100</v>
      </c>
      <c r="AA16" s="155">
        <v>100000</v>
      </c>
    </row>
    <row r="17" spans="1:27" ht="13.5">
      <c r="A17" s="181" t="s">
        <v>113</v>
      </c>
      <c r="B17" s="185"/>
      <c r="C17" s="155">
        <v>3938247</v>
      </c>
      <c r="D17" s="155">
        <v>0</v>
      </c>
      <c r="E17" s="156">
        <v>5500000</v>
      </c>
      <c r="F17" s="60">
        <v>5500000</v>
      </c>
      <c r="G17" s="60">
        <v>352392</v>
      </c>
      <c r="H17" s="60">
        <v>393060</v>
      </c>
      <c r="I17" s="60">
        <v>292199</v>
      </c>
      <c r="J17" s="60">
        <v>1037651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1037651</v>
      </c>
      <c r="X17" s="60">
        <v>1091010</v>
      </c>
      <c r="Y17" s="60">
        <v>-53359</v>
      </c>
      <c r="Z17" s="140">
        <v>-4.89</v>
      </c>
      <c r="AA17" s="155">
        <v>5500000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51126</v>
      </c>
      <c r="H18" s="60">
        <v>1605000</v>
      </c>
      <c r="I18" s="60">
        <v>0</v>
      </c>
      <c r="J18" s="60">
        <v>1656126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1656126</v>
      </c>
      <c r="X18" s="60">
        <v>0</v>
      </c>
      <c r="Y18" s="60">
        <v>1656126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126809490</v>
      </c>
      <c r="D19" s="155">
        <v>0</v>
      </c>
      <c r="E19" s="156">
        <v>108212000</v>
      </c>
      <c r="F19" s="60">
        <v>108212000</v>
      </c>
      <c r="G19" s="60">
        <v>42764000</v>
      </c>
      <c r="H19" s="60">
        <v>0</v>
      </c>
      <c r="I19" s="60">
        <v>0</v>
      </c>
      <c r="J19" s="60">
        <v>42764000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42764000</v>
      </c>
      <c r="X19" s="60">
        <v>40165000</v>
      </c>
      <c r="Y19" s="60">
        <v>2599000</v>
      </c>
      <c r="Z19" s="140">
        <v>6.47</v>
      </c>
      <c r="AA19" s="155">
        <v>108212000</v>
      </c>
    </row>
    <row r="20" spans="1:27" ht="13.5">
      <c r="A20" s="181" t="s">
        <v>35</v>
      </c>
      <c r="B20" s="185"/>
      <c r="C20" s="155">
        <v>2342797</v>
      </c>
      <c r="D20" s="155">
        <v>0</v>
      </c>
      <c r="E20" s="156">
        <v>31289148</v>
      </c>
      <c r="F20" s="54">
        <v>31289148</v>
      </c>
      <c r="G20" s="54">
        <v>0</v>
      </c>
      <c r="H20" s="54">
        <v>1043770</v>
      </c>
      <c r="I20" s="54">
        <v>469623</v>
      </c>
      <c r="J20" s="54">
        <v>1513393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1513393</v>
      </c>
      <c r="X20" s="54">
        <v>7959073</v>
      </c>
      <c r="Y20" s="54">
        <v>-6445680</v>
      </c>
      <c r="Z20" s="184">
        <v>-80.99</v>
      </c>
      <c r="AA20" s="130">
        <v>31289148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141636621</v>
      </c>
      <c r="D22" s="188">
        <f>SUM(D5:D21)</f>
        <v>0</v>
      </c>
      <c r="E22" s="189">
        <f t="shared" si="0"/>
        <v>153899148</v>
      </c>
      <c r="F22" s="190">
        <f t="shared" si="0"/>
        <v>153899148</v>
      </c>
      <c r="G22" s="190">
        <f t="shared" si="0"/>
        <v>43480826</v>
      </c>
      <c r="H22" s="190">
        <f t="shared" si="0"/>
        <v>3781496</v>
      </c>
      <c r="I22" s="190">
        <f t="shared" si="0"/>
        <v>1699702</v>
      </c>
      <c r="J22" s="190">
        <f t="shared" si="0"/>
        <v>48962024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48962024</v>
      </c>
      <c r="X22" s="190">
        <f t="shared" si="0"/>
        <v>51722072</v>
      </c>
      <c r="Y22" s="190">
        <f t="shared" si="0"/>
        <v>-2760048</v>
      </c>
      <c r="Z22" s="191">
        <f>+IF(X22&lt;&gt;0,+(Y22/X22)*100,0)</f>
        <v>-5.336305939174285</v>
      </c>
      <c r="AA22" s="188">
        <f>SUM(AA5:AA21)</f>
        <v>153899148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47394174</v>
      </c>
      <c r="D25" s="155">
        <v>0</v>
      </c>
      <c r="E25" s="156">
        <v>49160667</v>
      </c>
      <c r="F25" s="60">
        <v>49160667</v>
      </c>
      <c r="G25" s="60">
        <v>3482247</v>
      </c>
      <c r="H25" s="60">
        <v>3321047</v>
      </c>
      <c r="I25" s="60">
        <v>3406030</v>
      </c>
      <c r="J25" s="60">
        <v>10209324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10209324</v>
      </c>
      <c r="X25" s="60">
        <v>8552523</v>
      </c>
      <c r="Y25" s="60">
        <v>1656801</v>
      </c>
      <c r="Z25" s="140">
        <v>19.37</v>
      </c>
      <c r="AA25" s="155">
        <v>49160667</v>
      </c>
    </row>
    <row r="26" spans="1:27" ht="13.5">
      <c r="A26" s="183" t="s">
        <v>38</v>
      </c>
      <c r="B26" s="182"/>
      <c r="C26" s="155">
        <v>11039901</v>
      </c>
      <c r="D26" s="155">
        <v>0</v>
      </c>
      <c r="E26" s="156">
        <v>11971238</v>
      </c>
      <c r="F26" s="60">
        <v>11971238</v>
      </c>
      <c r="G26" s="60">
        <v>963695</v>
      </c>
      <c r="H26" s="60">
        <v>935350</v>
      </c>
      <c r="I26" s="60">
        <v>969272</v>
      </c>
      <c r="J26" s="60">
        <v>2868317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2868317</v>
      </c>
      <c r="X26" s="60">
        <v>2997175</v>
      </c>
      <c r="Y26" s="60">
        <v>-128858</v>
      </c>
      <c r="Z26" s="140">
        <v>-4.3</v>
      </c>
      <c r="AA26" s="155">
        <v>11971238</v>
      </c>
    </row>
    <row r="27" spans="1:27" ht="13.5">
      <c r="A27" s="183" t="s">
        <v>118</v>
      </c>
      <c r="B27" s="182"/>
      <c r="C27" s="155">
        <v>303060</v>
      </c>
      <c r="D27" s="155">
        <v>0</v>
      </c>
      <c r="E27" s="156">
        <v>1650000</v>
      </c>
      <c r="F27" s="60">
        <v>1650000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1300000</v>
      </c>
      <c r="Y27" s="60">
        <v>-1300000</v>
      </c>
      <c r="Z27" s="140">
        <v>-100</v>
      </c>
      <c r="AA27" s="155">
        <v>1650000</v>
      </c>
    </row>
    <row r="28" spans="1:27" ht="13.5">
      <c r="A28" s="183" t="s">
        <v>39</v>
      </c>
      <c r="B28" s="182"/>
      <c r="C28" s="155">
        <v>28173659</v>
      </c>
      <c r="D28" s="155">
        <v>0</v>
      </c>
      <c r="E28" s="156">
        <v>38000000</v>
      </c>
      <c r="F28" s="60">
        <v>38000000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9500001</v>
      </c>
      <c r="Y28" s="60">
        <v>-9500001</v>
      </c>
      <c r="Z28" s="140">
        <v>-100</v>
      </c>
      <c r="AA28" s="155">
        <v>38000000</v>
      </c>
    </row>
    <row r="29" spans="1:27" ht="13.5">
      <c r="A29" s="183" t="s">
        <v>40</v>
      </c>
      <c r="B29" s="182"/>
      <c r="C29" s="155">
        <v>68887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6030003</v>
      </c>
      <c r="D31" s="155">
        <v>0</v>
      </c>
      <c r="E31" s="156">
        <v>12435000</v>
      </c>
      <c r="F31" s="60">
        <v>12435000</v>
      </c>
      <c r="G31" s="60">
        <v>15777</v>
      </c>
      <c r="H31" s="60">
        <v>23319</v>
      </c>
      <c r="I31" s="60">
        <v>101311</v>
      </c>
      <c r="J31" s="60">
        <v>140407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140407</v>
      </c>
      <c r="X31" s="60">
        <v>1702855</v>
      </c>
      <c r="Y31" s="60">
        <v>-1562448</v>
      </c>
      <c r="Z31" s="140">
        <v>-91.75</v>
      </c>
      <c r="AA31" s="155">
        <v>12435000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7400000</v>
      </c>
      <c r="F32" s="60">
        <v>7400000</v>
      </c>
      <c r="G32" s="60">
        <v>19441</v>
      </c>
      <c r="H32" s="60">
        <v>13030</v>
      </c>
      <c r="I32" s="60">
        <v>0</v>
      </c>
      <c r="J32" s="60">
        <v>32471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32471</v>
      </c>
      <c r="X32" s="60">
        <v>0</v>
      </c>
      <c r="Y32" s="60">
        <v>32471</v>
      </c>
      <c r="Z32" s="140">
        <v>0</v>
      </c>
      <c r="AA32" s="155">
        <v>7400000</v>
      </c>
    </row>
    <row r="33" spans="1:27" ht="13.5">
      <c r="A33" s="183" t="s">
        <v>42</v>
      </c>
      <c r="B33" s="182"/>
      <c r="C33" s="155">
        <v>3366280</v>
      </c>
      <c r="D33" s="155">
        <v>0</v>
      </c>
      <c r="E33" s="156">
        <v>2000000</v>
      </c>
      <c r="F33" s="60">
        <v>2000000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475590</v>
      </c>
      <c r="Y33" s="60">
        <v>-475590</v>
      </c>
      <c r="Z33" s="140">
        <v>-100</v>
      </c>
      <c r="AA33" s="155">
        <v>2000000</v>
      </c>
    </row>
    <row r="34" spans="1:27" ht="13.5">
      <c r="A34" s="183" t="s">
        <v>43</v>
      </c>
      <c r="B34" s="182"/>
      <c r="C34" s="155">
        <v>76270929</v>
      </c>
      <c r="D34" s="155">
        <v>0</v>
      </c>
      <c r="E34" s="156">
        <v>51162990</v>
      </c>
      <c r="F34" s="60">
        <v>51162990</v>
      </c>
      <c r="G34" s="60">
        <v>4075947</v>
      </c>
      <c r="H34" s="60">
        <v>4746722</v>
      </c>
      <c r="I34" s="60">
        <v>7368220</v>
      </c>
      <c r="J34" s="60">
        <v>16190889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16190889</v>
      </c>
      <c r="X34" s="60">
        <v>13631373</v>
      </c>
      <c r="Y34" s="60">
        <v>2559516</v>
      </c>
      <c r="Z34" s="140">
        <v>18.78</v>
      </c>
      <c r="AA34" s="155">
        <v>51162990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172646893</v>
      </c>
      <c r="D36" s="188">
        <f>SUM(D25:D35)</f>
        <v>0</v>
      </c>
      <c r="E36" s="189">
        <f t="shared" si="1"/>
        <v>173779895</v>
      </c>
      <c r="F36" s="190">
        <f t="shared" si="1"/>
        <v>173779895</v>
      </c>
      <c r="G36" s="190">
        <f t="shared" si="1"/>
        <v>8557107</v>
      </c>
      <c r="H36" s="190">
        <f t="shared" si="1"/>
        <v>9039468</v>
      </c>
      <c r="I36" s="190">
        <f t="shared" si="1"/>
        <v>11844833</v>
      </c>
      <c r="J36" s="190">
        <f t="shared" si="1"/>
        <v>29441408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29441408</v>
      </c>
      <c r="X36" s="190">
        <f t="shared" si="1"/>
        <v>38159517</v>
      </c>
      <c r="Y36" s="190">
        <f t="shared" si="1"/>
        <v>-8718109</v>
      </c>
      <c r="Z36" s="191">
        <f>+IF(X36&lt;&gt;0,+(Y36/X36)*100,0)</f>
        <v>-22.846486762397962</v>
      </c>
      <c r="AA36" s="188">
        <f>SUM(AA25:AA35)</f>
        <v>173779895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-31010272</v>
      </c>
      <c r="D38" s="199">
        <f>+D22-D36</f>
        <v>0</v>
      </c>
      <c r="E38" s="200">
        <f t="shared" si="2"/>
        <v>-19880747</v>
      </c>
      <c r="F38" s="106">
        <f t="shared" si="2"/>
        <v>-19880747</v>
      </c>
      <c r="G38" s="106">
        <f t="shared" si="2"/>
        <v>34923719</v>
      </c>
      <c r="H38" s="106">
        <f t="shared" si="2"/>
        <v>-5257972</v>
      </c>
      <c r="I38" s="106">
        <f t="shared" si="2"/>
        <v>-10145131</v>
      </c>
      <c r="J38" s="106">
        <f t="shared" si="2"/>
        <v>19520616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19520616</v>
      </c>
      <c r="X38" s="106">
        <f>IF(F22=F36,0,X22-X36)</f>
        <v>13562555</v>
      </c>
      <c r="Y38" s="106">
        <f t="shared" si="2"/>
        <v>5958061</v>
      </c>
      <c r="Z38" s="201">
        <f>+IF(X38&lt;&gt;0,+(Y38/X38)*100,0)</f>
        <v>43.93022553641257</v>
      </c>
      <c r="AA38" s="199">
        <f>+AA22-AA36</f>
        <v>-19880747</v>
      </c>
    </row>
    <row r="39" spans="1:27" ht="13.5">
      <c r="A39" s="181" t="s">
        <v>46</v>
      </c>
      <c r="B39" s="185"/>
      <c r="C39" s="155">
        <v>63006041</v>
      </c>
      <c r="D39" s="155">
        <v>0</v>
      </c>
      <c r="E39" s="156">
        <v>49004000</v>
      </c>
      <c r="F39" s="60">
        <v>49004000</v>
      </c>
      <c r="G39" s="60">
        <v>8500000</v>
      </c>
      <c r="H39" s="60">
        <v>0</v>
      </c>
      <c r="I39" s="60">
        <v>0</v>
      </c>
      <c r="J39" s="60">
        <v>8500000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8500000</v>
      </c>
      <c r="X39" s="60">
        <v>21482400</v>
      </c>
      <c r="Y39" s="60">
        <v>-12982400</v>
      </c>
      <c r="Z39" s="140">
        <v>-60.43</v>
      </c>
      <c r="AA39" s="155">
        <v>49004000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31995769</v>
      </c>
      <c r="D42" s="206">
        <f>SUM(D38:D41)</f>
        <v>0</v>
      </c>
      <c r="E42" s="207">
        <f t="shared" si="3"/>
        <v>29123253</v>
      </c>
      <c r="F42" s="88">
        <f t="shared" si="3"/>
        <v>29123253</v>
      </c>
      <c r="G42" s="88">
        <f t="shared" si="3"/>
        <v>43423719</v>
      </c>
      <c r="H42" s="88">
        <f t="shared" si="3"/>
        <v>-5257972</v>
      </c>
      <c r="I42" s="88">
        <f t="shared" si="3"/>
        <v>-10145131</v>
      </c>
      <c r="J42" s="88">
        <f t="shared" si="3"/>
        <v>28020616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28020616</v>
      </c>
      <c r="X42" s="88">
        <f t="shared" si="3"/>
        <v>35044955</v>
      </c>
      <c r="Y42" s="88">
        <f t="shared" si="3"/>
        <v>-7024339</v>
      </c>
      <c r="Z42" s="208">
        <f>+IF(X42&lt;&gt;0,+(Y42/X42)*100,0)</f>
        <v>-20.04379517679506</v>
      </c>
      <c r="AA42" s="206">
        <f>SUM(AA38:AA41)</f>
        <v>29123253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31995769</v>
      </c>
      <c r="D44" s="210">
        <f>+D42-D43</f>
        <v>0</v>
      </c>
      <c r="E44" s="211">
        <f t="shared" si="4"/>
        <v>29123253</v>
      </c>
      <c r="F44" s="77">
        <f t="shared" si="4"/>
        <v>29123253</v>
      </c>
      <c r="G44" s="77">
        <f t="shared" si="4"/>
        <v>43423719</v>
      </c>
      <c r="H44" s="77">
        <f t="shared" si="4"/>
        <v>-5257972</v>
      </c>
      <c r="I44" s="77">
        <f t="shared" si="4"/>
        <v>-10145131</v>
      </c>
      <c r="J44" s="77">
        <f t="shared" si="4"/>
        <v>28020616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28020616</v>
      </c>
      <c r="X44" s="77">
        <f t="shared" si="4"/>
        <v>35044955</v>
      </c>
      <c r="Y44" s="77">
        <f t="shared" si="4"/>
        <v>-7024339</v>
      </c>
      <c r="Z44" s="212">
        <f>+IF(X44&lt;&gt;0,+(Y44/X44)*100,0)</f>
        <v>-20.04379517679506</v>
      </c>
      <c r="AA44" s="210">
        <f>+AA42-AA43</f>
        <v>29123253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31995769</v>
      </c>
      <c r="D46" s="206">
        <f>SUM(D44:D45)</f>
        <v>0</v>
      </c>
      <c r="E46" s="207">
        <f t="shared" si="5"/>
        <v>29123253</v>
      </c>
      <c r="F46" s="88">
        <f t="shared" si="5"/>
        <v>29123253</v>
      </c>
      <c r="G46" s="88">
        <f t="shared" si="5"/>
        <v>43423719</v>
      </c>
      <c r="H46" s="88">
        <f t="shared" si="5"/>
        <v>-5257972</v>
      </c>
      <c r="I46" s="88">
        <f t="shared" si="5"/>
        <v>-10145131</v>
      </c>
      <c r="J46" s="88">
        <f t="shared" si="5"/>
        <v>28020616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28020616</v>
      </c>
      <c r="X46" s="88">
        <f t="shared" si="5"/>
        <v>35044955</v>
      </c>
      <c r="Y46" s="88">
        <f t="shared" si="5"/>
        <v>-7024339</v>
      </c>
      <c r="Z46" s="208">
        <f>+IF(X46&lt;&gt;0,+(Y46/X46)*100,0)</f>
        <v>-20.04379517679506</v>
      </c>
      <c r="AA46" s="206">
        <f>SUM(AA44:AA45)</f>
        <v>29123253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31995769</v>
      </c>
      <c r="D48" s="217">
        <f>SUM(D46:D47)</f>
        <v>0</v>
      </c>
      <c r="E48" s="218">
        <f t="shared" si="6"/>
        <v>29123253</v>
      </c>
      <c r="F48" s="219">
        <f t="shared" si="6"/>
        <v>29123253</v>
      </c>
      <c r="G48" s="219">
        <f t="shared" si="6"/>
        <v>43423719</v>
      </c>
      <c r="H48" s="220">
        <f t="shared" si="6"/>
        <v>-5257972</v>
      </c>
      <c r="I48" s="220">
        <f t="shared" si="6"/>
        <v>-10145131</v>
      </c>
      <c r="J48" s="220">
        <f t="shared" si="6"/>
        <v>28020616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28020616</v>
      </c>
      <c r="X48" s="220">
        <f t="shared" si="6"/>
        <v>35044955</v>
      </c>
      <c r="Y48" s="220">
        <f t="shared" si="6"/>
        <v>-7024339</v>
      </c>
      <c r="Z48" s="221">
        <f>+IF(X48&lt;&gt;0,+(Y48/X48)*100,0)</f>
        <v>-20.04379517679506</v>
      </c>
      <c r="AA48" s="222">
        <f>SUM(AA46:AA47)</f>
        <v>29123253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844013</v>
      </c>
      <c r="D5" s="153">
        <f>SUM(D6:D8)</f>
        <v>0</v>
      </c>
      <c r="E5" s="154">
        <f t="shared" si="0"/>
        <v>590000</v>
      </c>
      <c r="F5" s="100">
        <f t="shared" si="0"/>
        <v>590000</v>
      </c>
      <c r="G5" s="100">
        <f t="shared" si="0"/>
        <v>52362</v>
      </c>
      <c r="H5" s="100">
        <f t="shared" si="0"/>
        <v>109055</v>
      </c>
      <c r="I5" s="100">
        <f t="shared" si="0"/>
        <v>22395</v>
      </c>
      <c r="J5" s="100">
        <f t="shared" si="0"/>
        <v>183812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183812</v>
      </c>
      <c r="X5" s="100">
        <f t="shared" si="0"/>
        <v>68789</v>
      </c>
      <c r="Y5" s="100">
        <f t="shared" si="0"/>
        <v>115023</v>
      </c>
      <c r="Z5" s="137">
        <f>+IF(X5&lt;&gt;0,+(Y5/X5)*100,0)</f>
        <v>167.21132739246102</v>
      </c>
      <c r="AA5" s="153">
        <f>SUM(AA6:AA8)</f>
        <v>590000</v>
      </c>
    </row>
    <row r="6" spans="1:27" ht="13.5">
      <c r="A6" s="138" t="s">
        <v>75</v>
      </c>
      <c r="B6" s="136"/>
      <c r="C6" s="155"/>
      <c r="D6" s="155"/>
      <c r="E6" s="156">
        <v>350000</v>
      </c>
      <c r="F6" s="60">
        <v>350000</v>
      </c>
      <c r="G6" s="60"/>
      <c r="H6" s="60"/>
      <c r="I6" s="60">
        <v>20641</v>
      </c>
      <c r="J6" s="60">
        <v>20641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20641</v>
      </c>
      <c r="X6" s="60">
        <v>13000</v>
      </c>
      <c r="Y6" s="60">
        <v>7641</v>
      </c>
      <c r="Z6" s="140">
        <v>58.78</v>
      </c>
      <c r="AA6" s="62">
        <v>350000</v>
      </c>
    </row>
    <row r="7" spans="1:27" ht="13.5">
      <c r="A7" s="138" t="s">
        <v>76</v>
      </c>
      <c r="B7" s="136"/>
      <c r="C7" s="157"/>
      <c r="D7" s="157"/>
      <c r="E7" s="158">
        <v>170000</v>
      </c>
      <c r="F7" s="159">
        <v>170000</v>
      </c>
      <c r="G7" s="159"/>
      <c r="H7" s="159">
        <v>35655</v>
      </c>
      <c r="I7" s="159"/>
      <c r="J7" s="159">
        <v>35655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35655</v>
      </c>
      <c r="X7" s="159">
        <v>40000</v>
      </c>
      <c r="Y7" s="159">
        <v>-4345</v>
      </c>
      <c r="Z7" s="141">
        <v>-10.86</v>
      </c>
      <c r="AA7" s="225">
        <v>170000</v>
      </c>
    </row>
    <row r="8" spans="1:27" ht="13.5">
      <c r="A8" s="138" t="s">
        <v>77</v>
      </c>
      <c r="B8" s="136"/>
      <c r="C8" s="155">
        <v>844013</v>
      </c>
      <c r="D8" s="155"/>
      <c r="E8" s="156">
        <v>70000</v>
      </c>
      <c r="F8" s="60">
        <v>70000</v>
      </c>
      <c r="G8" s="60">
        <v>52362</v>
      </c>
      <c r="H8" s="60">
        <v>73400</v>
      </c>
      <c r="I8" s="60">
        <v>1754</v>
      </c>
      <c r="J8" s="60">
        <v>127516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127516</v>
      </c>
      <c r="X8" s="60">
        <v>15789</v>
      </c>
      <c r="Y8" s="60">
        <v>111727</v>
      </c>
      <c r="Z8" s="140">
        <v>707.63</v>
      </c>
      <c r="AA8" s="62">
        <v>70000</v>
      </c>
    </row>
    <row r="9" spans="1:27" ht="13.5">
      <c r="A9" s="135" t="s">
        <v>78</v>
      </c>
      <c r="B9" s="136"/>
      <c r="C9" s="153">
        <f aca="true" t="shared" si="1" ref="C9:Y9">SUM(C10:C14)</f>
        <v>389126</v>
      </c>
      <c r="D9" s="153">
        <f>SUM(D10:D14)</f>
        <v>0</v>
      </c>
      <c r="E9" s="154">
        <f t="shared" si="1"/>
        <v>1250000</v>
      </c>
      <c r="F9" s="100">
        <f t="shared" si="1"/>
        <v>1250000</v>
      </c>
      <c r="G9" s="100">
        <f t="shared" si="1"/>
        <v>0</v>
      </c>
      <c r="H9" s="100">
        <f t="shared" si="1"/>
        <v>0</v>
      </c>
      <c r="I9" s="100">
        <f t="shared" si="1"/>
        <v>9245</v>
      </c>
      <c r="J9" s="100">
        <f t="shared" si="1"/>
        <v>9245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9245</v>
      </c>
      <c r="X9" s="100">
        <f t="shared" si="1"/>
        <v>986522</v>
      </c>
      <c r="Y9" s="100">
        <f t="shared" si="1"/>
        <v>-977277</v>
      </c>
      <c r="Z9" s="137">
        <f>+IF(X9&lt;&gt;0,+(Y9/X9)*100,0)</f>
        <v>-99.06286935314165</v>
      </c>
      <c r="AA9" s="102">
        <f>SUM(AA10:AA14)</f>
        <v>1250000</v>
      </c>
    </row>
    <row r="10" spans="1:27" ht="13.5">
      <c r="A10" s="138" t="s">
        <v>79</v>
      </c>
      <c r="B10" s="136"/>
      <c r="C10" s="155">
        <v>389126</v>
      </c>
      <c r="D10" s="155"/>
      <c r="E10" s="156">
        <v>1250000</v>
      </c>
      <c r="F10" s="60">
        <v>1250000</v>
      </c>
      <c r="G10" s="60"/>
      <c r="H10" s="60"/>
      <c r="I10" s="60">
        <v>9245</v>
      </c>
      <c r="J10" s="60">
        <v>9245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9245</v>
      </c>
      <c r="X10" s="60">
        <v>986522</v>
      </c>
      <c r="Y10" s="60">
        <v>-977277</v>
      </c>
      <c r="Z10" s="140">
        <v>-99.06</v>
      </c>
      <c r="AA10" s="62">
        <v>1250000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36775555</v>
      </c>
      <c r="D15" s="153">
        <f>SUM(D16:D18)</f>
        <v>0</v>
      </c>
      <c r="E15" s="154">
        <f t="shared" si="2"/>
        <v>59783250</v>
      </c>
      <c r="F15" s="100">
        <f t="shared" si="2"/>
        <v>59783250</v>
      </c>
      <c r="G15" s="100">
        <f t="shared" si="2"/>
        <v>261180</v>
      </c>
      <c r="H15" s="100">
        <f t="shared" si="2"/>
        <v>130409</v>
      </c>
      <c r="I15" s="100">
        <f t="shared" si="2"/>
        <v>258637</v>
      </c>
      <c r="J15" s="100">
        <f t="shared" si="2"/>
        <v>650226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650226</v>
      </c>
      <c r="X15" s="100">
        <f t="shared" si="2"/>
        <v>8425410</v>
      </c>
      <c r="Y15" s="100">
        <f t="shared" si="2"/>
        <v>-7775184</v>
      </c>
      <c r="Z15" s="137">
        <f>+IF(X15&lt;&gt;0,+(Y15/X15)*100,0)</f>
        <v>-92.28255954309643</v>
      </c>
      <c r="AA15" s="102">
        <f>SUM(AA16:AA18)</f>
        <v>59783250</v>
      </c>
    </row>
    <row r="16" spans="1:27" ht="13.5">
      <c r="A16" s="138" t="s">
        <v>85</v>
      </c>
      <c r="B16" s="136"/>
      <c r="C16" s="155"/>
      <c r="D16" s="155"/>
      <c r="E16" s="156">
        <v>1650000</v>
      </c>
      <c r="F16" s="60">
        <v>1650000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1650000</v>
      </c>
    </row>
    <row r="17" spans="1:27" ht="13.5">
      <c r="A17" s="138" t="s">
        <v>86</v>
      </c>
      <c r="B17" s="136"/>
      <c r="C17" s="155">
        <v>36775555</v>
      </c>
      <c r="D17" s="155"/>
      <c r="E17" s="156">
        <v>58133250</v>
      </c>
      <c r="F17" s="60">
        <v>58133250</v>
      </c>
      <c r="G17" s="60">
        <v>261180</v>
      </c>
      <c r="H17" s="60">
        <v>130409</v>
      </c>
      <c r="I17" s="60">
        <v>258637</v>
      </c>
      <c r="J17" s="60">
        <v>650226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650226</v>
      </c>
      <c r="X17" s="60">
        <v>8425410</v>
      </c>
      <c r="Y17" s="60">
        <v>-7775184</v>
      </c>
      <c r="Z17" s="140">
        <v>-92.28</v>
      </c>
      <c r="AA17" s="62">
        <v>58133250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6800000</v>
      </c>
      <c r="F19" s="100">
        <f t="shared" si="3"/>
        <v>6800000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1700000</v>
      </c>
      <c r="Y19" s="100">
        <f t="shared" si="3"/>
        <v>-1700000</v>
      </c>
      <c r="Z19" s="137">
        <f>+IF(X19&lt;&gt;0,+(Y19/X19)*100,0)</f>
        <v>-100</v>
      </c>
      <c r="AA19" s="102">
        <f>SUM(AA20:AA23)</f>
        <v>6800000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6800000</v>
      </c>
      <c r="F21" s="60">
        <v>6800000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1700000</v>
      </c>
      <c r="Y21" s="60">
        <v>-1700000</v>
      </c>
      <c r="Z21" s="140">
        <v>-100</v>
      </c>
      <c r="AA21" s="62">
        <v>6800000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38008694</v>
      </c>
      <c r="D25" s="217">
        <f>+D5+D9+D15+D19+D24</f>
        <v>0</v>
      </c>
      <c r="E25" s="230">
        <f t="shared" si="4"/>
        <v>68423250</v>
      </c>
      <c r="F25" s="219">
        <f t="shared" si="4"/>
        <v>68423250</v>
      </c>
      <c r="G25" s="219">
        <f t="shared" si="4"/>
        <v>313542</v>
      </c>
      <c r="H25" s="219">
        <f t="shared" si="4"/>
        <v>239464</v>
      </c>
      <c r="I25" s="219">
        <f t="shared" si="4"/>
        <v>290277</v>
      </c>
      <c r="J25" s="219">
        <f t="shared" si="4"/>
        <v>843283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843283</v>
      </c>
      <c r="X25" s="219">
        <f t="shared" si="4"/>
        <v>11180721</v>
      </c>
      <c r="Y25" s="219">
        <f t="shared" si="4"/>
        <v>-10337438</v>
      </c>
      <c r="Z25" s="231">
        <f>+IF(X25&lt;&gt;0,+(Y25/X25)*100,0)</f>
        <v>-92.45770465071081</v>
      </c>
      <c r="AA25" s="232">
        <f>+AA5+AA9+AA15+AA19+AA24</f>
        <v>68423250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38008694</v>
      </c>
      <c r="D28" s="155"/>
      <c r="E28" s="156">
        <v>42908250</v>
      </c>
      <c r="F28" s="60">
        <v>42908250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42908250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>
        <v>6800000</v>
      </c>
      <c r="F30" s="159">
        <v>6800000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6800000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38008694</v>
      </c>
      <c r="D32" s="210">
        <f>SUM(D28:D31)</f>
        <v>0</v>
      </c>
      <c r="E32" s="211">
        <f t="shared" si="5"/>
        <v>49708250</v>
      </c>
      <c r="F32" s="77">
        <f t="shared" si="5"/>
        <v>49708250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49708250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313542</v>
      </c>
      <c r="H33" s="60">
        <v>239464</v>
      </c>
      <c r="I33" s="60">
        <v>290277</v>
      </c>
      <c r="J33" s="60">
        <v>843283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843283</v>
      </c>
      <c r="X33" s="60"/>
      <c r="Y33" s="60">
        <v>843283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18715000</v>
      </c>
      <c r="F35" s="60">
        <v>18715000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18715000</v>
      </c>
    </row>
    <row r="36" spans="1:27" ht="13.5">
      <c r="A36" s="238" t="s">
        <v>139</v>
      </c>
      <c r="B36" s="149"/>
      <c r="C36" s="222">
        <f aca="true" t="shared" si="6" ref="C36:Y36">SUM(C32:C35)</f>
        <v>38008694</v>
      </c>
      <c r="D36" s="222">
        <f>SUM(D32:D35)</f>
        <v>0</v>
      </c>
      <c r="E36" s="218">
        <f t="shared" si="6"/>
        <v>68423250</v>
      </c>
      <c r="F36" s="220">
        <f t="shared" si="6"/>
        <v>68423250</v>
      </c>
      <c r="G36" s="220">
        <f t="shared" si="6"/>
        <v>313542</v>
      </c>
      <c r="H36" s="220">
        <f t="shared" si="6"/>
        <v>239464</v>
      </c>
      <c r="I36" s="220">
        <f t="shared" si="6"/>
        <v>290277</v>
      </c>
      <c r="J36" s="220">
        <f t="shared" si="6"/>
        <v>843283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843283</v>
      </c>
      <c r="X36" s="220">
        <f t="shared" si="6"/>
        <v>0</v>
      </c>
      <c r="Y36" s="220">
        <f t="shared" si="6"/>
        <v>843283</v>
      </c>
      <c r="Z36" s="221">
        <f>+IF(X36&lt;&gt;0,+(Y36/X36)*100,0)</f>
        <v>0</v>
      </c>
      <c r="AA36" s="239">
        <f>SUM(AA32:AA35)</f>
        <v>68423250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49210593</v>
      </c>
      <c r="D6" s="155"/>
      <c r="E6" s="59">
        <v>4677302</v>
      </c>
      <c r="F6" s="60">
        <v>4677302</v>
      </c>
      <c r="G6" s="60">
        <v>2826</v>
      </c>
      <c r="H6" s="60">
        <v>2825</v>
      </c>
      <c r="I6" s="60">
        <v>2825</v>
      </c>
      <c r="J6" s="60">
        <v>2825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2825</v>
      </c>
      <c r="X6" s="60">
        <v>1169326</v>
      </c>
      <c r="Y6" s="60">
        <v>-1166501</v>
      </c>
      <c r="Z6" s="140">
        <v>-99.76</v>
      </c>
      <c r="AA6" s="62">
        <v>4677302</v>
      </c>
    </row>
    <row r="7" spans="1:27" ht="13.5">
      <c r="A7" s="249" t="s">
        <v>144</v>
      </c>
      <c r="B7" s="182"/>
      <c r="C7" s="155"/>
      <c r="D7" s="155"/>
      <c r="E7" s="59">
        <v>101706158</v>
      </c>
      <c r="F7" s="60">
        <v>101706158</v>
      </c>
      <c r="G7" s="60">
        <v>112573538</v>
      </c>
      <c r="H7" s="60">
        <v>109018095</v>
      </c>
      <c r="I7" s="60">
        <v>89747112</v>
      </c>
      <c r="J7" s="60">
        <v>89747112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89747112</v>
      </c>
      <c r="X7" s="60">
        <v>25426540</v>
      </c>
      <c r="Y7" s="60">
        <v>64320572</v>
      </c>
      <c r="Z7" s="140">
        <v>252.97</v>
      </c>
      <c r="AA7" s="62">
        <v>101706158</v>
      </c>
    </row>
    <row r="8" spans="1:27" ht="13.5">
      <c r="A8" s="249" t="s">
        <v>145</v>
      </c>
      <c r="B8" s="182"/>
      <c r="C8" s="155">
        <v>2587396</v>
      </c>
      <c r="D8" s="155"/>
      <c r="E8" s="59">
        <v>133205</v>
      </c>
      <c r="F8" s="60">
        <v>133205</v>
      </c>
      <c r="G8" s="60">
        <v>10978339</v>
      </c>
      <c r="H8" s="60">
        <v>10550261</v>
      </c>
      <c r="I8" s="60">
        <v>9976349</v>
      </c>
      <c r="J8" s="60">
        <v>9976349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9976349</v>
      </c>
      <c r="X8" s="60">
        <v>33301</v>
      </c>
      <c r="Y8" s="60">
        <v>9943048</v>
      </c>
      <c r="Z8" s="140">
        <v>29858.11</v>
      </c>
      <c r="AA8" s="62">
        <v>133205</v>
      </c>
    </row>
    <row r="9" spans="1:27" ht="13.5">
      <c r="A9" s="249" t="s">
        <v>146</v>
      </c>
      <c r="B9" s="182"/>
      <c r="C9" s="155">
        <v>5225779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762418</v>
      </c>
      <c r="D11" s="155"/>
      <c r="E11" s="59"/>
      <c r="F11" s="60"/>
      <c r="G11" s="60">
        <v>1093566</v>
      </c>
      <c r="H11" s="60">
        <v>1093566</v>
      </c>
      <c r="I11" s="60">
        <v>1093566</v>
      </c>
      <c r="J11" s="60">
        <v>1093566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1093566</v>
      </c>
      <c r="X11" s="60"/>
      <c r="Y11" s="60">
        <v>1093566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57786186</v>
      </c>
      <c r="D12" s="168">
        <f>SUM(D6:D11)</f>
        <v>0</v>
      </c>
      <c r="E12" s="72">
        <f t="shared" si="0"/>
        <v>106516665</v>
      </c>
      <c r="F12" s="73">
        <f t="shared" si="0"/>
        <v>106516665</v>
      </c>
      <c r="G12" s="73">
        <f t="shared" si="0"/>
        <v>124648269</v>
      </c>
      <c r="H12" s="73">
        <f t="shared" si="0"/>
        <v>120664747</v>
      </c>
      <c r="I12" s="73">
        <f t="shared" si="0"/>
        <v>100819852</v>
      </c>
      <c r="J12" s="73">
        <f t="shared" si="0"/>
        <v>100819852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100819852</v>
      </c>
      <c r="X12" s="73">
        <f t="shared" si="0"/>
        <v>26629167</v>
      </c>
      <c r="Y12" s="73">
        <f t="shared" si="0"/>
        <v>74190685</v>
      </c>
      <c r="Z12" s="170">
        <f>+IF(X12&lt;&gt;0,+(Y12/X12)*100,0)</f>
        <v>278.60685615888775</v>
      </c>
      <c r="AA12" s="74">
        <f>SUM(AA6:AA11)</f>
        <v>106516665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292974656</v>
      </c>
      <c r="D19" s="155"/>
      <c r="E19" s="59">
        <v>341733270</v>
      </c>
      <c r="F19" s="60">
        <v>341733270</v>
      </c>
      <c r="G19" s="60">
        <v>329597023</v>
      </c>
      <c r="H19" s="60">
        <v>327041171</v>
      </c>
      <c r="I19" s="60">
        <v>330304413</v>
      </c>
      <c r="J19" s="60">
        <v>330304413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330304413</v>
      </c>
      <c r="X19" s="60">
        <v>85433318</v>
      </c>
      <c r="Y19" s="60">
        <v>244871095</v>
      </c>
      <c r="Z19" s="140">
        <v>286.62</v>
      </c>
      <c r="AA19" s="62">
        <v>341733270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393145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293367801</v>
      </c>
      <c r="D24" s="168">
        <f>SUM(D15:D23)</f>
        <v>0</v>
      </c>
      <c r="E24" s="76">
        <f t="shared" si="1"/>
        <v>341733270</v>
      </c>
      <c r="F24" s="77">
        <f t="shared" si="1"/>
        <v>341733270</v>
      </c>
      <c r="G24" s="77">
        <f t="shared" si="1"/>
        <v>329597023</v>
      </c>
      <c r="H24" s="77">
        <f t="shared" si="1"/>
        <v>327041171</v>
      </c>
      <c r="I24" s="77">
        <f t="shared" si="1"/>
        <v>330304413</v>
      </c>
      <c r="J24" s="77">
        <f t="shared" si="1"/>
        <v>330304413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330304413</v>
      </c>
      <c r="X24" s="77">
        <f t="shared" si="1"/>
        <v>85433318</v>
      </c>
      <c r="Y24" s="77">
        <f t="shared" si="1"/>
        <v>244871095</v>
      </c>
      <c r="Z24" s="212">
        <f>+IF(X24&lt;&gt;0,+(Y24/X24)*100,0)</f>
        <v>286.6224802365747</v>
      </c>
      <c r="AA24" s="79">
        <f>SUM(AA15:AA23)</f>
        <v>341733270</v>
      </c>
    </row>
    <row r="25" spans="1:27" ht="13.5">
      <c r="A25" s="250" t="s">
        <v>159</v>
      </c>
      <c r="B25" s="251"/>
      <c r="C25" s="168">
        <f aca="true" t="shared" si="2" ref="C25:Y25">+C12+C24</f>
        <v>351153987</v>
      </c>
      <c r="D25" s="168">
        <f>+D12+D24</f>
        <v>0</v>
      </c>
      <c r="E25" s="72">
        <f t="shared" si="2"/>
        <v>448249935</v>
      </c>
      <c r="F25" s="73">
        <f t="shared" si="2"/>
        <v>448249935</v>
      </c>
      <c r="G25" s="73">
        <f t="shared" si="2"/>
        <v>454245292</v>
      </c>
      <c r="H25" s="73">
        <f t="shared" si="2"/>
        <v>447705918</v>
      </c>
      <c r="I25" s="73">
        <f t="shared" si="2"/>
        <v>431124265</v>
      </c>
      <c r="J25" s="73">
        <f t="shared" si="2"/>
        <v>431124265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431124265</v>
      </c>
      <c r="X25" s="73">
        <f t="shared" si="2"/>
        <v>112062485</v>
      </c>
      <c r="Y25" s="73">
        <f t="shared" si="2"/>
        <v>319061780</v>
      </c>
      <c r="Z25" s="170">
        <f>+IF(X25&lt;&gt;0,+(Y25/X25)*100,0)</f>
        <v>284.7177447474951</v>
      </c>
      <c r="AA25" s="74">
        <f>+AA12+AA24</f>
        <v>448249935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238485</v>
      </c>
      <c r="D31" s="155"/>
      <c r="E31" s="59"/>
      <c r="F31" s="60"/>
      <c r="G31" s="60">
        <v>256609</v>
      </c>
      <c r="H31" s="60">
        <v>278361</v>
      </c>
      <c r="I31" s="60">
        <v>436731</v>
      </c>
      <c r="J31" s="60">
        <v>436731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436731</v>
      </c>
      <c r="X31" s="60"/>
      <c r="Y31" s="60">
        <v>436731</v>
      </c>
      <c r="Z31" s="140"/>
      <c r="AA31" s="62"/>
    </row>
    <row r="32" spans="1:27" ht="13.5">
      <c r="A32" s="249" t="s">
        <v>164</v>
      </c>
      <c r="B32" s="182"/>
      <c r="C32" s="155">
        <v>21980559</v>
      </c>
      <c r="D32" s="155"/>
      <c r="E32" s="59">
        <v>104211552</v>
      </c>
      <c r="F32" s="60">
        <v>104211552</v>
      </c>
      <c r="G32" s="60">
        <v>126730451</v>
      </c>
      <c r="H32" s="60">
        <v>117298301</v>
      </c>
      <c r="I32" s="60">
        <v>100558278</v>
      </c>
      <c r="J32" s="60">
        <v>100558278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100558278</v>
      </c>
      <c r="X32" s="60">
        <v>26052888</v>
      </c>
      <c r="Y32" s="60">
        <v>74505390</v>
      </c>
      <c r="Z32" s="140">
        <v>285.98</v>
      </c>
      <c r="AA32" s="62">
        <v>104211552</v>
      </c>
    </row>
    <row r="33" spans="1:27" ht="13.5">
      <c r="A33" s="249" t="s">
        <v>165</v>
      </c>
      <c r="B33" s="182"/>
      <c r="C33" s="155">
        <v>2270864</v>
      </c>
      <c r="D33" s="155"/>
      <c r="E33" s="59"/>
      <c r="F33" s="60"/>
      <c r="G33" s="60">
        <v>8717427</v>
      </c>
      <c r="H33" s="60">
        <v>10971506</v>
      </c>
      <c r="I33" s="60">
        <v>10971506</v>
      </c>
      <c r="J33" s="60">
        <v>10971506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10971506</v>
      </c>
      <c r="X33" s="60"/>
      <c r="Y33" s="60">
        <v>10971506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24489908</v>
      </c>
      <c r="D34" s="168">
        <f>SUM(D29:D33)</f>
        <v>0</v>
      </c>
      <c r="E34" s="72">
        <f t="shared" si="3"/>
        <v>104211552</v>
      </c>
      <c r="F34" s="73">
        <f t="shared" si="3"/>
        <v>104211552</v>
      </c>
      <c r="G34" s="73">
        <f t="shared" si="3"/>
        <v>135704487</v>
      </c>
      <c r="H34" s="73">
        <f t="shared" si="3"/>
        <v>128548168</v>
      </c>
      <c r="I34" s="73">
        <f t="shared" si="3"/>
        <v>111966515</v>
      </c>
      <c r="J34" s="73">
        <f t="shared" si="3"/>
        <v>111966515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111966515</v>
      </c>
      <c r="X34" s="73">
        <f t="shared" si="3"/>
        <v>26052888</v>
      </c>
      <c r="Y34" s="73">
        <f t="shared" si="3"/>
        <v>85913627</v>
      </c>
      <c r="Z34" s="170">
        <f>+IF(X34&lt;&gt;0,+(Y34/X34)*100,0)</f>
        <v>329.7662316745844</v>
      </c>
      <c r="AA34" s="74">
        <f>SUM(AA29:AA33)</f>
        <v>104211552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11387000</v>
      </c>
      <c r="F38" s="60">
        <v>11387000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2846750</v>
      </c>
      <c r="Y38" s="60">
        <v>-2846750</v>
      </c>
      <c r="Z38" s="140">
        <v>-100</v>
      </c>
      <c r="AA38" s="62">
        <v>11387000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11387000</v>
      </c>
      <c r="F39" s="77">
        <f t="shared" si="4"/>
        <v>11387000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2846750</v>
      </c>
      <c r="Y39" s="77">
        <f t="shared" si="4"/>
        <v>-2846750</v>
      </c>
      <c r="Z39" s="212">
        <f>+IF(X39&lt;&gt;0,+(Y39/X39)*100,0)</f>
        <v>-100</v>
      </c>
      <c r="AA39" s="79">
        <f>SUM(AA37:AA38)</f>
        <v>11387000</v>
      </c>
    </row>
    <row r="40" spans="1:27" ht="13.5">
      <c r="A40" s="250" t="s">
        <v>167</v>
      </c>
      <c r="B40" s="251"/>
      <c r="C40" s="168">
        <f aca="true" t="shared" si="5" ref="C40:Y40">+C34+C39</f>
        <v>24489908</v>
      </c>
      <c r="D40" s="168">
        <f>+D34+D39</f>
        <v>0</v>
      </c>
      <c r="E40" s="72">
        <f t="shared" si="5"/>
        <v>115598552</v>
      </c>
      <c r="F40" s="73">
        <f t="shared" si="5"/>
        <v>115598552</v>
      </c>
      <c r="G40" s="73">
        <f t="shared" si="5"/>
        <v>135704487</v>
      </c>
      <c r="H40" s="73">
        <f t="shared" si="5"/>
        <v>128548168</v>
      </c>
      <c r="I40" s="73">
        <f t="shared" si="5"/>
        <v>111966515</v>
      </c>
      <c r="J40" s="73">
        <f t="shared" si="5"/>
        <v>111966515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111966515</v>
      </c>
      <c r="X40" s="73">
        <f t="shared" si="5"/>
        <v>28899638</v>
      </c>
      <c r="Y40" s="73">
        <f t="shared" si="5"/>
        <v>83066877</v>
      </c>
      <c r="Z40" s="170">
        <f>+IF(X40&lt;&gt;0,+(Y40/X40)*100,0)</f>
        <v>287.43224050072877</v>
      </c>
      <c r="AA40" s="74">
        <f>+AA34+AA39</f>
        <v>115598552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326664079</v>
      </c>
      <c r="D42" s="257">
        <f>+D25-D40</f>
        <v>0</v>
      </c>
      <c r="E42" s="258">
        <f t="shared" si="6"/>
        <v>332651383</v>
      </c>
      <c r="F42" s="259">
        <f t="shared" si="6"/>
        <v>332651383</v>
      </c>
      <c r="G42" s="259">
        <f t="shared" si="6"/>
        <v>318540805</v>
      </c>
      <c r="H42" s="259">
        <f t="shared" si="6"/>
        <v>319157750</v>
      </c>
      <c r="I42" s="259">
        <f t="shared" si="6"/>
        <v>319157750</v>
      </c>
      <c r="J42" s="259">
        <f t="shared" si="6"/>
        <v>319157750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319157750</v>
      </c>
      <c r="X42" s="259">
        <f t="shared" si="6"/>
        <v>83162847</v>
      </c>
      <c r="Y42" s="259">
        <f t="shared" si="6"/>
        <v>235994903</v>
      </c>
      <c r="Z42" s="260">
        <f>+IF(X42&lt;&gt;0,+(Y42/X42)*100,0)</f>
        <v>283.7744395643405</v>
      </c>
      <c r="AA42" s="261">
        <f>+AA25-AA40</f>
        <v>332651383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323239617</v>
      </c>
      <c r="D45" s="155"/>
      <c r="E45" s="59">
        <v>329226921</v>
      </c>
      <c r="F45" s="60">
        <v>329226921</v>
      </c>
      <c r="G45" s="60">
        <v>315116343</v>
      </c>
      <c r="H45" s="60">
        <v>315733288</v>
      </c>
      <c r="I45" s="60">
        <v>315733288</v>
      </c>
      <c r="J45" s="60">
        <v>315733288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315733288</v>
      </c>
      <c r="X45" s="60">
        <v>82306730</v>
      </c>
      <c r="Y45" s="60">
        <v>233426558</v>
      </c>
      <c r="Z45" s="139">
        <v>283.61</v>
      </c>
      <c r="AA45" s="62">
        <v>329226921</v>
      </c>
    </row>
    <row r="46" spans="1:27" ht="13.5">
      <c r="A46" s="249" t="s">
        <v>171</v>
      </c>
      <c r="B46" s="182"/>
      <c r="C46" s="155">
        <v>3424462</v>
      </c>
      <c r="D46" s="155"/>
      <c r="E46" s="59">
        <v>3424462</v>
      </c>
      <c r="F46" s="60">
        <v>3424462</v>
      </c>
      <c r="G46" s="60">
        <v>3424462</v>
      </c>
      <c r="H46" s="60">
        <v>3424462</v>
      </c>
      <c r="I46" s="60">
        <v>3424462</v>
      </c>
      <c r="J46" s="60">
        <v>3424462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3424462</v>
      </c>
      <c r="X46" s="60">
        <v>856116</v>
      </c>
      <c r="Y46" s="60">
        <v>2568346</v>
      </c>
      <c r="Z46" s="139">
        <v>300</v>
      </c>
      <c r="AA46" s="62">
        <v>3424462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326664079</v>
      </c>
      <c r="D48" s="217">
        <f>SUM(D45:D47)</f>
        <v>0</v>
      </c>
      <c r="E48" s="264">
        <f t="shared" si="7"/>
        <v>332651383</v>
      </c>
      <c r="F48" s="219">
        <f t="shared" si="7"/>
        <v>332651383</v>
      </c>
      <c r="G48" s="219">
        <f t="shared" si="7"/>
        <v>318540805</v>
      </c>
      <c r="H48" s="219">
        <f t="shared" si="7"/>
        <v>319157750</v>
      </c>
      <c r="I48" s="219">
        <f t="shared" si="7"/>
        <v>319157750</v>
      </c>
      <c r="J48" s="219">
        <f t="shared" si="7"/>
        <v>319157750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319157750</v>
      </c>
      <c r="X48" s="219">
        <f t="shared" si="7"/>
        <v>83162846</v>
      </c>
      <c r="Y48" s="219">
        <f t="shared" si="7"/>
        <v>235994904</v>
      </c>
      <c r="Z48" s="265">
        <f>+IF(X48&lt;&gt;0,+(Y48/X48)*100,0)</f>
        <v>283.77444417907486</v>
      </c>
      <c r="AA48" s="232">
        <f>SUM(AA45:AA47)</f>
        <v>332651383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7806564</v>
      </c>
      <c r="D6" s="155"/>
      <c r="E6" s="59">
        <v>42187491</v>
      </c>
      <c r="F6" s="60">
        <v>42187491</v>
      </c>
      <c r="G6" s="60">
        <v>1424911</v>
      </c>
      <c r="H6" s="60">
        <v>1899320</v>
      </c>
      <c r="I6" s="60">
        <v>1425194</v>
      </c>
      <c r="J6" s="60">
        <v>4749425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4749425</v>
      </c>
      <c r="X6" s="60">
        <v>8332007</v>
      </c>
      <c r="Y6" s="60">
        <v>-3582582</v>
      </c>
      <c r="Z6" s="140">
        <v>-43</v>
      </c>
      <c r="AA6" s="62">
        <v>42187491</v>
      </c>
    </row>
    <row r="7" spans="1:27" ht="13.5">
      <c r="A7" s="249" t="s">
        <v>178</v>
      </c>
      <c r="B7" s="182"/>
      <c r="C7" s="155">
        <v>96265019</v>
      </c>
      <c r="D7" s="155"/>
      <c r="E7" s="59">
        <v>108212000</v>
      </c>
      <c r="F7" s="60">
        <v>108212000</v>
      </c>
      <c r="G7" s="60">
        <v>42764000</v>
      </c>
      <c r="H7" s="60">
        <v>1605000</v>
      </c>
      <c r="I7" s="60"/>
      <c r="J7" s="60">
        <v>44369000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44369000</v>
      </c>
      <c r="X7" s="60">
        <v>41085453</v>
      </c>
      <c r="Y7" s="60">
        <v>3283547</v>
      </c>
      <c r="Z7" s="140">
        <v>7.99</v>
      </c>
      <c r="AA7" s="62">
        <v>108212000</v>
      </c>
    </row>
    <row r="8" spans="1:27" ht="13.5">
      <c r="A8" s="249" t="s">
        <v>179</v>
      </c>
      <c r="B8" s="182"/>
      <c r="C8" s="155">
        <v>63006041</v>
      </c>
      <c r="D8" s="155"/>
      <c r="E8" s="59">
        <v>49003998</v>
      </c>
      <c r="F8" s="60">
        <v>49003998</v>
      </c>
      <c r="G8" s="60">
        <v>8500000</v>
      </c>
      <c r="H8" s="60"/>
      <c r="I8" s="60"/>
      <c r="J8" s="60">
        <v>8500000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8500000</v>
      </c>
      <c r="X8" s="60">
        <v>16334666</v>
      </c>
      <c r="Y8" s="60">
        <v>-7834666</v>
      </c>
      <c r="Z8" s="140">
        <v>-47.96</v>
      </c>
      <c r="AA8" s="62">
        <v>49003998</v>
      </c>
    </row>
    <row r="9" spans="1:27" ht="13.5">
      <c r="A9" s="249" t="s">
        <v>180</v>
      </c>
      <c r="B9" s="182"/>
      <c r="C9" s="155">
        <v>2881416</v>
      </c>
      <c r="D9" s="155"/>
      <c r="E9" s="59">
        <v>3499992</v>
      </c>
      <c r="F9" s="60">
        <v>3499992</v>
      </c>
      <c r="G9" s="60">
        <v>223171</v>
      </c>
      <c r="H9" s="60">
        <v>277676</v>
      </c>
      <c r="I9" s="60">
        <v>274507</v>
      </c>
      <c r="J9" s="60">
        <v>775354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775354</v>
      </c>
      <c r="X9" s="60">
        <v>874998</v>
      </c>
      <c r="Y9" s="60">
        <v>-99644</v>
      </c>
      <c r="Z9" s="140">
        <v>-11.39</v>
      </c>
      <c r="AA9" s="62">
        <v>3499992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-134902387</v>
      </c>
      <c r="D12" s="155"/>
      <c r="E12" s="59">
        <v>-132060012</v>
      </c>
      <c r="F12" s="60">
        <v>-132060012</v>
      </c>
      <c r="G12" s="60">
        <v>-8557107</v>
      </c>
      <c r="H12" s="60">
        <v>-7916849</v>
      </c>
      <c r="I12" s="60">
        <v>-12432712</v>
      </c>
      <c r="J12" s="60">
        <v>-28906668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-28906668</v>
      </c>
      <c r="X12" s="60">
        <v>-28360045</v>
      </c>
      <c r="Y12" s="60">
        <v>-546623</v>
      </c>
      <c r="Z12" s="140">
        <v>1.93</v>
      </c>
      <c r="AA12" s="62">
        <v>-132060012</v>
      </c>
    </row>
    <row r="13" spans="1:27" ht="13.5">
      <c r="A13" s="249" t="s">
        <v>40</v>
      </c>
      <c r="B13" s="182"/>
      <c r="C13" s="155">
        <v>-68887</v>
      </c>
      <c r="D13" s="155"/>
      <c r="E13" s="59">
        <v>-69996</v>
      </c>
      <c r="F13" s="60">
        <v>-69996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-17499</v>
      </c>
      <c r="Y13" s="60">
        <v>17499</v>
      </c>
      <c r="Z13" s="140">
        <v>-100</v>
      </c>
      <c r="AA13" s="62">
        <v>-69996</v>
      </c>
    </row>
    <row r="14" spans="1:27" ht="13.5">
      <c r="A14" s="249" t="s">
        <v>42</v>
      </c>
      <c r="B14" s="182"/>
      <c r="C14" s="155"/>
      <c r="D14" s="155"/>
      <c r="E14" s="59">
        <v>-1999992</v>
      </c>
      <c r="F14" s="60">
        <v>-1999992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-499998</v>
      </c>
      <c r="Y14" s="60">
        <v>499998</v>
      </c>
      <c r="Z14" s="140">
        <v>-100</v>
      </c>
      <c r="AA14" s="62">
        <v>-1999992</v>
      </c>
    </row>
    <row r="15" spans="1:27" ht="13.5">
      <c r="A15" s="250" t="s">
        <v>184</v>
      </c>
      <c r="B15" s="251"/>
      <c r="C15" s="168">
        <f aca="true" t="shared" si="0" ref="C15:Y15">SUM(C6:C14)</f>
        <v>34987766</v>
      </c>
      <c r="D15" s="168">
        <f>SUM(D6:D14)</f>
        <v>0</v>
      </c>
      <c r="E15" s="72">
        <f t="shared" si="0"/>
        <v>68773481</v>
      </c>
      <c r="F15" s="73">
        <f t="shared" si="0"/>
        <v>68773481</v>
      </c>
      <c r="G15" s="73">
        <f t="shared" si="0"/>
        <v>44354975</v>
      </c>
      <c r="H15" s="73">
        <f t="shared" si="0"/>
        <v>-4134853</v>
      </c>
      <c r="I15" s="73">
        <f t="shared" si="0"/>
        <v>-10733011</v>
      </c>
      <c r="J15" s="73">
        <f t="shared" si="0"/>
        <v>29487111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29487111</v>
      </c>
      <c r="X15" s="73">
        <f t="shared" si="0"/>
        <v>37749582</v>
      </c>
      <c r="Y15" s="73">
        <f t="shared" si="0"/>
        <v>-8262471</v>
      </c>
      <c r="Z15" s="170">
        <f>+IF(X15&lt;&gt;0,+(Y15/X15)*100,0)</f>
        <v>-21.887582755220972</v>
      </c>
      <c r="AA15" s="74">
        <f>SUM(AA6:AA14)</f>
        <v>68773481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-41321176</v>
      </c>
      <c r="D24" s="155"/>
      <c r="E24" s="59">
        <v>-68423250</v>
      </c>
      <c r="F24" s="60">
        <v>-68423250</v>
      </c>
      <c r="G24" s="60">
        <v>-324677</v>
      </c>
      <c r="H24" s="60">
        <v>-211202</v>
      </c>
      <c r="I24" s="60">
        <v>-290276</v>
      </c>
      <c r="J24" s="60">
        <v>-826155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-826155</v>
      </c>
      <c r="X24" s="60">
        <v>-15725278</v>
      </c>
      <c r="Y24" s="60">
        <v>14899123</v>
      </c>
      <c r="Z24" s="140">
        <v>-94.75</v>
      </c>
      <c r="AA24" s="62">
        <v>-68423250</v>
      </c>
    </row>
    <row r="25" spans="1:27" ht="13.5">
      <c r="A25" s="250" t="s">
        <v>191</v>
      </c>
      <c r="B25" s="251"/>
      <c r="C25" s="168">
        <f aca="true" t="shared" si="1" ref="C25:Y25">SUM(C19:C24)</f>
        <v>-41321176</v>
      </c>
      <c r="D25" s="168">
        <f>SUM(D19:D24)</f>
        <v>0</v>
      </c>
      <c r="E25" s="72">
        <f t="shared" si="1"/>
        <v>-68423250</v>
      </c>
      <c r="F25" s="73">
        <f t="shared" si="1"/>
        <v>-68423250</v>
      </c>
      <c r="G25" s="73">
        <f t="shared" si="1"/>
        <v>-324677</v>
      </c>
      <c r="H25" s="73">
        <f t="shared" si="1"/>
        <v>-211202</v>
      </c>
      <c r="I25" s="73">
        <f t="shared" si="1"/>
        <v>-290276</v>
      </c>
      <c r="J25" s="73">
        <f t="shared" si="1"/>
        <v>-826155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-826155</v>
      </c>
      <c r="X25" s="73">
        <f t="shared" si="1"/>
        <v>-15725278</v>
      </c>
      <c r="Y25" s="73">
        <f t="shared" si="1"/>
        <v>14899123</v>
      </c>
      <c r="Z25" s="170">
        <f>+IF(X25&lt;&gt;0,+(Y25/X25)*100,0)</f>
        <v>-94.74632499342778</v>
      </c>
      <c r="AA25" s="74">
        <f>SUM(AA19:AA24)</f>
        <v>-68423250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-6333410</v>
      </c>
      <c r="D36" s="153">
        <f>+D15+D25+D34</f>
        <v>0</v>
      </c>
      <c r="E36" s="99">
        <f t="shared" si="3"/>
        <v>350231</v>
      </c>
      <c r="F36" s="100">
        <f t="shared" si="3"/>
        <v>350231</v>
      </c>
      <c r="G36" s="100">
        <f t="shared" si="3"/>
        <v>44030298</v>
      </c>
      <c r="H36" s="100">
        <f t="shared" si="3"/>
        <v>-4346055</v>
      </c>
      <c r="I36" s="100">
        <f t="shared" si="3"/>
        <v>-11023287</v>
      </c>
      <c r="J36" s="100">
        <f t="shared" si="3"/>
        <v>28660956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28660956</v>
      </c>
      <c r="X36" s="100">
        <f t="shared" si="3"/>
        <v>22024304</v>
      </c>
      <c r="Y36" s="100">
        <f t="shared" si="3"/>
        <v>6636652</v>
      </c>
      <c r="Z36" s="137">
        <f>+IF(X36&lt;&gt;0,+(Y36/X36)*100,0)</f>
        <v>30.13331090962057</v>
      </c>
      <c r="AA36" s="102">
        <f>+AA15+AA25+AA34</f>
        <v>350231</v>
      </c>
    </row>
    <row r="37" spans="1:27" ht="13.5">
      <c r="A37" s="249" t="s">
        <v>199</v>
      </c>
      <c r="B37" s="182"/>
      <c r="C37" s="153">
        <v>61479948</v>
      </c>
      <c r="D37" s="153"/>
      <c r="E37" s="99">
        <v>59337112</v>
      </c>
      <c r="F37" s="100">
        <v>59337112</v>
      </c>
      <c r="G37" s="100">
        <v>49155807</v>
      </c>
      <c r="H37" s="100">
        <v>93186105</v>
      </c>
      <c r="I37" s="100">
        <v>88840050</v>
      </c>
      <c r="J37" s="100">
        <v>49155807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49155807</v>
      </c>
      <c r="X37" s="100">
        <v>59337112</v>
      </c>
      <c r="Y37" s="100">
        <v>-10181305</v>
      </c>
      <c r="Z37" s="137">
        <v>-17.16</v>
      </c>
      <c r="AA37" s="102">
        <v>59337112</v>
      </c>
    </row>
    <row r="38" spans="1:27" ht="13.5">
      <c r="A38" s="269" t="s">
        <v>200</v>
      </c>
      <c r="B38" s="256"/>
      <c r="C38" s="257">
        <v>49210593</v>
      </c>
      <c r="D38" s="257"/>
      <c r="E38" s="258">
        <v>59687343</v>
      </c>
      <c r="F38" s="259">
        <v>59687343</v>
      </c>
      <c r="G38" s="259">
        <v>93186105</v>
      </c>
      <c r="H38" s="259">
        <v>88840050</v>
      </c>
      <c r="I38" s="259">
        <v>77816763</v>
      </c>
      <c r="J38" s="259">
        <v>77816763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77816763</v>
      </c>
      <c r="X38" s="259">
        <v>81361416</v>
      </c>
      <c r="Y38" s="259">
        <v>-3544653</v>
      </c>
      <c r="Z38" s="260">
        <v>-4.36</v>
      </c>
      <c r="AA38" s="261">
        <v>59687343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38008694</v>
      </c>
      <c r="D5" s="200">
        <f t="shared" si="0"/>
        <v>0</v>
      </c>
      <c r="E5" s="106">
        <f t="shared" si="0"/>
        <v>64423250</v>
      </c>
      <c r="F5" s="106">
        <f t="shared" si="0"/>
        <v>64423250</v>
      </c>
      <c r="G5" s="106">
        <f t="shared" si="0"/>
        <v>313542</v>
      </c>
      <c r="H5" s="106">
        <f t="shared" si="0"/>
        <v>239464</v>
      </c>
      <c r="I5" s="106">
        <f t="shared" si="0"/>
        <v>290277</v>
      </c>
      <c r="J5" s="106">
        <f t="shared" si="0"/>
        <v>843283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843283</v>
      </c>
      <c r="X5" s="106">
        <f t="shared" si="0"/>
        <v>16105813</v>
      </c>
      <c r="Y5" s="106">
        <f t="shared" si="0"/>
        <v>-15262530</v>
      </c>
      <c r="Z5" s="201">
        <f>+IF(X5&lt;&gt;0,+(Y5/X5)*100,0)</f>
        <v>-94.76410784106335</v>
      </c>
      <c r="AA5" s="199">
        <f>SUM(AA11:AA18)</f>
        <v>64423250</v>
      </c>
    </row>
    <row r="6" spans="1:27" ht="13.5">
      <c r="A6" s="291" t="s">
        <v>204</v>
      </c>
      <c r="B6" s="142"/>
      <c r="C6" s="62">
        <v>12734121</v>
      </c>
      <c r="D6" s="156"/>
      <c r="E6" s="60">
        <v>30908250</v>
      </c>
      <c r="F6" s="60">
        <v>30908250</v>
      </c>
      <c r="G6" s="60">
        <v>261180</v>
      </c>
      <c r="H6" s="60">
        <v>130409</v>
      </c>
      <c r="I6" s="60"/>
      <c r="J6" s="60">
        <v>391589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391589</v>
      </c>
      <c r="X6" s="60">
        <v>7727063</v>
      </c>
      <c r="Y6" s="60">
        <v>-7335474</v>
      </c>
      <c r="Z6" s="140">
        <v>-94.93</v>
      </c>
      <c r="AA6" s="155">
        <v>30908250</v>
      </c>
    </row>
    <row r="7" spans="1:27" ht="13.5">
      <c r="A7" s="291" t="s">
        <v>205</v>
      </c>
      <c r="B7" s="142"/>
      <c r="C7" s="62"/>
      <c r="D7" s="156"/>
      <c r="E7" s="60">
        <v>8000000</v>
      </c>
      <c r="F7" s="60">
        <v>8000000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2000000</v>
      </c>
      <c r="Y7" s="60">
        <v>-2000000</v>
      </c>
      <c r="Z7" s="140">
        <v>-100</v>
      </c>
      <c r="AA7" s="155">
        <v>8000000</v>
      </c>
    </row>
    <row r="8" spans="1:27" ht="13.5">
      <c r="A8" s="291" t="s">
        <v>206</v>
      </c>
      <c r="B8" s="142"/>
      <c r="C8" s="62"/>
      <c r="D8" s="156"/>
      <c r="E8" s="60">
        <v>6800000</v>
      </c>
      <c r="F8" s="60">
        <v>6800000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1700000</v>
      </c>
      <c r="Y8" s="60">
        <v>-1700000</v>
      </c>
      <c r="Z8" s="140">
        <v>-100</v>
      </c>
      <c r="AA8" s="155">
        <v>6800000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21949093</v>
      </c>
      <c r="D10" s="156"/>
      <c r="E10" s="60">
        <v>550000</v>
      </c>
      <c r="F10" s="60">
        <v>550000</v>
      </c>
      <c r="G10" s="60"/>
      <c r="H10" s="60"/>
      <c r="I10" s="60">
        <v>258637</v>
      </c>
      <c r="J10" s="60">
        <v>258637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258637</v>
      </c>
      <c r="X10" s="60">
        <v>137500</v>
      </c>
      <c r="Y10" s="60">
        <v>121137</v>
      </c>
      <c r="Z10" s="140">
        <v>88.1</v>
      </c>
      <c r="AA10" s="155">
        <v>550000</v>
      </c>
    </row>
    <row r="11" spans="1:27" ht="13.5">
      <c r="A11" s="292" t="s">
        <v>209</v>
      </c>
      <c r="B11" s="142"/>
      <c r="C11" s="293">
        <f aca="true" t="shared" si="1" ref="C11:Y11">SUM(C6:C10)</f>
        <v>34683214</v>
      </c>
      <c r="D11" s="294">
        <f t="shared" si="1"/>
        <v>0</v>
      </c>
      <c r="E11" s="295">
        <f t="shared" si="1"/>
        <v>46258250</v>
      </c>
      <c r="F11" s="295">
        <f t="shared" si="1"/>
        <v>46258250</v>
      </c>
      <c r="G11" s="295">
        <f t="shared" si="1"/>
        <v>261180</v>
      </c>
      <c r="H11" s="295">
        <f t="shared" si="1"/>
        <v>130409</v>
      </c>
      <c r="I11" s="295">
        <f t="shared" si="1"/>
        <v>258637</v>
      </c>
      <c r="J11" s="295">
        <f t="shared" si="1"/>
        <v>650226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650226</v>
      </c>
      <c r="X11" s="295">
        <f t="shared" si="1"/>
        <v>11564563</v>
      </c>
      <c r="Y11" s="295">
        <f t="shared" si="1"/>
        <v>-10914337</v>
      </c>
      <c r="Z11" s="296">
        <f>+IF(X11&lt;&gt;0,+(Y11/X11)*100,0)</f>
        <v>-94.37742697238106</v>
      </c>
      <c r="AA11" s="297">
        <f>SUM(AA6:AA10)</f>
        <v>46258250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3325480</v>
      </c>
      <c r="D15" s="156"/>
      <c r="E15" s="60">
        <v>18165000</v>
      </c>
      <c r="F15" s="60">
        <v>18165000</v>
      </c>
      <c r="G15" s="60">
        <v>52362</v>
      </c>
      <c r="H15" s="60">
        <v>109055</v>
      </c>
      <c r="I15" s="60">
        <v>31640</v>
      </c>
      <c r="J15" s="60">
        <v>193057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193057</v>
      </c>
      <c r="X15" s="60">
        <v>4541250</v>
      </c>
      <c r="Y15" s="60">
        <v>-4348193</v>
      </c>
      <c r="Z15" s="140">
        <v>-95.75</v>
      </c>
      <c r="AA15" s="155">
        <v>18165000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4000000</v>
      </c>
      <c r="F20" s="100">
        <f t="shared" si="2"/>
        <v>4000000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1000000</v>
      </c>
      <c r="Y20" s="100">
        <f t="shared" si="2"/>
        <v>-1000000</v>
      </c>
      <c r="Z20" s="137">
        <f>+IF(X20&lt;&gt;0,+(Y20/X20)*100,0)</f>
        <v>-100</v>
      </c>
      <c r="AA20" s="153">
        <f>SUM(AA26:AA33)</f>
        <v>4000000</v>
      </c>
    </row>
    <row r="21" spans="1:27" ht="13.5">
      <c r="A21" s="291" t="s">
        <v>204</v>
      </c>
      <c r="B21" s="142"/>
      <c r="C21" s="62"/>
      <c r="D21" s="156"/>
      <c r="E21" s="60">
        <v>4000000</v>
      </c>
      <c r="F21" s="60">
        <v>4000000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1000000</v>
      </c>
      <c r="Y21" s="60">
        <v>-1000000</v>
      </c>
      <c r="Z21" s="140">
        <v>-100</v>
      </c>
      <c r="AA21" s="155">
        <v>4000000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4000000</v>
      </c>
      <c r="F26" s="295">
        <f t="shared" si="3"/>
        <v>4000000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1000000</v>
      </c>
      <c r="Y26" s="295">
        <f t="shared" si="3"/>
        <v>-1000000</v>
      </c>
      <c r="Z26" s="296">
        <f>+IF(X26&lt;&gt;0,+(Y26/X26)*100,0)</f>
        <v>-100</v>
      </c>
      <c r="AA26" s="297">
        <f>SUM(AA21:AA25)</f>
        <v>4000000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12734121</v>
      </c>
      <c r="D36" s="156">
        <f t="shared" si="4"/>
        <v>0</v>
      </c>
      <c r="E36" s="60">
        <f t="shared" si="4"/>
        <v>34908250</v>
      </c>
      <c r="F36" s="60">
        <f t="shared" si="4"/>
        <v>34908250</v>
      </c>
      <c r="G36" s="60">
        <f t="shared" si="4"/>
        <v>261180</v>
      </c>
      <c r="H36" s="60">
        <f t="shared" si="4"/>
        <v>130409</v>
      </c>
      <c r="I36" s="60">
        <f t="shared" si="4"/>
        <v>0</v>
      </c>
      <c r="J36" s="60">
        <f t="shared" si="4"/>
        <v>391589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391589</v>
      </c>
      <c r="X36" s="60">
        <f t="shared" si="4"/>
        <v>8727063</v>
      </c>
      <c r="Y36" s="60">
        <f t="shared" si="4"/>
        <v>-8335474</v>
      </c>
      <c r="Z36" s="140">
        <f aca="true" t="shared" si="5" ref="Z36:Z49">+IF(X36&lt;&gt;0,+(Y36/X36)*100,0)</f>
        <v>-95.51293487854964</v>
      </c>
      <c r="AA36" s="155">
        <f>AA6+AA21</f>
        <v>34908250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8000000</v>
      </c>
      <c r="F37" s="60">
        <f t="shared" si="4"/>
        <v>8000000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2000000</v>
      </c>
      <c r="Y37" s="60">
        <f t="shared" si="4"/>
        <v>-2000000</v>
      </c>
      <c r="Z37" s="140">
        <f t="shared" si="5"/>
        <v>-100</v>
      </c>
      <c r="AA37" s="155">
        <f>AA7+AA22</f>
        <v>8000000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6800000</v>
      </c>
      <c r="F38" s="60">
        <f t="shared" si="4"/>
        <v>6800000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1700000</v>
      </c>
      <c r="Y38" s="60">
        <f t="shared" si="4"/>
        <v>-1700000</v>
      </c>
      <c r="Z38" s="140">
        <f t="shared" si="5"/>
        <v>-100</v>
      </c>
      <c r="AA38" s="155">
        <f>AA8+AA23</f>
        <v>6800000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21949093</v>
      </c>
      <c r="D40" s="156">
        <f t="shared" si="4"/>
        <v>0</v>
      </c>
      <c r="E40" s="60">
        <f t="shared" si="4"/>
        <v>550000</v>
      </c>
      <c r="F40" s="60">
        <f t="shared" si="4"/>
        <v>550000</v>
      </c>
      <c r="G40" s="60">
        <f t="shared" si="4"/>
        <v>0</v>
      </c>
      <c r="H40" s="60">
        <f t="shared" si="4"/>
        <v>0</v>
      </c>
      <c r="I40" s="60">
        <f t="shared" si="4"/>
        <v>258637</v>
      </c>
      <c r="J40" s="60">
        <f t="shared" si="4"/>
        <v>258637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258637</v>
      </c>
      <c r="X40" s="60">
        <f t="shared" si="4"/>
        <v>137500</v>
      </c>
      <c r="Y40" s="60">
        <f t="shared" si="4"/>
        <v>121137</v>
      </c>
      <c r="Z40" s="140">
        <f t="shared" si="5"/>
        <v>88.09963636363636</v>
      </c>
      <c r="AA40" s="155">
        <f>AA10+AA25</f>
        <v>550000</v>
      </c>
    </row>
    <row r="41" spans="1:27" ht="13.5">
      <c r="A41" s="292" t="s">
        <v>209</v>
      </c>
      <c r="B41" s="142"/>
      <c r="C41" s="293">
        <f aca="true" t="shared" si="6" ref="C41:Y41">SUM(C36:C40)</f>
        <v>34683214</v>
      </c>
      <c r="D41" s="294">
        <f t="shared" si="6"/>
        <v>0</v>
      </c>
      <c r="E41" s="295">
        <f t="shared" si="6"/>
        <v>50258250</v>
      </c>
      <c r="F41" s="295">
        <f t="shared" si="6"/>
        <v>50258250</v>
      </c>
      <c r="G41" s="295">
        <f t="shared" si="6"/>
        <v>261180</v>
      </c>
      <c r="H41" s="295">
        <f t="shared" si="6"/>
        <v>130409</v>
      </c>
      <c r="I41" s="295">
        <f t="shared" si="6"/>
        <v>258637</v>
      </c>
      <c r="J41" s="295">
        <f t="shared" si="6"/>
        <v>650226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650226</v>
      </c>
      <c r="X41" s="295">
        <f t="shared" si="6"/>
        <v>12564563</v>
      </c>
      <c r="Y41" s="295">
        <f t="shared" si="6"/>
        <v>-11914337</v>
      </c>
      <c r="Z41" s="296">
        <f t="shared" si="5"/>
        <v>-94.8249214875201</v>
      </c>
      <c r="AA41" s="297">
        <f>SUM(AA36:AA40)</f>
        <v>50258250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3325480</v>
      </c>
      <c r="D45" s="129">
        <f t="shared" si="7"/>
        <v>0</v>
      </c>
      <c r="E45" s="54">
        <f t="shared" si="7"/>
        <v>18165000</v>
      </c>
      <c r="F45" s="54">
        <f t="shared" si="7"/>
        <v>18165000</v>
      </c>
      <c r="G45" s="54">
        <f t="shared" si="7"/>
        <v>52362</v>
      </c>
      <c r="H45" s="54">
        <f t="shared" si="7"/>
        <v>109055</v>
      </c>
      <c r="I45" s="54">
        <f t="shared" si="7"/>
        <v>31640</v>
      </c>
      <c r="J45" s="54">
        <f t="shared" si="7"/>
        <v>193057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193057</v>
      </c>
      <c r="X45" s="54">
        <f t="shared" si="7"/>
        <v>4541250</v>
      </c>
      <c r="Y45" s="54">
        <f t="shared" si="7"/>
        <v>-4348193</v>
      </c>
      <c r="Z45" s="184">
        <f t="shared" si="5"/>
        <v>-95.74881365262868</v>
      </c>
      <c r="AA45" s="130">
        <f t="shared" si="8"/>
        <v>18165000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38008694</v>
      </c>
      <c r="D49" s="218">
        <f t="shared" si="9"/>
        <v>0</v>
      </c>
      <c r="E49" s="220">
        <f t="shared" si="9"/>
        <v>68423250</v>
      </c>
      <c r="F49" s="220">
        <f t="shared" si="9"/>
        <v>68423250</v>
      </c>
      <c r="G49" s="220">
        <f t="shared" si="9"/>
        <v>313542</v>
      </c>
      <c r="H49" s="220">
        <f t="shared" si="9"/>
        <v>239464</v>
      </c>
      <c r="I49" s="220">
        <f t="shared" si="9"/>
        <v>290277</v>
      </c>
      <c r="J49" s="220">
        <f t="shared" si="9"/>
        <v>843283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843283</v>
      </c>
      <c r="X49" s="220">
        <f t="shared" si="9"/>
        <v>17105813</v>
      </c>
      <c r="Y49" s="220">
        <f t="shared" si="9"/>
        <v>-16262530</v>
      </c>
      <c r="Z49" s="221">
        <f t="shared" si="5"/>
        <v>-95.0701963127973</v>
      </c>
      <c r="AA49" s="222">
        <f>SUM(AA41:AA48)</f>
        <v>68423250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12435000</v>
      </c>
      <c r="F51" s="54">
        <f t="shared" si="10"/>
        <v>12435000</v>
      </c>
      <c r="G51" s="54">
        <f t="shared" si="10"/>
        <v>11134</v>
      </c>
      <c r="H51" s="54">
        <f t="shared" si="10"/>
        <v>15872</v>
      </c>
      <c r="I51" s="54">
        <f t="shared" si="10"/>
        <v>1004487</v>
      </c>
      <c r="J51" s="54">
        <f t="shared" si="10"/>
        <v>1031493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1031493</v>
      </c>
      <c r="X51" s="54">
        <f t="shared" si="10"/>
        <v>3108750</v>
      </c>
      <c r="Y51" s="54">
        <f t="shared" si="10"/>
        <v>-2077257</v>
      </c>
      <c r="Z51" s="184">
        <f>+IF(X51&lt;&gt;0,+(Y51/X51)*100,0)</f>
        <v>-66.81968636911942</v>
      </c>
      <c r="AA51" s="130">
        <f>SUM(AA57:AA61)</f>
        <v>12435000</v>
      </c>
    </row>
    <row r="52" spans="1:27" ht="13.5">
      <c r="A52" s="310" t="s">
        <v>204</v>
      </c>
      <c r="B52" s="142"/>
      <c r="C52" s="62"/>
      <c r="D52" s="156"/>
      <c r="E52" s="60">
        <v>5120000</v>
      </c>
      <c r="F52" s="60">
        <v>5120000</v>
      </c>
      <c r="G52" s="60"/>
      <c r="H52" s="60"/>
      <c r="I52" s="60">
        <v>646604</v>
      </c>
      <c r="J52" s="60">
        <v>646604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646604</v>
      </c>
      <c r="X52" s="60">
        <v>1280000</v>
      </c>
      <c r="Y52" s="60">
        <v>-633396</v>
      </c>
      <c r="Z52" s="140">
        <v>-49.48</v>
      </c>
      <c r="AA52" s="155">
        <v>5120000</v>
      </c>
    </row>
    <row r="53" spans="1:27" ht="13.5">
      <c r="A53" s="310" t="s">
        <v>205</v>
      </c>
      <c r="B53" s="142"/>
      <c r="C53" s="62"/>
      <c r="D53" s="156"/>
      <c r="E53" s="60">
        <v>250000</v>
      </c>
      <c r="F53" s="60">
        <v>250000</v>
      </c>
      <c r="G53" s="60"/>
      <c r="H53" s="60"/>
      <c r="I53" s="60">
        <v>15500</v>
      </c>
      <c r="J53" s="60">
        <v>15500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15500</v>
      </c>
      <c r="X53" s="60">
        <v>62500</v>
      </c>
      <c r="Y53" s="60">
        <v>-47000</v>
      </c>
      <c r="Z53" s="140">
        <v>-75.2</v>
      </c>
      <c r="AA53" s="155">
        <v>250000</v>
      </c>
    </row>
    <row r="54" spans="1:27" ht="13.5">
      <c r="A54" s="310" t="s">
        <v>206</v>
      </c>
      <c r="B54" s="142"/>
      <c r="C54" s="62"/>
      <c r="D54" s="156"/>
      <c r="E54" s="60">
        <v>4150000</v>
      </c>
      <c r="F54" s="60">
        <v>4150000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1037500</v>
      </c>
      <c r="Y54" s="60">
        <v>-1037500</v>
      </c>
      <c r="Z54" s="140">
        <v>-100</v>
      </c>
      <c r="AA54" s="155">
        <v>4150000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>
        <v>6140</v>
      </c>
      <c r="J56" s="60">
        <v>6140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6140</v>
      </c>
      <c r="X56" s="60"/>
      <c r="Y56" s="60">
        <v>6140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9520000</v>
      </c>
      <c r="F57" s="295">
        <f t="shared" si="11"/>
        <v>9520000</v>
      </c>
      <c r="G57" s="295">
        <f t="shared" si="11"/>
        <v>0</v>
      </c>
      <c r="H57" s="295">
        <f t="shared" si="11"/>
        <v>0</v>
      </c>
      <c r="I57" s="295">
        <f t="shared" si="11"/>
        <v>668244</v>
      </c>
      <c r="J57" s="295">
        <f t="shared" si="11"/>
        <v>668244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668244</v>
      </c>
      <c r="X57" s="295">
        <f t="shared" si="11"/>
        <v>2380000</v>
      </c>
      <c r="Y57" s="295">
        <f t="shared" si="11"/>
        <v>-1711756</v>
      </c>
      <c r="Z57" s="296">
        <f>+IF(X57&lt;&gt;0,+(Y57/X57)*100,0)</f>
        <v>-71.92252100840336</v>
      </c>
      <c r="AA57" s="297">
        <f>SUM(AA52:AA56)</f>
        <v>9520000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>
        <v>248145</v>
      </c>
      <c r="J58" s="60">
        <v>248145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248145</v>
      </c>
      <c r="X58" s="60"/>
      <c r="Y58" s="60">
        <v>248145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2915000</v>
      </c>
      <c r="F61" s="60">
        <v>2915000</v>
      </c>
      <c r="G61" s="60">
        <v>11134</v>
      </c>
      <c r="H61" s="60">
        <v>15872</v>
      </c>
      <c r="I61" s="60">
        <v>88098</v>
      </c>
      <c r="J61" s="60">
        <v>115104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115104</v>
      </c>
      <c r="X61" s="60">
        <v>728750</v>
      </c>
      <c r="Y61" s="60">
        <v>-613646</v>
      </c>
      <c r="Z61" s="140">
        <v>-84.21</v>
      </c>
      <c r="AA61" s="155">
        <v>2915000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650000</v>
      </c>
      <c r="F65" s="60"/>
      <c r="G65" s="60">
        <v>27630</v>
      </c>
      <c r="H65" s="60">
        <v>4700</v>
      </c>
      <c r="I65" s="60"/>
      <c r="J65" s="60">
        <v>32330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32330</v>
      </c>
      <c r="X65" s="60"/>
      <c r="Y65" s="60">
        <v>32330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11785000</v>
      </c>
      <c r="F67" s="60"/>
      <c r="G67" s="60">
        <v>35218</v>
      </c>
      <c r="H67" s="60">
        <v>15872</v>
      </c>
      <c r="I67" s="60">
        <v>1004487</v>
      </c>
      <c r="J67" s="60">
        <v>1055577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1055577</v>
      </c>
      <c r="X67" s="60"/>
      <c r="Y67" s="60">
        <v>1055577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12435000</v>
      </c>
      <c r="F69" s="220">
        <f t="shared" si="12"/>
        <v>0</v>
      </c>
      <c r="G69" s="220">
        <f t="shared" si="12"/>
        <v>62848</v>
      </c>
      <c r="H69" s="220">
        <f t="shared" si="12"/>
        <v>20572</v>
      </c>
      <c r="I69" s="220">
        <f t="shared" si="12"/>
        <v>1004487</v>
      </c>
      <c r="J69" s="220">
        <f t="shared" si="12"/>
        <v>1087907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1087907</v>
      </c>
      <c r="X69" s="220">
        <f t="shared" si="12"/>
        <v>0</v>
      </c>
      <c r="Y69" s="220">
        <f t="shared" si="12"/>
        <v>1087907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34683214</v>
      </c>
      <c r="D5" s="357">
        <f t="shared" si="0"/>
        <v>0</v>
      </c>
      <c r="E5" s="356">
        <f t="shared" si="0"/>
        <v>46258250</v>
      </c>
      <c r="F5" s="358">
        <f t="shared" si="0"/>
        <v>46258250</v>
      </c>
      <c r="G5" s="358">
        <f t="shared" si="0"/>
        <v>261180</v>
      </c>
      <c r="H5" s="356">
        <f t="shared" si="0"/>
        <v>130409</v>
      </c>
      <c r="I5" s="356">
        <f t="shared" si="0"/>
        <v>258637</v>
      </c>
      <c r="J5" s="358">
        <f t="shared" si="0"/>
        <v>650226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650226</v>
      </c>
      <c r="X5" s="356">
        <f t="shared" si="0"/>
        <v>11564563</v>
      </c>
      <c r="Y5" s="358">
        <f t="shared" si="0"/>
        <v>-10914337</v>
      </c>
      <c r="Z5" s="359">
        <f>+IF(X5&lt;&gt;0,+(Y5/X5)*100,0)</f>
        <v>-94.37742697238106</v>
      </c>
      <c r="AA5" s="360">
        <f>+AA6+AA8+AA11+AA13+AA15</f>
        <v>46258250</v>
      </c>
    </row>
    <row r="6" spans="1:27" ht="13.5">
      <c r="A6" s="361" t="s">
        <v>204</v>
      </c>
      <c r="B6" s="142"/>
      <c r="C6" s="60">
        <f>+C7</f>
        <v>12734121</v>
      </c>
      <c r="D6" s="340">
        <f aca="true" t="shared" si="1" ref="D6:AA6">+D7</f>
        <v>0</v>
      </c>
      <c r="E6" s="60">
        <f t="shared" si="1"/>
        <v>30908250</v>
      </c>
      <c r="F6" s="59">
        <f t="shared" si="1"/>
        <v>30908250</v>
      </c>
      <c r="G6" s="59">
        <f t="shared" si="1"/>
        <v>261180</v>
      </c>
      <c r="H6" s="60">
        <f t="shared" si="1"/>
        <v>130409</v>
      </c>
      <c r="I6" s="60">
        <f t="shared" si="1"/>
        <v>0</v>
      </c>
      <c r="J6" s="59">
        <f t="shared" si="1"/>
        <v>391589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391589</v>
      </c>
      <c r="X6" s="60">
        <f t="shared" si="1"/>
        <v>7727063</v>
      </c>
      <c r="Y6" s="59">
        <f t="shared" si="1"/>
        <v>-7335474</v>
      </c>
      <c r="Z6" s="61">
        <f>+IF(X6&lt;&gt;0,+(Y6/X6)*100,0)</f>
        <v>-94.93224010209312</v>
      </c>
      <c r="AA6" s="62">
        <f t="shared" si="1"/>
        <v>30908250</v>
      </c>
    </row>
    <row r="7" spans="1:27" ht="13.5">
      <c r="A7" s="291" t="s">
        <v>228</v>
      </c>
      <c r="B7" s="142"/>
      <c r="C7" s="60">
        <v>12734121</v>
      </c>
      <c r="D7" s="340"/>
      <c r="E7" s="60">
        <v>30908250</v>
      </c>
      <c r="F7" s="59">
        <v>30908250</v>
      </c>
      <c r="G7" s="59">
        <v>261180</v>
      </c>
      <c r="H7" s="60">
        <v>130409</v>
      </c>
      <c r="I7" s="60"/>
      <c r="J7" s="59">
        <v>391589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391589</v>
      </c>
      <c r="X7" s="60">
        <v>7727063</v>
      </c>
      <c r="Y7" s="59">
        <v>-7335474</v>
      </c>
      <c r="Z7" s="61">
        <v>-94.93</v>
      </c>
      <c r="AA7" s="62">
        <v>30908250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8000000</v>
      </c>
      <c r="F8" s="59">
        <f t="shared" si="2"/>
        <v>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2000000</v>
      </c>
      <c r="Y8" s="59">
        <f t="shared" si="2"/>
        <v>-2000000</v>
      </c>
      <c r="Z8" s="61">
        <f>+IF(X8&lt;&gt;0,+(Y8/X8)*100,0)</f>
        <v>-100</v>
      </c>
      <c r="AA8" s="62">
        <f>SUM(AA9:AA10)</f>
        <v>8000000</v>
      </c>
    </row>
    <row r="9" spans="1:27" ht="13.5">
      <c r="A9" s="291" t="s">
        <v>229</v>
      </c>
      <c r="B9" s="142"/>
      <c r="C9" s="60"/>
      <c r="D9" s="340"/>
      <c r="E9" s="60">
        <v>8000000</v>
      </c>
      <c r="F9" s="59">
        <v>8000000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2000000</v>
      </c>
      <c r="Y9" s="59">
        <v>-2000000</v>
      </c>
      <c r="Z9" s="61">
        <v>-100</v>
      </c>
      <c r="AA9" s="62">
        <v>8000000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6800000</v>
      </c>
      <c r="F11" s="364">
        <f t="shared" si="3"/>
        <v>6800000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1700000</v>
      </c>
      <c r="Y11" s="364">
        <f t="shared" si="3"/>
        <v>-1700000</v>
      </c>
      <c r="Z11" s="365">
        <f>+IF(X11&lt;&gt;0,+(Y11/X11)*100,0)</f>
        <v>-100</v>
      </c>
      <c r="AA11" s="366">
        <f t="shared" si="3"/>
        <v>6800000</v>
      </c>
    </row>
    <row r="12" spans="1:27" ht="13.5">
      <c r="A12" s="291" t="s">
        <v>231</v>
      </c>
      <c r="B12" s="136"/>
      <c r="C12" s="60"/>
      <c r="D12" s="340"/>
      <c r="E12" s="60">
        <v>6800000</v>
      </c>
      <c r="F12" s="59">
        <v>6800000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1700000</v>
      </c>
      <c r="Y12" s="59">
        <v>-1700000</v>
      </c>
      <c r="Z12" s="61">
        <v>-100</v>
      </c>
      <c r="AA12" s="62">
        <v>6800000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21949093</v>
      </c>
      <c r="D15" s="340">
        <f t="shared" si="5"/>
        <v>0</v>
      </c>
      <c r="E15" s="60">
        <f t="shared" si="5"/>
        <v>550000</v>
      </c>
      <c r="F15" s="59">
        <f t="shared" si="5"/>
        <v>550000</v>
      </c>
      <c r="G15" s="59">
        <f t="shared" si="5"/>
        <v>0</v>
      </c>
      <c r="H15" s="60">
        <f t="shared" si="5"/>
        <v>0</v>
      </c>
      <c r="I15" s="60">
        <f t="shared" si="5"/>
        <v>258637</v>
      </c>
      <c r="J15" s="59">
        <f t="shared" si="5"/>
        <v>258637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258637</v>
      </c>
      <c r="X15" s="60">
        <f t="shared" si="5"/>
        <v>137500</v>
      </c>
      <c r="Y15" s="59">
        <f t="shared" si="5"/>
        <v>121137</v>
      </c>
      <c r="Z15" s="61">
        <f>+IF(X15&lt;&gt;0,+(Y15/X15)*100,0)</f>
        <v>88.09963636363636</v>
      </c>
      <c r="AA15" s="62">
        <f>SUM(AA16:AA20)</f>
        <v>550000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21949093</v>
      </c>
      <c r="D20" s="340"/>
      <c r="E20" s="60">
        <v>550000</v>
      </c>
      <c r="F20" s="59">
        <v>550000</v>
      </c>
      <c r="G20" s="59"/>
      <c r="H20" s="60"/>
      <c r="I20" s="60">
        <v>258637</v>
      </c>
      <c r="J20" s="59">
        <v>258637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258637</v>
      </c>
      <c r="X20" s="60">
        <v>137500</v>
      </c>
      <c r="Y20" s="59">
        <v>121137</v>
      </c>
      <c r="Z20" s="61">
        <v>88.1</v>
      </c>
      <c r="AA20" s="62">
        <v>550000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3325480</v>
      </c>
      <c r="D40" s="344">
        <f t="shared" si="9"/>
        <v>0</v>
      </c>
      <c r="E40" s="343">
        <f t="shared" si="9"/>
        <v>18165000</v>
      </c>
      <c r="F40" s="345">
        <f t="shared" si="9"/>
        <v>18165000</v>
      </c>
      <c r="G40" s="345">
        <f t="shared" si="9"/>
        <v>52362</v>
      </c>
      <c r="H40" s="343">
        <f t="shared" si="9"/>
        <v>109055</v>
      </c>
      <c r="I40" s="343">
        <f t="shared" si="9"/>
        <v>31640</v>
      </c>
      <c r="J40" s="345">
        <f t="shared" si="9"/>
        <v>193057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193057</v>
      </c>
      <c r="X40" s="343">
        <f t="shared" si="9"/>
        <v>4541250</v>
      </c>
      <c r="Y40" s="345">
        <f t="shared" si="9"/>
        <v>-4348193</v>
      </c>
      <c r="Z40" s="336">
        <f>+IF(X40&lt;&gt;0,+(Y40/X40)*100,0)</f>
        <v>-95.74881365262868</v>
      </c>
      <c r="AA40" s="350">
        <f>SUM(AA41:AA49)</f>
        <v>18165000</v>
      </c>
    </row>
    <row r="41" spans="1:27" ht="13.5">
      <c r="A41" s="361" t="s">
        <v>247</v>
      </c>
      <c r="B41" s="142"/>
      <c r="C41" s="362">
        <v>2604038</v>
      </c>
      <c r="D41" s="363"/>
      <c r="E41" s="362">
        <v>1850000</v>
      </c>
      <c r="F41" s="364">
        <v>1850000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462500</v>
      </c>
      <c r="Y41" s="364">
        <v>-462500</v>
      </c>
      <c r="Z41" s="365">
        <v>-100</v>
      </c>
      <c r="AA41" s="366">
        <v>1850000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76150</v>
      </c>
      <c r="D43" s="369"/>
      <c r="E43" s="305">
        <v>14200000</v>
      </c>
      <c r="F43" s="370">
        <v>14200000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3550000</v>
      </c>
      <c r="Y43" s="370">
        <v>-3550000</v>
      </c>
      <c r="Z43" s="371">
        <v>-100</v>
      </c>
      <c r="AA43" s="303">
        <v>14200000</v>
      </c>
    </row>
    <row r="44" spans="1:27" ht="13.5">
      <c r="A44" s="361" t="s">
        <v>250</v>
      </c>
      <c r="B44" s="136"/>
      <c r="C44" s="60">
        <v>256166</v>
      </c>
      <c r="D44" s="368"/>
      <c r="E44" s="54">
        <v>1015000</v>
      </c>
      <c r="F44" s="53">
        <v>1015000</v>
      </c>
      <c r="G44" s="53">
        <v>52362</v>
      </c>
      <c r="H44" s="54">
        <v>73400</v>
      </c>
      <c r="I44" s="54">
        <v>31640</v>
      </c>
      <c r="J44" s="53">
        <v>157402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157402</v>
      </c>
      <c r="X44" s="54">
        <v>253750</v>
      </c>
      <c r="Y44" s="53">
        <v>-96348</v>
      </c>
      <c r="Z44" s="94">
        <v>-37.97</v>
      </c>
      <c r="AA44" s="95">
        <v>1015000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389126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300000</v>
      </c>
      <c r="F48" s="53">
        <v>300000</v>
      </c>
      <c r="G48" s="53"/>
      <c r="H48" s="54">
        <v>35655</v>
      </c>
      <c r="I48" s="54"/>
      <c r="J48" s="53">
        <v>35655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35655</v>
      </c>
      <c r="X48" s="54">
        <v>75000</v>
      </c>
      <c r="Y48" s="53">
        <v>-39345</v>
      </c>
      <c r="Z48" s="94">
        <v>-52.46</v>
      </c>
      <c r="AA48" s="95">
        <v>300000</v>
      </c>
    </row>
    <row r="49" spans="1:27" ht="13.5">
      <c r="A49" s="361" t="s">
        <v>93</v>
      </c>
      <c r="B49" s="136"/>
      <c r="C49" s="54"/>
      <c r="D49" s="368"/>
      <c r="E49" s="54">
        <v>800000</v>
      </c>
      <c r="F49" s="53">
        <v>800000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200000</v>
      </c>
      <c r="Y49" s="53">
        <v>-200000</v>
      </c>
      <c r="Z49" s="94">
        <v>-100</v>
      </c>
      <c r="AA49" s="95">
        <v>800000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38008694</v>
      </c>
      <c r="D60" s="346">
        <f t="shared" si="14"/>
        <v>0</v>
      </c>
      <c r="E60" s="219">
        <f t="shared" si="14"/>
        <v>64423250</v>
      </c>
      <c r="F60" s="264">
        <f t="shared" si="14"/>
        <v>64423250</v>
      </c>
      <c r="G60" s="264">
        <f t="shared" si="14"/>
        <v>313542</v>
      </c>
      <c r="H60" s="219">
        <f t="shared" si="14"/>
        <v>239464</v>
      </c>
      <c r="I60" s="219">
        <f t="shared" si="14"/>
        <v>290277</v>
      </c>
      <c r="J60" s="264">
        <f t="shared" si="14"/>
        <v>843283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843283</v>
      </c>
      <c r="X60" s="219">
        <f t="shared" si="14"/>
        <v>16105813</v>
      </c>
      <c r="Y60" s="264">
        <f t="shared" si="14"/>
        <v>-15262530</v>
      </c>
      <c r="Z60" s="337">
        <f>+IF(X60&lt;&gt;0,+(Y60/X60)*100,0)</f>
        <v>-94.76410784106335</v>
      </c>
      <c r="AA60" s="232">
        <f>+AA57+AA54+AA51+AA40+AA37+AA34+AA22+AA5</f>
        <v>64423250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4000000</v>
      </c>
      <c r="F5" s="358">
        <f t="shared" si="0"/>
        <v>4000000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1000000</v>
      </c>
      <c r="Y5" s="358">
        <f t="shared" si="0"/>
        <v>-1000000</v>
      </c>
      <c r="Z5" s="359">
        <f>+IF(X5&lt;&gt;0,+(Y5/X5)*100,0)</f>
        <v>-100</v>
      </c>
      <c r="AA5" s="360">
        <f>+AA6+AA8+AA11+AA13+AA15</f>
        <v>4000000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</v>
      </c>
      <c r="Y6" s="59">
        <f t="shared" si="1"/>
        <v>-1000000</v>
      </c>
      <c r="Z6" s="61">
        <f>+IF(X6&lt;&gt;0,+(Y6/X6)*100,0)</f>
        <v>-100</v>
      </c>
      <c r="AA6" s="62">
        <f t="shared" si="1"/>
        <v>4000000</v>
      </c>
    </row>
    <row r="7" spans="1:27" ht="13.5">
      <c r="A7" s="291" t="s">
        <v>228</v>
      </c>
      <c r="B7" s="142"/>
      <c r="C7" s="60"/>
      <c r="D7" s="340"/>
      <c r="E7" s="60">
        <v>4000000</v>
      </c>
      <c r="F7" s="59">
        <v>4000000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</v>
      </c>
      <c r="Y7" s="59">
        <v>-1000000</v>
      </c>
      <c r="Z7" s="61">
        <v>-100</v>
      </c>
      <c r="AA7" s="62">
        <v>4000000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4000000</v>
      </c>
      <c r="F60" s="264">
        <f t="shared" si="14"/>
        <v>4000000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1000000</v>
      </c>
      <c r="Y60" s="264">
        <f t="shared" si="14"/>
        <v>-1000000</v>
      </c>
      <c r="Z60" s="337">
        <f>+IF(X60&lt;&gt;0,+(Y60/X60)*100,0)</f>
        <v>-100</v>
      </c>
      <c r="AA60" s="232">
        <f>+AA57+AA54+AA51+AA40+AA37+AA34+AA22+AA5</f>
        <v>4000000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2014-11-14T15:23:39Z</dcterms:created>
  <dcterms:modified xsi:type="dcterms:W3CDTF">2014-11-14T15:23:47Z</dcterms:modified>
  <cp:category/>
  <cp:version/>
  <cp:contentType/>
  <cp:contentStatus/>
</cp:coreProperties>
</file>