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<sst xmlns="http://schemas.openxmlformats.org/spreadsheetml/2006/main" count="855" uniqueCount="302">
  <si>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Nyandeni(EC155)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</si>
  <si>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</si>
  <si>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</si>
  <si>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</si>
  <si>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</si>
  <si>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</si>
  <si>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</si>
  <si>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</si>
  <si>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</si>
  <si>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</si>
  <si>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</si>
  <si>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</si>
  <si>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</si>
  <si>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</si>
  <si>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</si>
  <si>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</si>
  <si>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</si>
  <si>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</si>
  <si>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</si>
  <si>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</si>
  <si>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</si>
  <si>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</si>
  <si>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</si>
  <si>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</si>
  <si>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</si>
  <si>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</si>
  <si>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</si>
  <si>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</si>
  <si>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</si>
  <si>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</si>
  <si>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</si>
  <si>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</si>
  <si>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</si>
  <si>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</si>
  <si>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</si>
  <si>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</si>
  <si>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</si>
  <si>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</si>
  <si>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</si>
  <si>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</si>
  <si>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</si>
  <si>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</si>
  <si>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</si>
  <si>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</si>
  <si>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</si>
  <si>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</si>
  <si>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</si>
  <si>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</si>
  <si>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</si>
  <si>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</si>
  <si>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</si>
  <si>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</si>
  <si>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</si>
  <si>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</si>
  <si>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</si>
  <si>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</si>
  <si>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</si>
  <si>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</si>
  <si>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</si>
  <si>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</si>
  <si>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</si>
  <si>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</si>
  <si>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</si>
  <si>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</si>
  <si>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</si>
  <si>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</si>
  <si>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</si>
  <si>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</si>
  <si>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</si>
  <si>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</si>
  <si>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Nyandeni(EC155)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</si>
  <si>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</si>
  <si>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</si>
  <si>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</si>
  <si>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</si>
  <si>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</si>
  <si>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</si>
  <si>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</si>
  <si>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</si>
  <si>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</si>
  <si>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</si>
  <si>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</si>
  <si>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</si>
  <si>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</si>
  <si>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</si>
  <si>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</si>
  <si>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</si>
  <si>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</si>
  <si>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</si>
  <si>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</si>
  <si>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</si>
  <si>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</si>
  <si>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</si>
  <si>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</si>
  <si>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</si>
  <si>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</si>
  <si>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</si>
  <si>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</si>
  <si>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</si>
  <si>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</si>
  <si>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Nyandeni(EC155)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</si>
  <si>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</si>
  <si>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</si>
  <si>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</si>
  <si>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</si>
  <si>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</si>
  <si>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</si>
  <si>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</si>
  <si>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</si>
  <si>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</si>
  <si>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</si>
  <si>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</si>
  <si>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</si>
  <si>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</si>
  <si>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</si>
  <si>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</si>
  <si>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</si>
  <si>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</si>
  <si>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</si>
  <si>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</si>
  <si>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</si>
  <si>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</si>
  <si>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</si>
  <si>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</si>
  <si>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</si>
  <si>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</si>
  <si>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</si>
  <si>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</si>
  <si>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</si>
  <si>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Nyandeni(EC155)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</si>
  <si>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</si>
  <si>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</si>
  <si>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</si>
  <si>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</si>
  <si>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</si>
  <si>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</si>
  <si>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</si>
  <si>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</si>
  <si>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</si>
  <si>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</si>
  <si>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Nyandeni(EC155)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</si>
  <si>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</si>
  <si>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</si>
  <si>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</si>
  <si>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</si>
  <si>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</si>
  <si>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</si>
  <si>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</si>
  <si>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</si>
  <si>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</si>
  <si>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</si>
  <si>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</si>
  <si>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</si>
  <si>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</si>
  <si>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</si>
  <si>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</si>
  <si>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</si>
  <si>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</si>
  <si>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</si>
  <si>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</si>
  <si>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</si>
  <si>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</si>
  <si>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</si>
  <si>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</si>
  <si>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</si>
  <si>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</si>
  <si>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</si>
  <si>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</si>
  <si>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</si>
  <si>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</si>
  <si>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</si>
  <si>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</si>
  <si>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</si>
  <si>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</si>
  <si>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Nyandeni(EC155)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</si>
  <si>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</si>
  <si>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</si>
  <si>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</si>
  <si>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</si>
  <si>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</si>
  <si>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</si>
  <si>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</si>
  <si>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</si>
  <si>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</si>
  <si>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</si>
  <si>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</si>
  <si>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</si>
  <si>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</si>
  <si>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</si>
  <si>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</si>
  <si>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</si>
  <si>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</si>
  <si>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</si>
  <si>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</si>
  <si>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</si>
  <si>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</si>
  <si>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</si>
  <si>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</si>
  <si>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</si>
  <si>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</si>
  <si>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</si>
  <si>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Nyandeni(EC155)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</si>
  <si>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</si>
  <si>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</si>
  <si>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</si>
  <si>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</si>
  <si>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</si>
  <si>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</si>
  <si>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</si>
  <si>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</si>
  <si>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</si>
  <si>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</si>
  <si>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</si>
  <si>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</si>
  <si>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</si>
  <si>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</si>
  <si>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</si>
  <si>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</si>
  <si>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</si>
  <si>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</si>
  <si>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</si>
  <si>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</si>
  <si>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</si>
  <si>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</si>
  <si>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</si>
  <si>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</si>
  <si>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Nyandeni(EC155)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</si>
  <si>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</si>
  <si>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</si>
  <si>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</si>
  <si>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</si>
  <si>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</si>
  <si>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</si>
  <si>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</si>
  <si>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</si>
  <si>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</si>
  <si>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</si>
  <si>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</si>
  <si>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</si>
  <si>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</si>
  <si>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</si>
  <si>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</si>
  <si>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</si>
  <si>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</si>
  <si>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</si>
  <si>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</si>
  <si>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</si>
  <si>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</si>
  <si>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</si>
  <si>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</si>
  <si>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</si>
  <si>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</si>
  <si>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</si>
  <si>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</si>
  <si>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</si>
  <si>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</si>
  <si>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</si>
  <si>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</si>
  <si>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</si>
  <si>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</si>
  <si>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</si>
  <si>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</si>
  <si>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Nyandeni(EC155)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</si>
  <si>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</si>
  <si>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</si>
  <si>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Eastern Cape: Nyandeni(EC155)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</si>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</sst>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5259469</v>
      </c>
      <c r="C5" s="19">
        <v>0</v>
      </c>
      <c r="D5" s="59">
        <v>5005175</v>
      </c>
      <c r="E5" s="60">
        <v>5005175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1251249</v>
      </c>
      <c r="X5" s="60">
        <v>-1251249</v>
      </c>
      <c r="Y5" s="61">
        <v>-100</v>
      </c>
      <c r="Z5" s="62">
        <v>5005175</v>
      </c>
    </row>
    <row r="6" spans="1:26" ht="13.5">
      <c r="A6" s="58" t="s">
        <v>32</v>
      </c>
      <c r="B6" s="19">
        <v>177791</v>
      </c>
      <c r="C6" s="19">
        <v>0</v>
      </c>
      <c r="D6" s="59">
        <v>200000</v>
      </c>
      <c r="E6" s="60">
        <v>200000</v>
      </c>
      <c r="F6" s="60">
        <v>15392</v>
      </c>
      <c r="G6" s="60">
        <v>0</v>
      </c>
      <c r="H6" s="60">
        <v>0</v>
      </c>
      <c r="I6" s="60">
        <v>15392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15392</v>
      </c>
      <c r="W6" s="60">
        <v>50001</v>
      </c>
      <c r="X6" s="60">
        <v>-34609</v>
      </c>
      <c r="Y6" s="61">
        <v>-69.22</v>
      </c>
      <c r="Z6" s="62">
        <v>200000</v>
      </c>
    </row>
    <row r="7" spans="1:26" ht="13.5">
      <c r="A7" s="58" t="s">
        <v>33</v>
      </c>
      <c r="B7" s="19">
        <v>4743148</v>
      </c>
      <c r="C7" s="19">
        <v>0</v>
      </c>
      <c r="D7" s="59">
        <v>5000000</v>
      </c>
      <c r="E7" s="60">
        <v>5000000</v>
      </c>
      <c r="F7" s="60">
        <v>673147</v>
      </c>
      <c r="G7" s="60">
        <v>417091</v>
      </c>
      <c r="H7" s="60">
        <v>340497</v>
      </c>
      <c r="I7" s="60">
        <v>1430735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1430735</v>
      </c>
      <c r="W7" s="60">
        <v>1253439</v>
      </c>
      <c r="X7" s="60">
        <v>177296</v>
      </c>
      <c r="Y7" s="61">
        <v>14.14</v>
      </c>
      <c r="Z7" s="62">
        <v>5000000</v>
      </c>
    </row>
    <row r="8" spans="1:26" ht="13.5">
      <c r="A8" s="58" t="s">
        <v>34</v>
      </c>
      <c r="B8" s="19">
        <v>157576362</v>
      </c>
      <c r="C8" s="19">
        <v>0</v>
      </c>
      <c r="D8" s="59">
        <v>173502000</v>
      </c>
      <c r="E8" s="60">
        <v>173502000</v>
      </c>
      <c r="F8" s="60">
        <v>67091000</v>
      </c>
      <c r="G8" s="60">
        <v>1334715</v>
      </c>
      <c r="H8" s="60">
        <v>0</v>
      </c>
      <c r="I8" s="60">
        <v>68425715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68425715</v>
      </c>
      <c r="W8" s="60">
        <v>59723333</v>
      </c>
      <c r="X8" s="60">
        <v>8702382</v>
      </c>
      <c r="Y8" s="61">
        <v>14.57</v>
      </c>
      <c r="Z8" s="62">
        <v>173502000</v>
      </c>
    </row>
    <row r="9" spans="1:26" ht="13.5">
      <c r="A9" s="58" t="s">
        <v>35</v>
      </c>
      <c r="B9" s="19">
        <v>4905816</v>
      </c>
      <c r="C9" s="19">
        <v>0</v>
      </c>
      <c r="D9" s="59">
        <v>26840000</v>
      </c>
      <c r="E9" s="60">
        <v>26840000</v>
      </c>
      <c r="F9" s="60">
        <v>2075529</v>
      </c>
      <c r="G9" s="60">
        <v>2062053</v>
      </c>
      <c r="H9" s="60">
        <v>1312482</v>
      </c>
      <c r="I9" s="60">
        <v>5450064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5450064</v>
      </c>
      <c r="W9" s="60">
        <v>16960252</v>
      </c>
      <c r="X9" s="60">
        <v>-11510188</v>
      </c>
      <c r="Y9" s="61">
        <v>-67.87</v>
      </c>
      <c r="Z9" s="62">
        <v>26840000</v>
      </c>
    </row>
    <row r="10" spans="1:26" ht="25.5">
      <c r="A10" s="63" t="s">
        <v>277</v>
      </c>
      <c r="B10" s="64">
        <f>SUM(B5:B9)</f>
        <v>172662586</v>
      </c>
      <c r="C10" s="64">
        <f>SUM(C5:C9)</f>
        <v>0</v>
      </c>
      <c r="D10" s="65">
        <f aca="true" t="shared" si="0" ref="D10:Z10">SUM(D5:D9)</f>
        <v>210547175</v>
      </c>
      <c r="E10" s="66">
        <f t="shared" si="0"/>
        <v>210547175</v>
      </c>
      <c r="F10" s="66">
        <f t="shared" si="0"/>
        <v>69855068</v>
      </c>
      <c r="G10" s="66">
        <f t="shared" si="0"/>
        <v>3813859</v>
      </c>
      <c r="H10" s="66">
        <f t="shared" si="0"/>
        <v>1652979</v>
      </c>
      <c r="I10" s="66">
        <f t="shared" si="0"/>
        <v>75321906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75321906</v>
      </c>
      <c r="W10" s="66">
        <f t="shared" si="0"/>
        <v>79238274</v>
      </c>
      <c r="X10" s="66">
        <f t="shared" si="0"/>
        <v>-3916368</v>
      </c>
      <c r="Y10" s="67">
        <f>+IF(W10&lt;&gt;0,(X10/W10)*100,0)</f>
        <v>-4.942520580395278</v>
      </c>
      <c r="Z10" s="68">
        <f t="shared" si="0"/>
        <v>210547175</v>
      </c>
    </row>
    <row r="11" spans="1:26" ht="13.5">
      <c r="A11" s="58" t="s">
        <v>37</v>
      </c>
      <c r="B11" s="19">
        <v>76318993</v>
      </c>
      <c r="C11" s="19">
        <v>0</v>
      </c>
      <c r="D11" s="59">
        <v>80928298</v>
      </c>
      <c r="E11" s="60">
        <v>80928298</v>
      </c>
      <c r="F11" s="60">
        <v>6711920</v>
      </c>
      <c r="G11" s="60">
        <v>6621278</v>
      </c>
      <c r="H11" s="60">
        <v>6224292</v>
      </c>
      <c r="I11" s="60">
        <v>19557490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19557490</v>
      </c>
      <c r="W11" s="60">
        <v>20244249</v>
      </c>
      <c r="X11" s="60">
        <v>-686759</v>
      </c>
      <c r="Y11" s="61">
        <v>-3.39</v>
      </c>
      <c r="Z11" s="62">
        <v>80928298</v>
      </c>
    </row>
    <row r="12" spans="1:26" ht="13.5">
      <c r="A12" s="58" t="s">
        <v>38</v>
      </c>
      <c r="B12" s="19">
        <v>15983398</v>
      </c>
      <c r="C12" s="19">
        <v>0</v>
      </c>
      <c r="D12" s="59">
        <v>16173806</v>
      </c>
      <c r="E12" s="60">
        <v>16173806</v>
      </c>
      <c r="F12" s="60">
        <v>1314655</v>
      </c>
      <c r="G12" s="60">
        <v>1337825</v>
      </c>
      <c r="H12" s="60">
        <v>1378375</v>
      </c>
      <c r="I12" s="60">
        <v>4030855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4030855</v>
      </c>
      <c r="W12" s="60">
        <v>4043499</v>
      </c>
      <c r="X12" s="60">
        <v>-12644</v>
      </c>
      <c r="Y12" s="61">
        <v>-0.31</v>
      </c>
      <c r="Z12" s="62">
        <v>16173806</v>
      </c>
    </row>
    <row r="13" spans="1:26" ht="13.5">
      <c r="A13" s="58" t="s">
        <v>278</v>
      </c>
      <c r="B13" s="19">
        <v>33087827</v>
      </c>
      <c r="C13" s="19">
        <v>0</v>
      </c>
      <c r="D13" s="59">
        <v>34597542</v>
      </c>
      <c r="E13" s="60">
        <v>34597542</v>
      </c>
      <c r="F13" s="60">
        <v>328399</v>
      </c>
      <c r="G13" s="60">
        <v>1332993</v>
      </c>
      <c r="H13" s="60">
        <v>1141044</v>
      </c>
      <c r="I13" s="60">
        <v>2802436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2802436</v>
      </c>
      <c r="W13" s="60">
        <v>0</v>
      </c>
      <c r="X13" s="60">
        <v>2802436</v>
      </c>
      <c r="Y13" s="61">
        <v>0</v>
      </c>
      <c r="Z13" s="62">
        <v>34597542</v>
      </c>
    </row>
    <row r="14" spans="1:26" ht="13.5">
      <c r="A14" s="58" t="s">
        <v>40</v>
      </c>
      <c r="B14" s="19">
        <v>0</v>
      </c>
      <c r="C14" s="19">
        <v>0</v>
      </c>
      <c r="D14" s="59">
        <v>104500</v>
      </c>
      <c r="E14" s="60">
        <v>104500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26250</v>
      </c>
      <c r="X14" s="60">
        <v>-26250</v>
      </c>
      <c r="Y14" s="61">
        <v>-100</v>
      </c>
      <c r="Z14" s="62">
        <v>104500</v>
      </c>
    </row>
    <row r="15" spans="1:26" ht="13.5">
      <c r="A15" s="58" t="s">
        <v>41</v>
      </c>
      <c r="B15" s="19">
        <v>5454565</v>
      </c>
      <c r="C15" s="19">
        <v>0</v>
      </c>
      <c r="D15" s="59">
        <v>16846298</v>
      </c>
      <c r="E15" s="60">
        <v>16846298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3492999</v>
      </c>
      <c r="X15" s="60">
        <v>-3492999</v>
      </c>
      <c r="Y15" s="61">
        <v>-100</v>
      </c>
      <c r="Z15" s="62">
        <v>16846298</v>
      </c>
    </row>
    <row r="16" spans="1:26" ht="13.5">
      <c r="A16" s="69" t="s">
        <v>42</v>
      </c>
      <c r="B16" s="19">
        <v>0</v>
      </c>
      <c r="C16" s="19">
        <v>0</v>
      </c>
      <c r="D16" s="59">
        <v>3720000</v>
      </c>
      <c r="E16" s="60">
        <v>3720000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930000</v>
      </c>
      <c r="X16" s="60">
        <v>-930000</v>
      </c>
      <c r="Y16" s="61">
        <v>-100</v>
      </c>
      <c r="Z16" s="62">
        <v>3720000</v>
      </c>
    </row>
    <row r="17" spans="1:26" ht="13.5">
      <c r="A17" s="58" t="s">
        <v>43</v>
      </c>
      <c r="B17" s="19">
        <v>80941016</v>
      </c>
      <c r="C17" s="19">
        <v>0</v>
      </c>
      <c r="D17" s="59">
        <v>152596973</v>
      </c>
      <c r="E17" s="60">
        <v>152596973</v>
      </c>
      <c r="F17" s="60">
        <v>3914458</v>
      </c>
      <c r="G17" s="60">
        <v>4944773</v>
      </c>
      <c r="H17" s="60">
        <v>5816131</v>
      </c>
      <c r="I17" s="60">
        <v>14675362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14675362</v>
      </c>
      <c r="W17" s="60">
        <v>17737749</v>
      </c>
      <c r="X17" s="60">
        <v>-3062387</v>
      </c>
      <c r="Y17" s="61">
        <v>-17.26</v>
      </c>
      <c r="Z17" s="62">
        <v>152596973</v>
      </c>
    </row>
    <row r="18" spans="1:26" ht="13.5">
      <c r="A18" s="70" t="s">
        <v>44</v>
      </c>
      <c r="B18" s="71">
        <f>SUM(B11:B17)</f>
        <v>211785799</v>
      </c>
      <c r="C18" s="71">
        <f>SUM(C11:C17)</f>
        <v>0</v>
      </c>
      <c r="D18" s="72">
        <f aca="true" t="shared" si="1" ref="D18:Z18">SUM(D11:D17)</f>
        <v>304967417</v>
      </c>
      <c r="E18" s="73">
        <f t="shared" si="1"/>
        <v>304967417</v>
      </c>
      <c r="F18" s="73">
        <f t="shared" si="1"/>
        <v>12269432</v>
      </c>
      <c r="G18" s="73">
        <f t="shared" si="1"/>
        <v>14236869</v>
      </c>
      <c r="H18" s="73">
        <f t="shared" si="1"/>
        <v>14559842</v>
      </c>
      <c r="I18" s="73">
        <f t="shared" si="1"/>
        <v>41066143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41066143</v>
      </c>
      <c r="W18" s="73">
        <f t="shared" si="1"/>
        <v>46474746</v>
      </c>
      <c r="X18" s="73">
        <f t="shared" si="1"/>
        <v>-5408603</v>
      </c>
      <c r="Y18" s="67">
        <f>+IF(W18&lt;&gt;0,(X18/W18)*100,0)</f>
        <v>-11.637724711825213</v>
      </c>
      <c r="Z18" s="74">
        <f t="shared" si="1"/>
        <v>304967417</v>
      </c>
    </row>
    <row r="19" spans="1:26" ht="13.5">
      <c r="A19" s="70" t="s">
        <v>45</v>
      </c>
      <c r="B19" s="75">
        <f>+B10-B18</f>
        <v>-39123213</v>
      </c>
      <c r="C19" s="75">
        <f>+C10-C18</f>
        <v>0</v>
      </c>
      <c r="D19" s="76">
        <f aca="true" t="shared" si="2" ref="D19:Z19">+D10-D18</f>
        <v>-94420242</v>
      </c>
      <c r="E19" s="77">
        <f t="shared" si="2"/>
        <v>-94420242</v>
      </c>
      <c r="F19" s="77">
        <f t="shared" si="2"/>
        <v>57585636</v>
      </c>
      <c r="G19" s="77">
        <f t="shared" si="2"/>
        <v>-10423010</v>
      </c>
      <c r="H19" s="77">
        <f t="shared" si="2"/>
        <v>-12906863</v>
      </c>
      <c r="I19" s="77">
        <f t="shared" si="2"/>
        <v>34255763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34255763</v>
      </c>
      <c r="W19" s="77">
        <f>IF(E10=E18,0,W10-W18)</f>
        <v>32763528</v>
      </c>
      <c r="X19" s="77">
        <f t="shared" si="2"/>
        <v>1492235</v>
      </c>
      <c r="Y19" s="78">
        <f>+IF(W19&lt;&gt;0,(X19/W19)*100,0)</f>
        <v>4.554561401324057</v>
      </c>
      <c r="Z19" s="79">
        <f t="shared" si="2"/>
        <v>-94420242</v>
      </c>
    </row>
    <row r="20" spans="1:26" ht="13.5">
      <c r="A20" s="58" t="s">
        <v>46</v>
      </c>
      <c r="B20" s="19">
        <v>48566000</v>
      </c>
      <c r="C20" s="19">
        <v>0</v>
      </c>
      <c r="D20" s="59">
        <v>56324000</v>
      </c>
      <c r="E20" s="60">
        <v>56324000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18774667</v>
      </c>
      <c r="X20" s="60">
        <v>-18774667</v>
      </c>
      <c r="Y20" s="61">
        <v>-100</v>
      </c>
      <c r="Z20" s="62">
        <v>56324000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9442787</v>
      </c>
      <c r="C22" s="86">
        <f>SUM(C19:C21)</f>
        <v>0</v>
      </c>
      <c r="D22" s="87">
        <f aca="true" t="shared" si="3" ref="D22:Z22">SUM(D19:D21)</f>
        <v>-38096242</v>
      </c>
      <c r="E22" s="88">
        <f t="shared" si="3"/>
        <v>-38096242</v>
      </c>
      <c r="F22" s="88">
        <f t="shared" si="3"/>
        <v>57585636</v>
      </c>
      <c r="G22" s="88">
        <f t="shared" si="3"/>
        <v>-10423010</v>
      </c>
      <c r="H22" s="88">
        <f t="shared" si="3"/>
        <v>-12906863</v>
      </c>
      <c r="I22" s="88">
        <f t="shared" si="3"/>
        <v>34255763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34255763</v>
      </c>
      <c r="W22" s="88">
        <f t="shared" si="3"/>
        <v>51538195</v>
      </c>
      <c r="X22" s="88">
        <f t="shared" si="3"/>
        <v>-17282432</v>
      </c>
      <c r="Y22" s="89">
        <f>+IF(W22&lt;&gt;0,(X22/W22)*100,0)</f>
        <v>-33.53325043688472</v>
      </c>
      <c r="Z22" s="90">
        <f t="shared" si="3"/>
        <v>-38096242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9442787</v>
      </c>
      <c r="C24" s="75">
        <f>SUM(C22:C23)</f>
        <v>0</v>
      </c>
      <c r="D24" s="76">
        <f aca="true" t="shared" si="4" ref="D24:Z24">SUM(D22:D23)</f>
        <v>-38096242</v>
      </c>
      <c r="E24" s="77">
        <f t="shared" si="4"/>
        <v>-38096242</v>
      </c>
      <c r="F24" s="77">
        <f t="shared" si="4"/>
        <v>57585636</v>
      </c>
      <c r="G24" s="77">
        <f t="shared" si="4"/>
        <v>-10423010</v>
      </c>
      <c r="H24" s="77">
        <f t="shared" si="4"/>
        <v>-12906863</v>
      </c>
      <c r="I24" s="77">
        <f t="shared" si="4"/>
        <v>34255763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34255763</v>
      </c>
      <c r="W24" s="77">
        <f t="shared" si="4"/>
        <v>51538195</v>
      </c>
      <c r="X24" s="77">
        <f t="shared" si="4"/>
        <v>-17282432</v>
      </c>
      <c r="Y24" s="78">
        <f>+IF(W24&lt;&gt;0,(X24/W24)*100,0)</f>
        <v>-33.53325043688472</v>
      </c>
      <c r="Z24" s="79">
        <f t="shared" si="4"/>
        <v>-38096242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64359811</v>
      </c>
      <c r="C27" s="22">
        <v>0</v>
      </c>
      <c r="D27" s="99">
        <v>86101800</v>
      </c>
      <c r="E27" s="100">
        <v>86101800</v>
      </c>
      <c r="F27" s="100">
        <v>4508579</v>
      </c>
      <c r="G27" s="100">
        <v>8253555</v>
      </c>
      <c r="H27" s="100">
        <v>8527498</v>
      </c>
      <c r="I27" s="100">
        <v>21289632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21289632</v>
      </c>
      <c r="W27" s="100">
        <v>17628984</v>
      </c>
      <c r="X27" s="100">
        <v>3660648</v>
      </c>
      <c r="Y27" s="101">
        <v>20.76</v>
      </c>
      <c r="Z27" s="102">
        <v>86101800</v>
      </c>
    </row>
    <row r="28" spans="1:26" ht="13.5">
      <c r="A28" s="103" t="s">
        <v>46</v>
      </c>
      <c r="B28" s="19">
        <v>64359811</v>
      </c>
      <c r="C28" s="19">
        <v>0</v>
      </c>
      <c r="D28" s="59">
        <v>86101800</v>
      </c>
      <c r="E28" s="60">
        <v>86101800</v>
      </c>
      <c r="F28" s="60">
        <v>4508579</v>
      </c>
      <c r="G28" s="60">
        <v>8253555</v>
      </c>
      <c r="H28" s="60">
        <v>8527498</v>
      </c>
      <c r="I28" s="60">
        <v>21289632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21289632</v>
      </c>
      <c r="W28" s="60">
        <v>0</v>
      </c>
      <c r="X28" s="60">
        <v>21289632</v>
      </c>
      <c r="Y28" s="61">
        <v>0</v>
      </c>
      <c r="Z28" s="62">
        <v>86101800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64359811</v>
      </c>
      <c r="C32" s="22">
        <f>SUM(C28:C31)</f>
        <v>0</v>
      </c>
      <c r="D32" s="99">
        <f aca="true" t="shared" si="5" ref="D32:Z32">SUM(D28:D31)</f>
        <v>86101800</v>
      </c>
      <c r="E32" s="100">
        <f t="shared" si="5"/>
        <v>86101800</v>
      </c>
      <c r="F32" s="100">
        <f t="shared" si="5"/>
        <v>4508579</v>
      </c>
      <c r="G32" s="100">
        <f t="shared" si="5"/>
        <v>8253555</v>
      </c>
      <c r="H32" s="100">
        <f t="shared" si="5"/>
        <v>8527498</v>
      </c>
      <c r="I32" s="100">
        <f t="shared" si="5"/>
        <v>21289632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21289632</v>
      </c>
      <c r="W32" s="100">
        <f t="shared" si="5"/>
        <v>0</v>
      </c>
      <c r="X32" s="100">
        <f t="shared" si="5"/>
        <v>21289632</v>
      </c>
      <c r="Y32" s="101">
        <f>+IF(W32&lt;&gt;0,(X32/W32)*100,0)</f>
        <v>0</v>
      </c>
      <c r="Z32" s="102">
        <f t="shared" si="5"/>
        <v>86101800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83143721</v>
      </c>
      <c r="C35" s="19">
        <v>0</v>
      </c>
      <c r="D35" s="59">
        <v>79307233</v>
      </c>
      <c r="E35" s="60">
        <v>79307233</v>
      </c>
      <c r="F35" s="60">
        <v>176107323</v>
      </c>
      <c r="G35" s="60">
        <v>138459252</v>
      </c>
      <c r="H35" s="60">
        <v>106887174</v>
      </c>
      <c r="I35" s="60">
        <v>106887174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106887174</v>
      </c>
      <c r="W35" s="60">
        <v>19826808</v>
      </c>
      <c r="X35" s="60">
        <v>87060366</v>
      </c>
      <c r="Y35" s="61">
        <v>439.1</v>
      </c>
      <c r="Z35" s="62">
        <v>79307233</v>
      </c>
    </row>
    <row r="36" spans="1:26" ht="13.5">
      <c r="A36" s="58" t="s">
        <v>57</v>
      </c>
      <c r="B36" s="19">
        <v>320799637</v>
      </c>
      <c r="C36" s="19">
        <v>0</v>
      </c>
      <c r="D36" s="59">
        <v>316819078</v>
      </c>
      <c r="E36" s="60">
        <v>316819078</v>
      </c>
      <c r="F36" s="60">
        <v>304389711</v>
      </c>
      <c r="G36" s="60">
        <v>322956845</v>
      </c>
      <c r="H36" s="60">
        <v>328385493</v>
      </c>
      <c r="I36" s="60">
        <v>328385493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328385493</v>
      </c>
      <c r="W36" s="60">
        <v>79204770</v>
      </c>
      <c r="X36" s="60">
        <v>249180723</v>
      </c>
      <c r="Y36" s="61">
        <v>314.6</v>
      </c>
      <c r="Z36" s="62">
        <v>316819078</v>
      </c>
    </row>
    <row r="37" spans="1:26" ht="13.5">
      <c r="A37" s="58" t="s">
        <v>58</v>
      </c>
      <c r="B37" s="19">
        <v>20484619</v>
      </c>
      <c r="C37" s="19">
        <v>0</v>
      </c>
      <c r="D37" s="59">
        <v>8000000</v>
      </c>
      <c r="E37" s="60">
        <v>8000000</v>
      </c>
      <c r="F37" s="60">
        <v>74562576</v>
      </c>
      <c r="G37" s="60">
        <v>23538517</v>
      </c>
      <c r="H37" s="60">
        <v>32163112</v>
      </c>
      <c r="I37" s="60">
        <v>32163112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32163112</v>
      </c>
      <c r="W37" s="60">
        <v>2000000</v>
      </c>
      <c r="X37" s="60">
        <v>30163112</v>
      </c>
      <c r="Y37" s="61">
        <v>1508.16</v>
      </c>
      <c r="Z37" s="62">
        <v>8000000</v>
      </c>
    </row>
    <row r="38" spans="1:26" ht="13.5">
      <c r="A38" s="58" t="s">
        <v>59</v>
      </c>
      <c r="B38" s="19">
        <v>4047352</v>
      </c>
      <c r="C38" s="19">
        <v>0</v>
      </c>
      <c r="D38" s="59">
        <v>1366454</v>
      </c>
      <c r="E38" s="60">
        <v>1366454</v>
      </c>
      <c r="F38" s="60">
        <v>0</v>
      </c>
      <c r="G38" s="60">
        <v>3127686</v>
      </c>
      <c r="H38" s="60">
        <v>3127686</v>
      </c>
      <c r="I38" s="60">
        <v>3127686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3127686</v>
      </c>
      <c r="W38" s="60">
        <v>341614</v>
      </c>
      <c r="X38" s="60">
        <v>2786072</v>
      </c>
      <c r="Y38" s="61">
        <v>815.56</v>
      </c>
      <c r="Z38" s="62">
        <v>1366454</v>
      </c>
    </row>
    <row r="39" spans="1:26" ht="13.5">
      <c r="A39" s="58" t="s">
        <v>60</v>
      </c>
      <c r="B39" s="19">
        <v>379411387</v>
      </c>
      <c r="C39" s="19">
        <v>0</v>
      </c>
      <c r="D39" s="59">
        <v>386759857</v>
      </c>
      <c r="E39" s="60">
        <v>386759857</v>
      </c>
      <c r="F39" s="60">
        <v>405934458</v>
      </c>
      <c r="G39" s="60">
        <v>434749894</v>
      </c>
      <c r="H39" s="60">
        <v>399981869</v>
      </c>
      <c r="I39" s="60">
        <v>399981869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399981869</v>
      </c>
      <c r="W39" s="60">
        <v>96689964</v>
      </c>
      <c r="X39" s="60">
        <v>303291905</v>
      </c>
      <c r="Y39" s="61">
        <v>313.67</v>
      </c>
      <c r="Z39" s="62">
        <v>386759857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40270650</v>
      </c>
      <c r="C42" s="19">
        <v>0</v>
      </c>
      <c r="D42" s="59">
        <v>85449988</v>
      </c>
      <c r="E42" s="60">
        <v>85449988</v>
      </c>
      <c r="F42" s="60">
        <v>57373120</v>
      </c>
      <c r="G42" s="60">
        <v>-11933442</v>
      </c>
      <c r="H42" s="60">
        <v>-20951573</v>
      </c>
      <c r="I42" s="60">
        <v>24488105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24488105</v>
      </c>
      <c r="W42" s="60">
        <v>44110385</v>
      </c>
      <c r="X42" s="60">
        <v>-19622280</v>
      </c>
      <c r="Y42" s="61">
        <v>-44.48</v>
      </c>
      <c r="Z42" s="62">
        <v>85449988</v>
      </c>
    </row>
    <row r="43" spans="1:26" ht="13.5">
      <c r="A43" s="58" t="s">
        <v>63</v>
      </c>
      <c r="B43" s="19">
        <v>-51177261</v>
      </c>
      <c r="C43" s="19">
        <v>0</v>
      </c>
      <c r="D43" s="59">
        <v>-86101800</v>
      </c>
      <c r="E43" s="60">
        <v>-86101800</v>
      </c>
      <c r="F43" s="60">
        <v>-2320481</v>
      </c>
      <c r="G43" s="60">
        <v>-18704445</v>
      </c>
      <c r="H43" s="60">
        <v>-162802</v>
      </c>
      <c r="I43" s="60">
        <v>-21187728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-21187728</v>
      </c>
      <c r="W43" s="60">
        <v>-21525450</v>
      </c>
      <c r="X43" s="60">
        <v>337722</v>
      </c>
      <c r="Y43" s="61">
        <v>-1.57</v>
      </c>
      <c r="Z43" s="62">
        <v>-86101800</v>
      </c>
    </row>
    <row r="44" spans="1:26" ht="13.5">
      <c r="A44" s="58" t="s">
        <v>64</v>
      </c>
      <c r="B44" s="19">
        <v>3659753</v>
      </c>
      <c r="C44" s="19">
        <v>0</v>
      </c>
      <c r="D44" s="59">
        <v>0</v>
      </c>
      <c r="E44" s="60">
        <v>0</v>
      </c>
      <c r="F44" s="60">
        <v>-657934</v>
      </c>
      <c r="G44" s="60">
        <v>-185699</v>
      </c>
      <c r="H44" s="60">
        <v>-335856</v>
      </c>
      <c r="I44" s="60">
        <v>-1179489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-1179489</v>
      </c>
      <c r="W44" s="60">
        <v>0</v>
      </c>
      <c r="X44" s="60">
        <v>-1179489</v>
      </c>
      <c r="Y44" s="61">
        <v>0</v>
      </c>
      <c r="Z44" s="62">
        <v>0</v>
      </c>
    </row>
    <row r="45" spans="1:26" ht="13.5">
      <c r="A45" s="70" t="s">
        <v>65</v>
      </c>
      <c r="B45" s="22">
        <v>75439857</v>
      </c>
      <c r="C45" s="22">
        <v>0</v>
      </c>
      <c r="D45" s="99">
        <v>13029461</v>
      </c>
      <c r="E45" s="100">
        <v>13029461</v>
      </c>
      <c r="F45" s="100">
        <v>80379447</v>
      </c>
      <c r="G45" s="100">
        <v>49555861</v>
      </c>
      <c r="H45" s="100">
        <v>28105630</v>
      </c>
      <c r="I45" s="100">
        <v>28105630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28105630</v>
      </c>
      <c r="W45" s="100">
        <v>36266208</v>
      </c>
      <c r="X45" s="100">
        <v>-8160578</v>
      </c>
      <c r="Y45" s="101">
        <v>-22.5</v>
      </c>
      <c r="Z45" s="102">
        <v>13029461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-256918</v>
      </c>
      <c r="C49" s="52">
        <v>0</v>
      </c>
      <c r="D49" s="129">
        <v>128150</v>
      </c>
      <c r="E49" s="54">
        <v>126808</v>
      </c>
      <c r="F49" s="54">
        <v>0</v>
      </c>
      <c r="G49" s="54">
        <v>0</v>
      </c>
      <c r="H49" s="54">
        <v>0</v>
      </c>
      <c r="I49" s="54">
        <v>12340455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12338495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-114673</v>
      </c>
      <c r="C51" s="52">
        <v>0</v>
      </c>
      <c r="D51" s="129">
        <v>-2443637</v>
      </c>
      <c r="E51" s="54">
        <v>-3186442</v>
      </c>
      <c r="F51" s="54">
        <v>0</v>
      </c>
      <c r="G51" s="54">
        <v>0</v>
      </c>
      <c r="H51" s="54">
        <v>0</v>
      </c>
      <c r="I51" s="54">
        <v>-1144639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-1470129</v>
      </c>
      <c r="W51" s="54">
        <v>-1935464</v>
      </c>
      <c r="X51" s="54">
        <v>1772847</v>
      </c>
      <c r="Y51" s="54">
        <v>-2335969</v>
      </c>
      <c r="Z51" s="130">
        <v>-10858106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100.00001921164994</v>
      </c>
      <c r="E58" s="7">
        <f t="shared" si="6"/>
        <v>100.00001921164994</v>
      </c>
      <c r="F58" s="7">
        <f t="shared" si="6"/>
        <v>171.97245322245323</v>
      </c>
      <c r="G58" s="7">
        <f t="shared" si="6"/>
        <v>0</v>
      </c>
      <c r="H58" s="7">
        <f t="shared" si="6"/>
        <v>0</v>
      </c>
      <c r="I58" s="7">
        <f t="shared" si="6"/>
        <v>4682.0556133056125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4682.0556133056125</v>
      </c>
      <c r="W58" s="7">
        <f t="shared" si="6"/>
        <v>99.99976946024496</v>
      </c>
      <c r="X58" s="7">
        <f t="shared" si="6"/>
        <v>0</v>
      </c>
      <c r="Y58" s="7">
        <f t="shared" si="6"/>
        <v>0</v>
      </c>
      <c r="Z58" s="8">
        <f t="shared" si="6"/>
        <v>100.00001921164994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100.0000199793214</v>
      </c>
      <c r="E59" s="10">
        <f t="shared" si="7"/>
        <v>100.0000199793214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100.00359640647065</v>
      </c>
      <c r="X59" s="10">
        <f t="shared" si="7"/>
        <v>0</v>
      </c>
      <c r="Y59" s="10">
        <f t="shared" si="7"/>
        <v>0</v>
      </c>
      <c r="Z59" s="11">
        <f t="shared" si="7"/>
        <v>100.0000199793214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3.495322245322245</v>
      </c>
      <c r="G60" s="13">
        <f t="shared" si="7"/>
        <v>0</v>
      </c>
      <c r="H60" s="13">
        <f t="shared" si="7"/>
        <v>0</v>
      </c>
      <c r="I60" s="13">
        <f t="shared" si="7"/>
        <v>149.07094594594594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149.07094594594594</v>
      </c>
      <c r="W60" s="13">
        <f t="shared" si="7"/>
        <v>99.994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3.495322245322245</v>
      </c>
      <c r="G64" s="13">
        <f t="shared" si="7"/>
        <v>0</v>
      </c>
      <c r="H64" s="13">
        <f t="shared" si="7"/>
        <v>0</v>
      </c>
      <c r="I64" s="13">
        <f t="shared" si="7"/>
        <v>149.07094594594594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149.07094594594594</v>
      </c>
      <c r="W64" s="13">
        <f t="shared" si="7"/>
        <v>99.99200015999679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5437260</v>
      </c>
      <c r="C67" s="24"/>
      <c r="D67" s="25">
        <v>5205175</v>
      </c>
      <c r="E67" s="26">
        <v>5205175</v>
      </c>
      <c r="F67" s="26">
        <v>15392</v>
      </c>
      <c r="G67" s="26"/>
      <c r="H67" s="26"/>
      <c r="I67" s="26">
        <v>15392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15392</v>
      </c>
      <c r="W67" s="26">
        <v>1301294</v>
      </c>
      <c r="X67" s="26"/>
      <c r="Y67" s="25"/>
      <c r="Z67" s="27">
        <v>5205175</v>
      </c>
    </row>
    <row r="68" spans="1:26" ht="13.5" hidden="1">
      <c r="A68" s="37" t="s">
        <v>31</v>
      </c>
      <c r="B68" s="19">
        <v>5259469</v>
      </c>
      <c r="C68" s="19"/>
      <c r="D68" s="20">
        <v>5005175</v>
      </c>
      <c r="E68" s="21">
        <v>5005175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1251249</v>
      </c>
      <c r="X68" s="21"/>
      <c r="Y68" s="20"/>
      <c r="Z68" s="23">
        <v>5005175</v>
      </c>
    </row>
    <row r="69" spans="1:26" ht="13.5" hidden="1">
      <c r="A69" s="38" t="s">
        <v>32</v>
      </c>
      <c r="B69" s="19">
        <v>177791</v>
      </c>
      <c r="C69" s="19"/>
      <c r="D69" s="20">
        <v>200000</v>
      </c>
      <c r="E69" s="21">
        <v>200000</v>
      </c>
      <c r="F69" s="21">
        <v>15392</v>
      </c>
      <c r="G69" s="21"/>
      <c r="H69" s="21"/>
      <c r="I69" s="21">
        <v>15392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15392</v>
      </c>
      <c r="W69" s="21">
        <v>50000</v>
      </c>
      <c r="X69" s="21"/>
      <c r="Y69" s="20"/>
      <c r="Z69" s="23">
        <v>200000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177791</v>
      </c>
      <c r="C73" s="19"/>
      <c r="D73" s="20">
        <v>200000</v>
      </c>
      <c r="E73" s="21">
        <v>200000</v>
      </c>
      <c r="F73" s="21">
        <v>15392</v>
      </c>
      <c r="G73" s="21"/>
      <c r="H73" s="21"/>
      <c r="I73" s="21">
        <v>15392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15392</v>
      </c>
      <c r="W73" s="21">
        <v>50001</v>
      </c>
      <c r="X73" s="21"/>
      <c r="Y73" s="20"/>
      <c r="Z73" s="23">
        <v>200000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5437260</v>
      </c>
      <c r="C76" s="32"/>
      <c r="D76" s="33">
        <v>5205176</v>
      </c>
      <c r="E76" s="34">
        <v>5205176</v>
      </c>
      <c r="F76" s="34">
        <v>26470</v>
      </c>
      <c r="G76" s="34">
        <v>57166</v>
      </c>
      <c r="H76" s="34">
        <v>637026</v>
      </c>
      <c r="I76" s="34">
        <v>720662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720662</v>
      </c>
      <c r="W76" s="34">
        <v>1301291</v>
      </c>
      <c r="X76" s="34"/>
      <c r="Y76" s="33"/>
      <c r="Z76" s="35">
        <v>5205176</v>
      </c>
    </row>
    <row r="77" spans="1:26" ht="13.5" hidden="1">
      <c r="A77" s="37" t="s">
        <v>31</v>
      </c>
      <c r="B77" s="19">
        <v>5259469</v>
      </c>
      <c r="C77" s="19"/>
      <c r="D77" s="20">
        <v>5005176</v>
      </c>
      <c r="E77" s="21">
        <v>5005176</v>
      </c>
      <c r="F77" s="21">
        <v>25932</v>
      </c>
      <c r="G77" s="21">
        <v>36372</v>
      </c>
      <c r="H77" s="21">
        <v>635413</v>
      </c>
      <c r="I77" s="21">
        <v>697717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697717</v>
      </c>
      <c r="W77" s="21">
        <v>1251294</v>
      </c>
      <c r="X77" s="21"/>
      <c r="Y77" s="20"/>
      <c r="Z77" s="23">
        <v>5005176</v>
      </c>
    </row>
    <row r="78" spans="1:26" ht="13.5" hidden="1">
      <c r="A78" s="38" t="s">
        <v>32</v>
      </c>
      <c r="B78" s="19">
        <v>177791</v>
      </c>
      <c r="C78" s="19"/>
      <c r="D78" s="20">
        <v>200000</v>
      </c>
      <c r="E78" s="21">
        <v>200000</v>
      </c>
      <c r="F78" s="21">
        <v>538</v>
      </c>
      <c r="G78" s="21">
        <v>20794</v>
      </c>
      <c r="H78" s="21">
        <v>1613</v>
      </c>
      <c r="I78" s="21">
        <v>22945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22945</v>
      </c>
      <c r="W78" s="21">
        <v>49997</v>
      </c>
      <c r="X78" s="21"/>
      <c r="Y78" s="20"/>
      <c r="Z78" s="23">
        <v>200000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177791</v>
      </c>
      <c r="C82" s="19"/>
      <c r="D82" s="20">
        <v>200000</v>
      </c>
      <c r="E82" s="21">
        <v>200000</v>
      </c>
      <c r="F82" s="21">
        <v>538</v>
      </c>
      <c r="G82" s="21">
        <v>20794</v>
      </c>
      <c r="H82" s="21">
        <v>1613</v>
      </c>
      <c r="I82" s="21">
        <v>22945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22945</v>
      </c>
      <c r="W82" s="21">
        <v>49997</v>
      </c>
      <c r="X82" s="21"/>
      <c r="Y82" s="20"/>
      <c r="Z82" s="23">
        <v>200000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14874298</v>
      </c>
      <c r="F5" s="358">
        <f t="shared" si="0"/>
        <v>14874298</v>
      </c>
      <c r="G5" s="358">
        <f t="shared" si="0"/>
        <v>286375</v>
      </c>
      <c r="H5" s="356">
        <f t="shared" si="0"/>
        <v>1504777</v>
      </c>
      <c r="I5" s="356">
        <f t="shared" si="0"/>
        <v>1090399</v>
      </c>
      <c r="J5" s="358">
        <f t="shared" si="0"/>
        <v>2881551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2881551</v>
      </c>
      <c r="X5" s="356">
        <f t="shared" si="0"/>
        <v>3718575</v>
      </c>
      <c r="Y5" s="358">
        <f t="shared" si="0"/>
        <v>-837024</v>
      </c>
      <c r="Z5" s="359">
        <f>+IF(X5&lt;&gt;0,+(Y5/X5)*100,0)</f>
        <v>-22.509267663016075</v>
      </c>
      <c r="AA5" s="360">
        <f>+AA6+AA8+AA11+AA13+AA15</f>
        <v>14874298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14374298</v>
      </c>
      <c r="F6" s="59">
        <f t="shared" si="1"/>
        <v>14374298</v>
      </c>
      <c r="G6" s="59">
        <f t="shared" si="1"/>
        <v>98375</v>
      </c>
      <c r="H6" s="60">
        <f t="shared" si="1"/>
        <v>1403280</v>
      </c>
      <c r="I6" s="60">
        <f t="shared" si="1"/>
        <v>1090399</v>
      </c>
      <c r="J6" s="59">
        <f t="shared" si="1"/>
        <v>2592054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2592054</v>
      </c>
      <c r="X6" s="60">
        <f t="shared" si="1"/>
        <v>3593575</v>
      </c>
      <c r="Y6" s="59">
        <f t="shared" si="1"/>
        <v>-1001521</v>
      </c>
      <c r="Z6" s="61">
        <f>+IF(X6&lt;&gt;0,+(Y6/X6)*100,0)</f>
        <v>-27.869767571290428</v>
      </c>
      <c r="AA6" s="62">
        <f t="shared" si="1"/>
        <v>14374298</v>
      </c>
    </row>
    <row r="7" spans="1:27" ht="13.5">
      <c r="A7" s="291" t="s">
        <v>228</v>
      </c>
      <c r="B7" s="142"/>
      <c r="C7" s="60"/>
      <c r="D7" s="340"/>
      <c r="E7" s="60">
        <v>14374298</v>
      </c>
      <c r="F7" s="59">
        <v>14374298</v>
      </c>
      <c r="G7" s="59">
        <v>98375</v>
      </c>
      <c r="H7" s="60">
        <v>1403280</v>
      </c>
      <c r="I7" s="60">
        <v>1090399</v>
      </c>
      <c r="J7" s="59">
        <v>2592054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2592054</v>
      </c>
      <c r="X7" s="60">
        <v>3593575</v>
      </c>
      <c r="Y7" s="59">
        <v>-1001521</v>
      </c>
      <c r="Z7" s="61">
        <v>-27.87</v>
      </c>
      <c r="AA7" s="62">
        <v>14374298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188000</v>
      </c>
      <c r="H8" s="60">
        <f t="shared" si="2"/>
        <v>1397</v>
      </c>
      <c r="I8" s="60">
        <f t="shared" si="2"/>
        <v>0</v>
      </c>
      <c r="J8" s="59">
        <f t="shared" si="2"/>
        <v>189397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189397</v>
      </c>
      <c r="X8" s="60">
        <f t="shared" si="2"/>
        <v>125000</v>
      </c>
      <c r="Y8" s="59">
        <f t="shared" si="2"/>
        <v>64397</v>
      </c>
      <c r="Z8" s="61">
        <f>+IF(X8&lt;&gt;0,+(Y8/X8)*100,0)</f>
        <v>51.517599999999995</v>
      </c>
      <c r="AA8" s="62">
        <f>SUM(AA9:AA10)</f>
        <v>500000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188000</v>
      </c>
      <c r="H9" s="60"/>
      <c r="I9" s="60"/>
      <c r="J9" s="59">
        <v>188000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188000</v>
      </c>
      <c r="X9" s="60"/>
      <c r="Y9" s="59">
        <v>188000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500000</v>
      </c>
      <c r="F10" s="59">
        <v>500000</v>
      </c>
      <c r="G10" s="59"/>
      <c r="H10" s="60">
        <v>1397</v>
      </c>
      <c r="I10" s="60"/>
      <c r="J10" s="59">
        <v>1397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1397</v>
      </c>
      <c r="X10" s="60">
        <v>125000</v>
      </c>
      <c r="Y10" s="59">
        <v>-123603</v>
      </c>
      <c r="Z10" s="61">
        <v>-98.88</v>
      </c>
      <c r="AA10" s="62">
        <v>500000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100100</v>
      </c>
      <c r="I15" s="60">
        <f t="shared" si="5"/>
        <v>0</v>
      </c>
      <c r="J15" s="59">
        <f t="shared" si="5"/>
        <v>100100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100100</v>
      </c>
      <c r="X15" s="60">
        <f t="shared" si="5"/>
        <v>0</v>
      </c>
      <c r="Y15" s="59">
        <f t="shared" si="5"/>
        <v>100100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>
        <v>100100</v>
      </c>
      <c r="I18" s="60"/>
      <c r="J18" s="59">
        <v>100100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100100</v>
      </c>
      <c r="X18" s="60"/>
      <c r="Y18" s="59">
        <v>100100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162000</v>
      </c>
      <c r="F22" s="345">
        <f t="shared" si="6"/>
        <v>162000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40500</v>
      </c>
      <c r="Y22" s="345">
        <f t="shared" si="6"/>
        <v>-40500</v>
      </c>
      <c r="Z22" s="336">
        <f>+IF(X22&lt;&gt;0,+(Y22/X22)*100,0)</f>
        <v>-100</v>
      </c>
      <c r="AA22" s="350">
        <f>SUM(AA23:AA32)</f>
        <v>162000</v>
      </c>
    </row>
    <row r="23" spans="1:27" ht="13.5">
      <c r="A23" s="361" t="s">
        <v>236</v>
      </c>
      <c r="B23" s="142"/>
      <c r="C23" s="60"/>
      <c r="D23" s="340"/>
      <c r="E23" s="60">
        <v>162000</v>
      </c>
      <c r="F23" s="59">
        <v>162000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40500</v>
      </c>
      <c r="Y23" s="59">
        <v>-40500</v>
      </c>
      <c r="Z23" s="61">
        <v>-100</v>
      </c>
      <c r="AA23" s="62">
        <v>162000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1810000</v>
      </c>
      <c r="F40" s="345">
        <f t="shared" si="9"/>
        <v>1810000</v>
      </c>
      <c r="G40" s="345">
        <f t="shared" si="9"/>
        <v>42023</v>
      </c>
      <c r="H40" s="343">
        <f t="shared" si="9"/>
        <v>386</v>
      </c>
      <c r="I40" s="343">
        <f t="shared" si="9"/>
        <v>50645</v>
      </c>
      <c r="J40" s="345">
        <f t="shared" si="9"/>
        <v>93054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93054</v>
      </c>
      <c r="X40" s="343">
        <f t="shared" si="9"/>
        <v>452500</v>
      </c>
      <c r="Y40" s="345">
        <f t="shared" si="9"/>
        <v>-359446</v>
      </c>
      <c r="Z40" s="336">
        <f>+IF(X40&lt;&gt;0,+(Y40/X40)*100,0)</f>
        <v>-79.43558011049724</v>
      </c>
      <c r="AA40" s="350">
        <f>SUM(AA41:AA49)</f>
        <v>1810000</v>
      </c>
    </row>
    <row r="41" spans="1:27" ht="13.5">
      <c r="A41" s="361" t="s">
        <v>247</v>
      </c>
      <c r="B41" s="142"/>
      <c r="C41" s="362"/>
      <c r="D41" s="363"/>
      <c r="E41" s="362">
        <v>100000</v>
      </c>
      <c r="F41" s="364">
        <v>100000</v>
      </c>
      <c r="G41" s="364">
        <v>3500</v>
      </c>
      <c r="H41" s="362"/>
      <c r="I41" s="362"/>
      <c r="J41" s="364">
        <v>3500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3500</v>
      </c>
      <c r="X41" s="362">
        <v>25000</v>
      </c>
      <c r="Y41" s="364">
        <v>-21500</v>
      </c>
      <c r="Z41" s="365">
        <v>-86</v>
      </c>
      <c r="AA41" s="366">
        <v>100000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300000</v>
      </c>
      <c r="F43" s="370">
        <v>300000</v>
      </c>
      <c r="G43" s="370">
        <v>20544</v>
      </c>
      <c r="H43" s="305"/>
      <c r="I43" s="305"/>
      <c r="J43" s="370">
        <v>20544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20544</v>
      </c>
      <c r="X43" s="305">
        <v>75000</v>
      </c>
      <c r="Y43" s="370">
        <v>-54456</v>
      </c>
      <c r="Z43" s="371">
        <v>-72.61</v>
      </c>
      <c r="AA43" s="303">
        <v>300000</v>
      </c>
    </row>
    <row r="44" spans="1:27" ht="13.5">
      <c r="A44" s="361" t="s">
        <v>250</v>
      </c>
      <c r="B44" s="136"/>
      <c r="C44" s="60"/>
      <c r="D44" s="368"/>
      <c r="E44" s="54">
        <v>310000</v>
      </c>
      <c r="F44" s="53">
        <v>310000</v>
      </c>
      <c r="G44" s="53">
        <v>17979</v>
      </c>
      <c r="H44" s="54">
        <v>386</v>
      </c>
      <c r="I44" s="54"/>
      <c r="J44" s="53">
        <v>18365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18365</v>
      </c>
      <c r="X44" s="54">
        <v>77500</v>
      </c>
      <c r="Y44" s="53">
        <v>-59135</v>
      </c>
      <c r="Z44" s="94">
        <v>-76.3</v>
      </c>
      <c r="AA44" s="95">
        <v>310000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1000000</v>
      </c>
      <c r="F48" s="53">
        <v>1000000</v>
      </c>
      <c r="G48" s="53"/>
      <c r="H48" s="54"/>
      <c r="I48" s="54">
        <v>50645</v>
      </c>
      <c r="J48" s="53">
        <v>50645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50645</v>
      </c>
      <c r="X48" s="54">
        <v>250000</v>
      </c>
      <c r="Y48" s="53">
        <v>-199355</v>
      </c>
      <c r="Z48" s="94">
        <v>-79.74</v>
      </c>
      <c r="AA48" s="95">
        <v>1000000</v>
      </c>
    </row>
    <row r="49" spans="1:27" ht="13.5">
      <c r="A49" s="361" t="s">
        <v>93</v>
      </c>
      <c r="B49" s="136"/>
      <c r="C49" s="54"/>
      <c r="D49" s="368"/>
      <c r="E49" s="54">
        <v>100000</v>
      </c>
      <c r="F49" s="53">
        <v>100000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25000</v>
      </c>
      <c r="Y49" s="53">
        <v>-25000</v>
      </c>
      <c r="Z49" s="94">
        <v>-100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16846298</v>
      </c>
      <c r="F60" s="264">
        <f t="shared" si="14"/>
        <v>16846298</v>
      </c>
      <c r="G60" s="264">
        <f t="shared" si="14"/>
        <v>328398</v>
      </c>
      <c r="H60" s="219">
        <f t="shared" si="14"/>
        <v>1505163</v>
      </c>
      <c r="I60" s="219">
        <f t="shared" si="14"/>
        <v>1141044</v>
      </c>
      <c r="J60" s="264">
        <f t="shared" si="14"/>
        <v>2974605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2974605</v>
      </c>
      <c r="X60" s="219">
        <f t="shared" si="14"/>
        <v>4211575</v>
      </c>
      <c r="Y60" s="264">
        <f t="shared" si="14"/>
        <v>-1236970</v>
      </c>
      <c r="Z60" s="337">
        <f>+IF(X60&lt;&gt;0,+(Y60/X60)*100,0)</f>
        <v>-29.37072235446359</v>
      </c>
      <c r="AA60" s="232">
        <f>+AA57+AA54+AA51+AA40+AA37+AA34+AA22+AA5</f>
        <v>16846298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154395396</v>
      </c>
      <c r="D5" s="153">
        <f>SUM(D6:D8)</f>
        <v>0</v>
      </c>
      <c r="E5" s="154">
        <f t="shared" si="0"/>
        <v>183150175</v>
      </c>
      <c r="F5" s="100">
        <f t="shared" si="0"/>
        <v>183150175</v>
      </c>
      <c r="G5" s="100">
        <f t="shared" si="0"/>
        <v>69476297</v>
      </c>
      <c r="H5" s="100">
        <f t="shared" si="0"/>
        <v>3165576</v>
      </c>
      <c r="I5" s="100">
        <f t="shared" si="0"/>
        <v>1389611</v>
      </c>
      <c r="J5" s="100">
        <f t="shared" si="0"/>
        <v>74031484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74031484</v>
      </c>
      <c r="X5" s="100">
        <f t="shared" si="0"/>
        <v>59472667</v>
      </c>
      <c r="Y5" s="100">
        <f t="shared" si="0"/>
        <v>14558817</v>
      </c>
      <c r="Z5" s="137">
        <f>+IF(X5&lt;&gt;0,+(Y5/X5)*100,0)</f>
        <v>24.479845506171767</v>
      </c>
      <c r="AA5" s="153">
        <f>SUM(AA6:AA8)</f>
        <v>183150175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153997007</v>
      </c>
      <c r="D7" s="157"/>
      <c r="E7" s="158">
        <v>182650175</v>
      </c>
      <c r="F7" s="159">
        <v>182650175</v>
      </c>
      <c r="G7" s="159">
        <v>69476297</v>
      </c>
      <c r="H7" s="159">
        <v>3064861</v>
      </c>
      <c r="I7" s="159">
        <v>1389611</v>
      </c>
      <c r="J7" s="159">
        <v>73930769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73930769</v>
      </c>
      <c r="X7" s="159">
        <v>59347666</v>
      </c>
      <c r="Y7" s="159">
        <v>14583103</v>
      </c>
      <c r="Z7" s="141">
        <v>24.57</v>
      </c>
      <c r="AA7" s="157">
        <v>182650175</v>
      </c>
    </row>
    <row r="8" spans="1:27" ht="13.5">
      <c r="A8" s="138" t="s">
        <v>77</v>
      </c>
      <c r="B8" s="136"/>
      <c r="C8" s="155">
        <v>398389</v>
      </c>
      <c r="D8" s="155"/>
      <c r="E8" s="156">
        <v>500000</v>
      </c>
      <c r="F8" s="60">
        <v>500000</v>
      </c>
      <c r="G8" s="60"/>
      <c r="H8" s="60">
        <v>100715</v>
      </c>
      <c r="I8" s="60"/>
      <c r="J8" s="60">
        <v>100715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100715</v>
      </c>
      <c r="X8" s="60">
        <v>125001</v>
      </c>
      <c r="Y8" s="60">
        <v>-24286</v>
      </c>
      <c r="Z8" s="140">
        <v>-19.43</v>
      </c>
      <c r="AA8" s="155">
        <v>500000</v>
      </c>
    </row>
    <row r="9" spans="1:27" ht="13.5">
      <c r="A9" s="135" t="s">
        <v>78</v>
      </c>
      <c r="B9" s="136"/>
      <c r="C9" s="153">
        <f aca="true" t="shared" si="1" ref="C9:Y9">SUM(C10:C14)</f>
        <v>3613539</v>
      </c>
      <c r="D9" s="153">
        <f>SUM(D10:D14)</f>
        <v>0</v>
      </c>
      <c r="E9" s="154">
        <f t="shared" si="1"/>
        <v>6990000</v>
      </c>
      <c r="F9" s="100">
        <f t="shared" si="1"/>
        <v>6990000</v>
      </c>
      <c r="G9" s="100">
        <f t="shared" si="1"/>
        <v>363279</v>
      </c>
      <c r="H9" s="100">
        <f t="shared" si="1"/>
        <v>647066</v>
      </c>
      <c r="I9" s="100">
        <f t="shared" si="1"/>
        <v>257715</v>
      </c>
      <c r="J9" s="100">
        <f t="shared" si="1"/>
        <v>1268060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1268060</v>
      </c>
      <c r="X9" s="100">
        <f t="shared" si="1"/>
        <v>1747500</v>
      </c>
      <c r="Y9" s="100">
        <f t="shared" si="1"/>
        <v>-479440</v>
      </c>
      <c r="Z9" s="137">
        <f>+IF(X9&lt;&gt;0,+(Y9/X9)*100,0)</f>
        <v>-27.43576537911302</v>
      </c>
      <c r="AA9" s="153">
        <f>SUM(AA10:AA14)</f>
        <v>6990000</v>
      </c>
    </row>
    <row r="10" spans="1:27" ht="13.5">
      <c r="A10" s="138" t="s">
        <v>79</v>
      </c>
      <c r="B10" s="136"/>
      <c r="C10" s="155">
        <v>302100</v>
      </c>
      <c r="D10" s="155"/>
      <c r="E10" s="156">
        <v>440000</v>
      </c>
      <c r="F10" s="60">
        <v>440000</v>
      </c>
      <c r="G10" s="60">
        <v>4560</v>
      </c>
      <c r="H10" s="60">
        <v>303256</v>
      </c>
      <c r="I10" s="60">
        <v>5338</v>
      </c>
      <c r="J10" s="60">
        <v>313154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313154</v>
      </c>
      <c r="X10" s="60">
        <v>110001</v>
      </c>
      <c r="Y10" s="60">
        <v>203153</v>
      </c>
      <c r="Z10" s="140">
        <v>184.68</v>
      </c>
      <c r="AA10" s="155">
        <v>440000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3311439</v>
      </c>
      <c r="D12" s="155"/>
      <c r="E12" s="156">
        <v>6550000</v>
      </c>
      <c r="F12" s="60">
        <v>6550000</v>
      </c>
      <c r="G12" s="60">
        <v>358719</v>
      </c>
      <c r="H12" s="60">
        <v>343810</v>
      </c>
      <c r="I12" s="60">
        <v>252377</v>
      </c>
      <c r="J12" s="60">
        <v>954906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954906</v>
      </c>
      <c r="X12" s="60">
        <v>1637499</v>
      </c>
      <c r="Y12" s="60">
        <v>-682593</v>
      </c>
      <c r="Z12" s="140">
        <v>-41.69</v>
      </c>
      <c r="AA12" s="155">
        <v>6550000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63041860</v>
      </c>
      <c r="D15" s="153">
        <f>SUM(D16:D18)</f>
        <v>0</v>
      </c>
      <c r="E15" s="154">
        <f t="shared" si="2"/>
        <v>57531000</v>
      </c>
      <c r="F15" s="100">
        <f t="shared" si="2"/>
        <v>57531000</v>
      </c>
      <c r="G15" s="100">
        <f t="shared" si="2"/>
        <v>100</v>
      </c>
      <c r="H15" s="100">
        <f t="shared" si="2"/>
        <v>1217</v>
      </c>
      <c r="I15" s="100">
        <f t="shared" si="2"/>
        <v>5653</v>
      </c>
      <c r="J15" s="100">
        <f t="shared" si="2"/>
        <v>6970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6970</v>
      </c>
      <c r="X15" s="100">
        <f t="shared" si="2"/>
        <v>19174084</v>
      </c>
      <c r="Y15" s="100">
        <f t="shared" si="2"/>
        <v>-19167114</v>
      </c>
      <c r="Z15" s="137">
        <f>+IF(X15&lt;&gt;0,+(Y15/X15)*100,0)</f>
        <v>-99.96364885018758</v>
      </c>
      <c r="AA15" s="153">
        <f>SUM(AA16:AA18)</f>
        <v>57531000</v>
      </c>
    </row>
    <row r="16" spans="1:27" ht="13.5">
      <c r="A16" s="138" t="s">
        <v>85</v>
      </c>
      <c r="B16" s="136"/>
      <c r="C16" s="155">
        <v>12858</v>
      </c>
      <c r="D16" s="155"/>
      <c r="E16" s="156">
        <v>35000</v>
      </c>
      <c r="F16" s="60">
        <v>35000</v>
      </c>
      <c r="G16" s="60">
        <v>100</v>
      </c>
      <c r="H16" s="60">
        <v>1217</v>
      </c>
      <c r="I16" s="60">
        <v>5653</v>
      </c>
      <c r="J16" s="60">
        <v>6970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6970</v>
      </c>
      <c r="X16" s="60">
        <v>8751</v>
      </c>
      <c r="Y16" s="60">
        <v>-1781</v>
      </c>
      <c r="Z16" s="140">
        <v>-20.35</v>
      </c>
      <c r="AA16" s="155">
        <v>35000</v>
      </c>
    </row>
    <row r="17" spans="1:27" ht="13.5">
      <c r="A17" s="138" t="s">
        <v>86</v>
      </c>
      <c r="B17" s="136"/>
      <c r="C17" s="155">
        <v>63029002</v>
      </c>
      <c r="D17" s="155"/>
      <c r="E17" s="156">
        <v>57496000</v>
      </c>
      <c r="F17" s="60">
        <v>57496000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19165333</v>
      </c>
      <c r="Y17" s="60">
        <v>-19165333</v>
      </c>
      <c r="Z17" s="140">
        <v>-100</v>
      </c>
      <c r="AA17" s="155">
        <v>57496000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177791</v>
      </c>
      <c r="D19" s="153">
        <f>SUM(D20:D23)</f>
        <v>0</v>
      </c>
      <c r="E19" s="154">
        <f t="shared" si="3"/>
        <v>19200000</v>
      </c>
      <c r="F19" s="100">
        <f t="shared" si="3"/>
        <v>19200000</v>
      </c>
      <c r="G19" s="100">
        <f t="shared" si="3"/>
        <v>15392</v>
      </c>
      <c r="H19" s="100">
        <f t="shared" si="3"/>
        <v>0</v>
      </c>
      <c r="I19" s="100">
        <f t="shared" si="3"/>
        <v>0</v>
      </c>
      <c r="J19" s="100">
        <f t="shared" si="3"/>
        <v>15392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15392</v>
      </c>
      <c r="X19" s="100">
        <f t="shared" si="3"/>
        <v>5800001</v>
      </c>
      <c r="Y19" s="100">
        <f t="shared" si="3"/>
        <v>-5784609</v>
      </c>
      <c r="Z19" s="137">
        <f>+IF(X19&lt;&gt;0,+(Y19/X19)*100,0)</f>
        <v>-99.73462073541022</v>
      </c>
      <c r="AA19" s="153">
        <f>SUM(AA20:AA23)</f>
        <v>19200000</v>
      </c>
    </row>
    <row r="20" spans="1:27" ht="13.5">
      <c r="A20" s="138" t="s">
        <v>89</v>
      </c>
      <c r="B20" s="136"/>
      <c r="C20" s="155"/>
      <c r="D20" s="155"/>
      <c r="E20" s="156">
        <v>19000000</v>
      </c>
      <c r="F20" s="60">
        <v>19000000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5750000</v>
      </c>
      <c r="Y20" s="60">
        <v>-5750000</v>
      </c>
      <c r="Z20" s="140">
        <v>-100</v>
      </c>
      <c r="AA20" s="155">
        <v>19000000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177791</v>
      </c>
      <c r="D23" s="155"/>
      <c r="E23" s="156">
        <v>200000</v>
      </c>
      <c r="F23" s="60">
        <v>200000</v>
      </c>
      <c r="G23" s="60">
        <v>15392</v>
      </c>
      <c r="H23" s="60"/>
      <c r="I23" s="60"/>
      <c r="J23" s="60">
        <v>15392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15392</v>
      </c>
      <c r="X23" s="60">
        <v>50001</v>
      </c>
      <c r="Y23" s="60">
        <v>-34609</v>
      </c>
      <c r="Z23" s="140">
        <v>-69.22</v>
      </c>
      <c r="AA23" s="155">
        <v>200000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221228586</v>
      </c>
      <c r="D25" s="168">
        <f>+D5+D9+D15+D19+D24</f>
        <v>0</v>
      </c>
      <c r="E25" s="169">
        <f t="shared" si="4"/>
        <v>266871175</v>
      </c>
      <c r="F25" s="73">
        <f t="shared" si="4"/>
        <v>266871175</v>
      </c>
      <c r="G25" s="73">
        <f t="shared" si="4"/>
        <v>69855068</v>
      </c>
      <c r="H25" s="73">
        <f t="shared" si="4"/>
        <v>3813859</v>
      </c>
      <c r="I25" s="73">
        <f t="shared" si="4"/>
        <v>1652979</v>
      </c>
      <c r="J25" s="73">
        <f t="shared" si="4"/>
        <v>75321906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75321906</v>
      </c>
      <c r="X25" s="73">
        <f t="shared" si="4"/>
        <v>86194252</v>
      </c>
      <c r="Y25" s="73">
        <f t="shared" si="4"/>
        <v>-10872346</v>
      </c>
      <c r="Z25" s="170">
        <f>+IF(X25&lt;&gt;0,+(Y25/X25)*100,0)</f>
        <v>-12.613771507640672</v>
      </c>
      <c r="AA25" s="168">
        <f>+AA5+AA9+AA15+AA19+AA24</f>
        <v>266871175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211785799</v>
      </c>
      <c r="D28" s="153">
        <f>SUM(D29:D31)</f>
        <v>0</v>
      </c>
      <c r="E28" s="154">
        <f t="shared" si="5"/>
        <v>150240714</v>
      </c>
      <c r="F28" s="100">
        <f t="shared" si="5"/>
        <v>150240714</v>
      </c>
      <c r="G28" s="100">
        <f t="shared" si="5"/>
        <v>7728862</v>
      </c>
      <c r="H28" s="100">
        <f t="shared" si="5"/>
        <v>7883621</v>
      </c>
      <c r="I28" s="100">
        <f t="shared" si="5"/>
        <v>9100965</v>
      </c>
      <c r="J28" s="100">
        <f t="shared" si="5"/>
        <v>24713448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24713448</v>
      </c>
      <c r="X28" s="100">
        <f t="shared" si="5"/>
        <v>37560252</v>
      </c>
      <c r="Y28" s="100">
        <f t="shared" si="5"/>
        <v>-12846804</v>
      </c>
      <c r="Z28" s="137">
        <f>+IF(X28&lt;&gt;0,+(Y28/X28)*100,0)</f>
        <v>-34.20318905208623</v>
      </c>
      <c r="AA28" s="153">
        <f>SUM(AA29:AA31)</f>
        <v>150240714</v>
      </c>
    </row>
    <row r="29" spans="1:27" ht="13.5">
      <c r="A29" s="138" t="s">
        <v>75</v>
      </c>
      <c r="B29" s="136"/>
      <c r="C29" s="155">
        <v>15983398</v>
      </c>
      <c r="D29" s="155"/>
      <c r="E29" s="156">
        <v>54433673</v>
      </c>
      <c r="F29" s="60">
        <v>54433673</v>
      </c>
      <c r="G29" s="60">
        <v>3485592</v>
      </c>
      <c r="H29" s="60">
        <v>3491978</v>
      </c>
      <c r="I29" s="60">
        <v>4279988</v>
      </c>
      <c r="J29" s="60">
        <v>11257558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11257558</v>
      </c>
      <c r="X29" s="60">
        <v>13608501</v>
      </c>
      <c r="Y29" s="60">
        <v>-2350943</v>
      </c>
      <c r="Z29" s="140">
        <v>-17.28</v>
      </c>
      <c r="AA29" s="155">
        <v>54433673</v>
      </c>
    </row>
    <row r="30" spans="1:27" ht="13.5">
      <c r="A30" s="138" t="s">
        <v>76</v>
      </c>
      <c r="B30" s="136"/>
      <c r="C30" s="157">
        <v>119483408</v>
      </c>
      <c r="D30" s="157"/>
      <c r="E30" s="158">
        <v>67175386</v>
      </c>
      <c r="F30" s="159">
        <v>67175386</v>
      </c>
      <c r="G30" s="159">
        <v>1981628</v>
      </c>
      <c r="H30" s="159">
        <v>1821406</v>
      </c>
      <c r="I30" s="159">
        <v>2565410</v>
      </c>
      <c r="J30" s="159">
        <v>6368444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6368444</v>
      </c>
      <c r="X30" s="159">
        <v>16793751</v>
      </c>
      <c r="Y30" s="159">
        <v>-10425307</v>
      </c>
      <c r="Z30" s="141">
        <v>-62.08</v>
      </c>
      <c r="AA30" s="157">
        <v>67175386</v>
      </c>
    </row>
    <row r="31" spans="1:27" ht="13.5">
      <c r="A31" s="138" t="s">
        <v>77</v>
      </c>
      <c r="B31" s="136"/>
      <c r="C31" s="155">
        <v>76318993</v>
      </c>
      <c r="D31" s="155"/>
      <c r="E31" s="156">
        <v>28631655</v>
      </c>
      <c r="F31" s="60">
        <v>28631655</v>
      </c>
      <c r="G31" s="60">
        <v>2261642</v>
      </c>
      <c r="H31" s="60">
        <v>2570237</v>
      </c>
      <c r="I31" s="60">
        <v>2255567</v>
      </c>
      <c r="J31" s="60">
        <v>7087446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7087446</v>
      </c>
      <c r="X31" s="60">
        <v>7158000</v>
      </c>
      <c r="Y31" s="60">
        <v>-70554</v>
      </c>
      <c r="Z31" s="140">
        <v>-0.99</v>
      </c>
      <c r="AA31" s="155">
        <v>28631655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37854159</v>
      </c>
      <c r="F32" s="100">
        <f t="shared" si="6"/>
        <v>37854159</v>
      </c>
      <c r="G32" s="100">
        <f t="shared" si="6"/>
        <v>2137432</v>
      </c>
      <c r="H32" s="100">
        <f t="shared" si="6"/>
        <v>2234009</v>
      </c>
      <c r="I32" s="100">
        <f t="shared" si="6"/>
        <v>2682317</v>
      </c>
      <c r="J32" s="100">
        <f t="shared" si="6"/>
        <v>7053758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7053758</v>
      </c>
      <c r="X32" s="100">
        <f t="shared" si="6"/>
        <v>9463503</v>
      </c>
      <c r="Y32" s="100">
        <f t="shared" si="6"/>
        <v>-2409745</v>
      </c>
      <c r="Z32" s="137">
        <f>+IF(X32&lt;&gt;0,+(Y32/X32)*100,0)</f>
        <v>-25.463562488435837</v>
      </c>
      <c r="AA32" s="153">
        <f>SUM(AA33:AA37)</f>
        <v>37854159</v>
      </c>
    </row>
    <row r="33" spans="1:27" ht="13.5">
      <c r="A33" s="138" t="s">
        <v>79</v>
      </c>
      <c r="B33" s="136"/>
      <c r="C33" s="155"/>
      <c r="D33" s="155"/>
      <c r="E33" s="156">
        <v>34622159</v>
      </c>
      <c r="F33" s="60">
        <v>34622159</v>
      </c>
      <c r="G33" s="60">
        <v>879828</v>
      </c>
      <c r="H33" s="60">
        <v>810368</v>
      </c>
      <c r="I33" s="60">
        <v>1162462</v>
      </c>
      <c r="J33" s="60">
        <v>2852658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2852658</v>
      </c>
      <c r="X33" s="60">
        <v>8655501</v>
      </c>
      <c r="Y33" s="60">
        <v>-5802843</v>
      </c>
      <c r="Z33" s="140">
        <v>-67.04</v>
      </c>
      <c r="AA33" s="155">
        <v>34622159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1922000</v>
      </c>
      <c r="F35" s="60">
        <v>1922000</v>
      </c>
      <c r="G35" s="60">
        <v>1219139</v>
      </c>
      <c r="H35" s="60">
        <v>1275439</v>
      </c>
      <c r="I35" s="60">
        <v>1326928</v>
      </c>
      <c r="J35" s="60">
        <v>3821506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3821506</v>
      </c>
      <c r="X35" s="60">
        <v>480501</v>
      </c>
      <c r="Y35" s="60">
        <v>3341005</v>
      </c>
      <c r="Z35" s="140">
        <v>695.32</v>
      </c>
      <c r="AA35" s="155">
        <v>1922000</v>
      </c>
    </row>
    <row r="36" spans="1:27" ht="13.5">
      <c r="A36" s="138" t="s">
        <v>82</v>
      </c>
      <c r="B36" s="136"/>
      <c r="C36" s="155"/>
      <c r="D36" s="155"/>
      <c r="E36" s="156">
        <v>1310000</v>
      </c>
      <c r="F36" s="60">
        <v>1310000</v>
      </c>
      <c r="G36" s="60">
        <v>38465</v>
      </c>
      <c r="H36" s="60">
        <v>148202</v>
      </c>
      <c r="I36" s="60">
        <v>192927</v>
      </c>
      <c r="J36" s="60">
        <v>379594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379594</v>
      </c>
      <c r="X36" s="60">
        <v>327501</v>
      </c>
      <c r="Y36" s="60">
        <v>52093</v>
      </c>
      <c r="Z36" s="140">
        <v>15.91</v>
      </c>
      <c r="AA36" s="155">
        <v>1310000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96544138</v>
      </c>
      <c r="F38" s="100">
        <f t="shared" si="7"/>
        <v>96544138</v>
      </c>
      <c r="G38" s="100">
        <f t="shared" si="7"/>
        <v>1957439</v>
      </c>
      <c r="H38" s="100">
        <f t="shared" si="7"/>
        <v>3754385</v>
      </c>
      <c r="I38" s="100">
        <f t="shared" si="7"/>
        <v>2393589</v>
      </c>
      <c r="J38" s="100">
        <f t="shared" si="7"/>
        <v>8105413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8105413</v>
      </c>
      <c r="X38" s="100">
        <f t="shared" si="7"/>
        <v>24135999</v>
      </c>
      <c r="Y38" s="100">
        <f t="shared" si="7"/>
        <v>-16030586</v>
      </c>
      <c r="Z38" s="137">
        <f>+IF(X38&lt;&gt;0,+(Y38/X38)*100,0)</f>
        <v>-66.41774388538879</v>
      </c>
      <c r="AA38" s="153">
        <f>SUM(AA39:AA41)</f>
        <v>96544138</v>
      </c>
    </row>
    <row r="39" spans="1:27" ht="13.5">
      <c r="A39" s="138" t="s">
        <v>85</v>
      </c>
      <c r="B39" s="136"/>
      <c r="C39" s="155"/>
      <c r="D39" s="155"/>
      <c r="E39" s="156">
        <v>12767712</v>
      </c>
      <c r="F39" s="60">
        <v>12767712</v>
      </c>
      <c r="G39" s="60">
        <v>485021</v>
      </c>
      <c r="H39" s="60">
        <v>529247</v>
      </c>
      <c r="I39" s="60">
        <v>644679</v>
      </c>
      <c r="J39" s="60">
        <v>1658947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1658947</v>
      </c>
      <c r="X39" s="60">
        <v>3192000</v>
      </c>
      <c r="Y39" s="60">
        <v>-1533053</v>
      </c>
      <c r="Z39" s="140">
        <v>-48.03</v>
      </c>
      <c r="AA39" s="155">
        <v>12767712</v>
      </c>
    </row>
    <row r="40" spans="1:27" ht="13.5">
      <c r="A40" s="138" t="s">
        <v>86</v>
      </c>
      <c r="B40" s="136"/>
      <c r="C40" s="155"/>
      <c r="D40" s="155"/>
      <c r="E40" s="156">
        <v>83776426</v>
      </c>
      <c r="F40" s="60">
        <v>83776426</v>
      </c>
      <c r="G40" s="60">
        <v>1472418</v>
      </c>
      <c r="H40" s="60">
        <v>3225138</v>
      </c>
      <c r="I40" s="60">
        <v>1748910</v>
      </c>
      <c r="J40" s="60">
        <v>6446466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6446466</v>
      </c>
      <c r="X40" s="60">
        <v>20943999</v>
      </c>
      <c r="Y40" s="60">
        <v>-14497533</v>
      </c>
      <c r="Z40" s="140">
        <v>-69.22</v>
      </c>
      <c r="AA40" s="155">
        <v>83776426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20328406</v>
      </c>
      <c r="F42" s="100">
        <f t="shared" si="8"/>
        <v>20328406</v>
      </c>
      <c r="G42" s="100">
        <f t="shared" si="8"/>
        <v>417286</v>
      </c>
      <c r="H42" s="100">
        <f t="shared" si="8"/>
        <v>333720</v>
      </c>
      <c r="I42" s="100">
        <f t="shared" si="8"/>
        <v>351086</v>
      </c>
      <c r="J42" s="100">
        <f t="shared" si="8"/>
        <v>1102092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1102092</v>
      </c>
      <c r="X42" s="100">
        <f t="shared" si="8"/>
        <v>5082000</v>
      </c>
      <c r="Y42" s="100">
        <f t="shared" si="8"/>
        <v>-3979908</v>
      </c>
      <c r="Z42" s="137">
        <f>+IF(X42&lt;&gt;0,+(Y42/X42)*100,0)</f>
        <v>-78.313813459268</v>
      </c>
      <c r="AA42" s="153">
        <f>SUM(AA43:AA46)</f>
        <v>20328406</v>
      </c>
    </row>
    <row r="43" spans="1:27" ht="13.5">
      <c r="A43" s="138" t="s">
        <v>89</v>
      </c>
      <c r="B43" s="136"/>
      <c r="C43" s="155"/>
      <c r="D43" s="155"/>
      <c r="E43" s="156">
        <v>19000000</v>
      </c>
      <c r="F43" s="60">
        <v>19000000</v>
      </c>
      <c r="G43" s="60">
        <v>24203</v>
      </c>
      <c r="H43" s="60">
        <v>24203</v>
      </c>
      <c r="I43" s="60">
        <v>21651</v>
      </c>
      <c r="J43" s="60">
        <v>70057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70057</v>
      </c>
      <c r="X43" s="60">
        <v>4749999</v>
      </c>
      <c r="Y43" s="60">
        <v>-4679942</v>
      </c>
      <c r="Z43" s="140">
        <v>-98.53</v>
      </c>
      <c r="AA43" s="155">
        <v>19000000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1328406</v>
      </c>
      <c r="F46" s="60">
        <v>1328406</v>
      </c>
      <c r="G46" s="60">
        <v>393083</v>
      </c>
      <c r="H46" s="60">
        <v>309517</v>
      </c>
      <c r="I46" s="60">
        <v>329435</v>
      </c>
      <c r="J46" s="60">
        <v>1032035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1032035</v>
      </c>
      <c r="X46" s="60">
        <v>332001</v>
      </c>
      <c r="Y46" s="60">
        <v>700034</v>
      </c>
      <c r="Z46" s="140">
        <v>210.85</v>
      </c>
      <c r="AA46" s="155">
        <v>1328406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28413</v>
      </c>
      <c r="H47" s="100">
        <v>31134</v>
      </c>
      <c r="I47" s="100">
        <v>31885</v>
      </c>
      <c r="J47" s="100">
        <v>91432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91432</v>
      </c>
      <c r="X47" s="100"/>
      <c r="Y47" s="100">
        <v>91432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211785799</v>
      </c>
      <c r="D48" s="168">
        <f>+D28+D32+D38+D42+D47</f>
        <v>0</v>
      </c>
      <c r="E48" s="169">
        <f t="shared" si="9"/>
        <v>304967417</v>
      </c>
      <c r="F48" s="73">
        <f t="shared" si="9"/>
        <v>304967417</v>
      </c>
      <c r="G48" s="73">
        <f t="shared" si="9"/>
        <v>12269432</v>
      </c>
      <c r="H48" s="73">
        <f t="shared" si="9"/>
        <v>14236869</v>
      </c>
      <c r="I48" s="73">
        <f t="shared" si="9"/>
        <v>14559842</v>
      </c>
      <c r="J48" s="73">
        <f t="shared" si="9"/>
        <v>41066143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41066143</v>
      </c>
      <c r="X48" s="73">
        <f t="shared" si="9"/>
        <v>76241754</v>
      </c>
      <c r="Y48" s="73">
        <f t="shared" si="9"/>
        <v>-35175611</v>
      </c>
      <c r="Z48" s="170">
        <f>+IF(X48&lt;&gt;0,+(Y48/X48)*100,0)</f>
        <v>-46.136938297615764</v>
      </c>
      <c r="AA48" s="168">
        <f>+AA28+AA32+AA38+AA42+AA47</f>
        <v>304967417</v>
      </c>
    </row>
    <row r="49" spans="1:27" ht="13.5">
      <c r="A49" s="148" t="s">
        <v>49</v>
      </c>
      <c r="B49" s="149"/>
      <c r="C49" s="171">
        <f aca="true" t="shared" si="10" ref="C49:Y49">+C25-C48</f>
        <v>9442787</v>
      </c>
      <c r="D49" s="171">
        <f>+D25-D48</f>
        <v>0</v>
      </c>
      <c r="E49" s="172">
        <f t="shared" si="10"/>
        <v>-38096242</v>
      </c>
      <c r="F49" s="173">
        <f t="shared" si="10"/>
        <v>-38096242</v>
      </c>
      <c r="G49" s="173">
        <f t="shared" si="10"/>
        <v>57585636</v>
      </c>
      <c r="H49" s="173">
        <f t="shared" si="10"/>
        <v>-10423010</v>
      </c>
      <c r="I49" s="173">
        <f t="shared" si="10"/>
        <v>-12906863</v>
      </c>
      <c r="J49" s="173">
        <f t="shared" si="10"/>
        <v>34255763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34255763</v>
      </c>
      <c r="X49" s="173">
        <f>IF(F25=F48,0,X25-X48)</f>
        <v>9952498</v>
      </c>
      <c r="Y49" s="173">
        <f t="shared" si="10"/>
        <v>24303265</v>
      </c>
      <c r="Z49" s="174">
        <f>+IF(X49&lt;&gt;0,+(Y49/X49)*100,0)</f>
        <v>244.19261375385358</v>
      </c>
      <c r="AA49" s="171">
        <f>+AA25-AA48</f>
        <v>-38096242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5259469</v>
      </c>
      <c r="D5" s="155">
        <v>0</v>
      </c>
      <c r="E5" s="156">
        <v>5005175</v>
      </c>
      <c r="F5" s="60">
        <v>5005175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1251249</v>
      </c>
      <c r="Y5" s="60">
        <v>-1251249</v>
      </c>
      <c r="Z5" s="140">
        <v>-100</v>
      </c>
      <c r="AA5" s="155">
        <v>5005175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177791</v>
      </c>
      <c r="D10" s="155">
        <v>0</v>
      </c>
      <c r="E10" s="156">
        <v>200000</v>
      </c>
      <c r="F10" s="54">
        <v>200000</v>
      </c>
      <c r="G10" s="54">
        <v>15392</v>
      </c>
      <c r="H10" s="54">
        <v>0</v>
      </c>
      <c r="I10" s="54">
        <v>0</v>
      </c>
      <c r="J10" s="54">
        <v>15392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15392</v>
      </c>
      <c r="X10" s="54">
        <v>50001</v>
      </c>
      <c r="Y10" s="54">
        <v>-34609</v>
      </c>
      <c r="Z10" s="184">
        <v>-69.22</v>
      </c>
      <c r="AA10" s="130">
        <v>200000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143818</v>
      </c>
      <c r="D12" s="155">
        <v>0</v>
      </c>
      <c r="E12" s="156">
        <v>165000</v>
      </c>
      <c r="F12" s="60">
        <v>165000</v>
      </c>
      <c r="G12" s="60">
        <v>2468</v>
      </c>
      <c r="H12" s="60">
        <v>2868</v>
      </c>
      <c r="I12" s="60">
        <v>3827</v>
      </c>
      <c r="J12" s="60">
        <v>9163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9163</v>
      </c>
      <c r="X12" s="60">
        <v>41250</v>
      </c>
      <c r="Y12" s="60">
        <v>-32087</v>
      </c>
      <c r="Z12" s="140">
        <v>-77.79</v>
      </c>
      <c r="AA12" s="155">
        <v>165000</v>
      </c>
    </row>
    <row r="13" spans="1:27" ht="13.5">
      <c r="A13" s="181" t="s">
        <v>109</v>
      </c>
      <c r="B13" s="185"/>
      <c r="C13" s="155">
        <v>4743148</v>
      </c>
      <c r="D13" s="155">
        <v>0</v>
      </c>
      <c r="E13" s="156">
        <v>5000000</v>
      </c>
      <c r="F13" s="60">
        <v>5000000</v>
      </c>
      <c r="G13" s="60">
        <v>673147</v>
      </c>
      <c r="H13" s="60">
        <v>417091</v>
      </c>
      <c r="I13" s="60">
        <v>340497</v>
      </c>
      <c r="J13" s="60">
        <v>1430735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1430735</v>
      </c>
      <c r="X13" s="60">
        <v>1253439</v>
      </c>
      <c r="Y13" s="60">
        <v>177296</v>
      </c>
      <c r="Z13" s="140">
        <v>14.14</v>
      </c>
      <c r="AA13" s="155">
        <v>5000000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59100</v>
      </c>
      <c r="D16" s="155">
        <v>0</v>
      </c>
      <c r="E16" s="156">
        <v>50000</v>
      </c>
      <c r="F16" s="60">
        <v>50000</v>
      </c>
      <c r="G16" s="60">
        <v>5700</v>
      </c>
      <c r="H16" s="60">
        <v>1450</v>
      </c>
      <c r="I16" s="60">
        <v>2300</v>
      </c>
      <c r="J16" s="60">
        <v>9450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9450</v>
      </c>
      <c r="X16" s="60">
        <v>12501</v>
      </c>
      <c r="Y16" s="60">
        <v>-3051</v>
      </c>
      <c r="Z16" s="140">
        <v>-24.41</v>
      </c>
      <c r="AA16" s="155">
        <v>50000</v>
      </c>
    </row>
    <row r="17" spans="1:27" ht="13.5">
      <c r="A17" s="181" t="s">
        <v>113</v>
      </c>
      <c r="B17" s="185"/>
      <c r="C17" s="155">
        <v>3252339</v>
      </c>
      <c r="D17" s="155">
        <v>0</v>
      </c>
      <c r="E17" s="156">
        <v>6500000</v>
      </c>
      <c r="F17" s="60">
        <v>6500000</v>
      </c>
      <c r="G17" s="60">
        <v>353019</v>
      </c>
      <c r="H17" s="60">
        <v>342360</v>
      </c>
      <c r="I17" s="60">
        <v>250077</v>
      </c>
      <c r="J17" s="60">
        <v>945456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945456</v>
      </c>
      <c r="X17" s="60">
        <v>1625001</v>
      </c>
      <c r="Y17" s="60">
        <v>-679545</v>
      </c>
      <c r="Z17" s="140">
        <v>-41.82</v>
      </c>
      <c r="AA17" s="155">
        <v>6500000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157576362</v>
      </c>
      <c r="D19" s="155">
        <v>0</v>
      </c>
      <c r="E19" s="156">
        <v>173502000</v>
      </c>
      <c r="F19" s="60">
        <v>173502000</v>
      </c>
      <c r="G19" s="60">
        <v>67091000</v>
      </c>
      <c r="H19" s="60">
        <v>1334715</v>
      </c>
      <c r="I19" s="60">
        <v>0</v>
      </c>
      <c r="J19" s="60">
        <v>68425715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68425715</v>
      </c>
      <c r="X19" s="60">
        <v>59723333</v>
      </c>
      <c r="Y19" s="60">
        <v>8702382</v>
      </c>
      <c r="Z19" s="140">
        <v>14.57</v>
      </c>
      <c r="AA19" s="155">
        <v>173502000</v>
      </c>
    </row>
    <row r="20" spans="1:27" ht="13.5">
      <c r="A20" s="181" t="s">
        <v>35</v>
      </c>
      <c r="B20" s="185"/>
      <c r="C20" s="155">
        <v>1450559</v>
      </c>
      <c r="D20" s="155">
        <v>0</v>
      </c>
      <c r="E20" s="156">
        <v>20125000</v>
      </c>
      <c r="F20" s="54">
        <v>20125000</v>
      </c>
      <c r="G20" s="54">
        <v>1714342</v>
      </c>
      <c r="H20" s="54">
        <v>1715375</v>
      </c>
      <c r="I20" s="54">
        <v>1056278</v>
      </c>
      <c r="J20" s="54">
        <v>4485995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4485995</v>
      </c>
      <c r="X20" s="54">
        <v>15281500</v>
      </c>
      <c r="Y20" s="54">
        <v>-10795505</v>
      </c>
      <c r="Z20" s="184">
        <v>-70.64</v>
      </c>
      <c r="AA20" s="130">
        <v>20125000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172662586</v>
      </c>
      <c r="D22" s="188">
        <f>SUM(D5:D21)</f>
        <v>0</v>
      </c>
      <c r="E22" s="189">
        <f t="shared" si="0"/>
        <v>210547175</v>
      </c>
      <c r="F22" s="190">
        <f t="shared" si="0"/>
        <v>210547175</v>
      </c>
      <c r="G22" s="190">
        <f t="shared" si="0"/>
        <v>69855068</v>
      </c>
      <c r="H22" s="190">
        <f t="shared" si="0"/>
        <v>3813859</v>
      </c>
      <c r="I22" s="190">
        <f t="shared" si="0"/>
        <v>1652979</v>
      </c>
      <c r="J22" s="190">
        <f t="shared" si="0"/>
        <v>75321906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75321906</v>
      </c>
      <c r="X22" s="190">
        <f t="shared" si="0"/>
        <v>79238274</v>
      </c>
      <c r="Y22" s="190">
        <f t="shared" si="0"/>
        <v>-3916368</v>
      </c>
      <c r="Z22" s="191">
        <f>+IF(X22&lt;&gt;0,+(Y22/X22)*100,0)</f>
        <v>-4.942520580395278</v>
      </c>
      <c r="AA22" s="188">
        <f>SUM(AA5:AA21)</f>
        <v>210547175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76318993</v>
      </c>
      <c r="D25" s="155">
        <v>0</v>
      </c>
      <c r="E25" s="156">
        <v>80928298</v>
      </c>
      <c r="F25" s="60">
        <v>80928298</v>
      </c>
      <c r="G25" s="60">
        <v>6711920</v>
      </c>
      <c r="H25" s="60">
        <v>6621278</v>
      </c>
      <c r="I25" s="60">
        <v>6224292</v>
      </c>
      <c r="J25" s="60">
        <v>19557490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19557490</v>
      </c>
      <c r="X25" s="60">
        <v>20244249</v>
      </c>
      <c r="Y25" s="60">
        <v>-686759</v>
      </c>
      <c r="Z25" s="140">
        <v>-3.39</v>
      </c>
      <c r="AA25" s="155">
        <v>80928298</v>
      </c>
    </row>
    <row r="26" spans="1:27" ht="13.5">
      <c r="A26" s="183" t="s">
        <v>38</v>
      </c>
      <c r="B26" s="182"/>
      <c r="C26" s="155">
        <v>15983398</v>
      </c>
      <c r="D26" s="155">
        <v>0</v>
      </c>
      <c r="E26" s="156">
        <v>16173806</v>
      </c>
      <c r="F26" s="60">
        <v>16173806</v>
      </c>
      <c r="G26" s="60">
        <v>1314655</v>
      </c>
      <c r="H26" s="60">
        <v>1337825</v>
      </c>
      <c r="I26" s="60">
        <v>1378375</v>
      </c>
      <c r="J26" s="60">
        <v>4030855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4030855</v>
      </c>
      <c r="X26" s="60">
        <v>4043499</v>
      </c>
      <c r="Y26" s="60">
        <v>-12644</v>
      </c>
      <c r="Z26" s="140">
        <v>-0.31</v>
      </c>
      <c r="AA26" s="155">
        <v>16173806</v>
      </c>
    </row>
    <row r="27" spans="1:27" ht="13.5">
      <c r="A27" s="183" t="s">
        <v>118</v>
      </c>
      <c r="B27" s="182"/>
      <c r="C27" s="155">
        <v>2128616</v>
      </c>
      <c r="D27" s="155">
        <v>0</v>
      </c>
      <c r="E27" s="156">
        <v>3500000</v>
      </c>
      <c r="F27" s="60">
        <v>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3500000</v>
      </c>
    </row>
    <row r="28" spans="1:27" ht="13.5">
      <c r="A28" s="183" t="s">
        <v>39</v>
      </c>
      <c r="B28" s="182"/>
      <c r="C28" s="155">
        <v>33087827</v>
      </c>
      <c r="D28" s="155">
        <v>0</v>
      </c>
      <c r="E28" s="156">
        <v>34597542</v>
      </c>
      <c r="F28" s="60">
        <v>34597542</v>
      </c>
      <c r="G28" s="60">
        <v>328399</v>
      </c>
      <c r="H28" s="60">
        <v>1332993</v>
      </c>
      <c r="I28" s="60">
        <v>1141044</v>
      </c>
      <c r="J28" s="60">
        <v>2802436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2802436</v>
      </c>
      <c r="X28" s="60">
        <v>0</v>
      </c>
      <c r="Y28" s="60">
        <v>2802436</v>
      </c>
      <c r="Z28" s="140">
        <v>0</v>
      </c>
      <c r="AA28" s="155">
        <v>34597542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104500</v>
      </c>
      <c r="F29" s="60">
        <v>104500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26250</v>
      </c>
      <c r="Y29" s="60">
        <v>-26250</v>
      </c>
      <c r="Z29" s="140">
        <v>-100</v>
      </c>
      <c r="AA29" s="155">
        <v>104500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5454565</v>
      </c>
      <c r="D31" s="155">
        <v>0</v>
      </c>
      <c r="E31" s="156">
        <v>16846298</v>
      </c>
      <c r="F31" s="60">
        <v>16846298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3492999</v>
      </c>
      <c r="Y31" s="60">
        <v>-3492999</v>
      </c>
      <c r="Z31" s="140">
        <v>-100</v>
      </c>
      <c r="AA31" s="155">
        <v>16846298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99000</v>
      </c>
      <c r="Y32" s="60">
        <v>-99000</v>
      </c>
      <c r="Z32" s="140">
        <v>-100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3720000</v>
      </c>
      <c r="F33" s="60">
        <v>3720000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930000</v>
      </c>
      <c r="Y33" s="60">
        <v>-930000</v>
      </c>
      <c r="Z33" s="140">
        <v>-100</v>
      </c>
      <c r="AA33" s="155">
        <v>3720000</v>
      </c>
    </row>
    <row r="34" spans="1:27" ht="13.5">
      <c r="A34" s="183" t="s">
        <v>43</v>
      </c>
      <c r="B34" s="182"/>
      <c r="C34" s="155">
        <v>70310323</v>
      </c>
      <c r="D34" s="155">
        <v>0</v>
      </c>
      <c r="E34" s="156">
        <v>149096973</v>
      </c>
      <c r="F34" s="60">
        <v>149096973</v>
      </c>
      <c r="G34" s="60">
        <v>3914458</v>
      </c>
      <c r="H34" s="60">
        <v>4944773</v>
      </c>
      <c r="I34" s="60">
        <v>5816131</v>
      </c>
      <c r="J34" s="60">
        <v>14675362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14675362</v>
      </c>
      <c r="X34" s="60">
        <v>17638749</v>
      </c>
      <c r="Y34" s="60">
        <v>-2963387</v>
      </c>
      <c r="Z34" s="140">
        <v>-16.8</v>
      </c>
      <c r="AA34" s="155">
        <v>149096973</v>
      </c>
    </row>
    <row r="35" spans="1:27" ht="13.5">
      <c r="A35" s="181" t="s">
        <v>122</v>
      </c>
      <c r="B35" s="185"/>
      <c r="C35" s="155">
        <v>8502077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211785799</v>
      </c>
      <c r="D36" s="188">
        <f>SUM(D25:D35)</f>
        <v>0</v>
      </c>
      <c r="E36" s="189">
        <f t="shared" si="1"/>
        <v>304967417</v>
      </c>
      <c r="F36" s="190">
        <f t="shared" si="1"/>
        <v>304967417</v>
      </c>
      <c r="G36" s="190">
        <f t="shared" si="1"/>
        <v>12269432</v>
      </c>
      <c r="H36" s="190">
        <f t="shared" si="1"/>
        <v>14236869</v>
      </c>
      <c r="I36" s="190">
        <f t="shared" si="1"/>
        <v>14559842</v>
      </c>
      <c r="J36" s="190">
        <f t="shared" si="1"/>
        <v>41066143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41066143</v>
      </c>
      <c r="X36" s="190">
        <f t="shared" si="1"/>
        <v>46474746</v>
      </c>
      <c r="Y36" s="190">
        <f t="shared" si="1"/>
        <v>-5408603</v>
      </c>
      <c r="Z36" s="191">
        <f>+IF(X36&lt;&gt;0,+(Y36/X36)*100,0)</f>
        <v>-11.637724711825213</v>
      </c>
      <c r="AA36" s="188">
        <f>SUM(AA25:AA35)</f>
        <v>304967417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-39123213</v>
      </c>
      <c r="D38" s="199">
        <f>+D22-D36</f>
        <v>0</v>
      </c>
      <c r="E38" s="200">
        <f t="shared" si="2"/>
        <v>-94420242</v>
      </c>
      <c r="F38" s="106">
        <f t="shared" si="2"/>
        <v>-94420242</v>
      </c>
      <c r="G38" s="106">
        <f t="shared" si="2"/>
        <v>57585636</v>
      </c>
      <c r="H38" s="106">
        <f t="shared" si="2"/>
        <v>-10423010</v>
      </c>
      <c r="I38" s="106">
        <f t="shared" si="2"/>
        <v>-12906863</v>
      </c>
      <c r="J38" s="106">
        <f t="shared" si="2"/>
        <v>34255763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34255763</v>
      </c>
      <c r="X38" s="106">
        <f>IF(F22=F36,0,X22-X36)</f>
        <v>32763528</v>
      </c>
      <c r="Y38" s="106">
        <f t="shared" si="2"/>
        <v>1492235</v>
      </c>
      <c r="Z38" s="201">
        <f>+IF(X38&lt;&gt;0,+(Y38/X38)*100,0)</f>
        <v>4.554561401324057</v>
      </c>
      <c r="AA38" s="199">
        <f>+AA22-AA36</f>
        <v>-94420242</v>
      </c>
    </row>
    <row r="39" spans="1:27" ht="13.5">
      <c r="A39" s="181" t="s">
        <v>46</v>
      </c>
      <c r="B39" s="185"/>
      <c r="C39" s="155">
        <v>48566000</v>
      </c>
      <c r="D39" s="155">
        <v>0</v>
      </c>
      <c r="E39" s="156">
        <v>56324000</v>
      </c>
      <c r="F39" s="60">
        <v>56324000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18774667</v>
      </c>
      <c r="Y39" s="60">
        <v>-18774667</v>
      </c>
      <c r="Z39" s="140">
        <v>-100</v>
      </c>
      <c r="AA39" s="155">
        <v>56324000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9442787</v>
      </c>
      <c r="D42" s="206">
        <f>SUM(D38:D41)</f>
        <v>0</v>
      </c>
      <c r="E42" s="207">
        <f t="shared" si="3"/>
        <v>-38096242</v>
      </c>
      <c r="F42" s="88">
        <f t="shared" si="3"/>
        <v>-38096242</v>
      </c>
      <c r="G42" s="88">
        <f t="shared" si="3"/>
        <v>57585636</v>
      </c>
      <c r="H42" s="88">
        <f t="shared" si="3"/>
        <v>-10423010</v>
      </c>
      <c r="I42" s="88">
        <f t="shared" si="3"/>
        <v>-12906863</v>
      </c>
      <c r="J42" s="88">
        <f t="shared" si="3"/>
        <v>34255763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34255763</v>
      </c>
      <c r="X42" s="88">
        <f t="shared" si="3"/>
        <v>51538195</v>
      </c>
      <c r="Y42" s="88">
        <f t="shared" si="3"/>
        <v>-17282432</v>
      </c>
      <c r="Z42" s="208">
        <f>+IF(X42&lt;&gt;0,+(Y42/X42)*100,0)</f>
        <v>-33.53325043688472</v>
      </c>
      <c r="AA42" s="206">
        <f>SUM(AA38:AA41)</f>
        <v>-38096242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9442787</v>
      </c>
      <c r="D44" s="210">
        <f>+D42-D43</f>
        <v>0</v>
      </c>
      <c r="E44" s="211">
        <f t="shared" si="4"/>
        <v>-38096242</v>
      </c>
      <c r="F44" s="77">
        <f t="shared" si="4"/>
        <v>-38096242</v>
      </c>
      <c r="G44" s="77">
        <f t="shared" si="4"/>
        <v>57585636</v>
      </c>
      <c r="H44" s="77">
        <f t="shared" si="4"/>
        <v>-10423010</v>
      </c>
      <c r="I44" s="77">
        <f t="shared" si="4"/>
        <v>-12906863</v>
      </c>
      <c r="J44" s="77">
        <f t="shared" si="4"/>
        <v>34255763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34255763</v>
      </c>
      <c r="X44" s="77">
        <f t="shared" si="4"/>
        <v>51538195</v>
      </c>
      <c r="Y44" s="77">
        <f t="shared" si="4"/>
        <v>-17282432</v>
      </c>
      <c r="Z44" s="212">
        <f>+IF(X44&lt;&gt;0,+(Y44/X44)*100,0)</f>
        <v>-33.53325043688472</v>
      </c>
      <c r="AA44" s="210">
        <f>+AA42-AA43</f>
        <v>-38096242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9442787</v>
      </c>
      <c r="D46" s="206">
        <f>SUM(D44:D45)</f>
        <v>0</v>
      </c>
      <c r="E46" s="207">
        <f t="shared" si="5"/>
        <v>-38096242</v>
      </c>
      <c r="F46" s="88">
        <f t="shared" si="5"/>
        <v>-38096242</v>
      </c>
      <c r="G46" s="88">
        <f t="shared" si="5"/>
        <v>57585636</v>
      </c>
      <c r="H46" s="88">
        <f t="shared" si="5"/>
        <v>-10423010</v>
      </c>
      <c r="I46" s="88">
        <f t="shared" si="5"/>
        <v>-12906863</v>
      </c>
      <c r="J46" s="88">
        <f t="shared" si="5"/>
        <v>34255763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34255763</v>
      </c>
      <c r="X46" s="88">
        <f t="shared" si="5"/>
        <v>51538195</v>
      </c>
      <c r="Y46" s="88">
        <f t="shared" si="5"/>
        <v>-17282432</v>
      </c>
      <c r="Z46" s="208">
        <f>+IF(X46&lt;&gt;0,+(Y46/X46)*100,0)</f>
        <v>-33.53325043688472</v>
      </c>
      <c r="AA46" s="206">
        <f>SUM(AA44:AA45)</f>
        <v>-38096242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9442787</v>
      </c>
      <c r="D48" s="217">
        <f>SUM(D46:D47)</f>
        <v>0</v>
      </c>
      <c r="E48" s="218">
        <f t="shared" si="6"/>
        <v>-38096242</v>
      </c>
      <c r="F48" s="219">
        <f t="shared" si="6"/>
        <v>-38096242</v>
      </c>
      <c r="G48" s="219">
        <f t="shared" si="6"/>
        <v>57585636</v>
      </c>
      <c r="H48" s="220">
        <f t="shared" si="6"/>
        <v>-10423010</v>
      </c>
      <c r="I48" s="220">
        <f t="shared" si="6"/>
        <v>-12906863</v>
      </c>
      <c r="J48" s="220">
        <f t="shared" si="6"/>
        <v>34255763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34255763</v>
      </c>
      <c r="X48" s="220">
        <f t="shared" si="6"/>
        <v>51538195</v>
      </c>
      <c r="Y48" s="220">
        <f t="shared" si="6"/>
        <v>-17282432</v>
      </c>
      <c r="Z48" s="221">
        <f>+IF(X48&lt;&gt;0,+(Y48/X48)*100,0)</f>
        <v>-33.53325043688472</v>
      </c>
      <c r="AA48" s="222">
        <f>SUM(AA46:AA47)</f>
        <v>-38096242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3738297</v>
      </c>
      <c r="D5" s="153">
        <f>SUM(D6:D8)</f>
        <v>0</v>
      </c>
      <c r="E5" s="154">
        <f t="shared" si="0"/>
        <v>11495000</v>
      </c>
      <c r="F5" s="100">
        <f t="shared" si="0"/>
        <v>11495000</v>
      </c>
      <c r="G5" s="100">
        <f t="shared" si="0"/>
        <v>232049</v>
      </c>
      <c r="H5" s="100">
        <f t="shared" si="0"/>
        <v>32543</v>
      </c>
      <c r="I5" s="100">
        <f t="shared" si="0"/>
        <v>43824</v>
      </c>
      <c r="J5" s="100">
        <f t="shared" si="0"/>
        <v>308416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308416</v>
      </c>
      <c r="X5" s="100">
        <f t="shared" si="0"/>
        <v>2779000</v>
      </c>
      <c r="Y5" s="100">
        <f t="shared" si="0"/>
        <v>-2470584</v>
      </c>
      <c r="Z5" s="137">
        <f>+IF(X5&lt;&gt;0,+(Y5/X5)*100,0)</f>
        <v>-88.90190716084922</v>
      </c>
      <c r="AA5" s="153">
        <f>SUM(AA6:AA8)</f>
        <v>11495000</v>
      </c>
    </row>
    <row r="6" spans="1:27" ht="13.5">
      <c r="A6" s="138" t="s">
        <v>75</v>
      </c>
      <c r="B6" s="136"/>
      <c r="C6" s="155">
        <v>1000000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245246</v>
      </c>
      <c r="D7" s="157"/>
      <c r="E7" s="158">
        <v>3600000</v>
      </c>
      <c r="F7" s="159">
        <v>3600000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1200000</v>
      </c>
      <c r="Y7" s="159">
        <v>-1200000</v>
      </c>
      <c r="Z7" s="141">
        <v>-100</v>
      </c>
      <c r="AA7" s="225">
        <v>3600000</v>
      </c>
    </row>
    <row r="8" spans="1:27" ht="13.5">
      <c r="A8" s="138" t="s">
        <v>77</v>
      </c>
      <c r="B8" s="136"/>
      <c r="C8" s="155">
        <v>2493051</v>
      </c>
      <c r="D8" s="155"/>
      <c r="E8" s="156">
        <v>7895000</v>
      </c>
      <c r="F8" s="60">
        <v>7895000</v>
      </c>
      <c r="G8" s="60">
        <v>232049</v>
      </c>
      <c r="H8" s="60">
        <v>32543</v>
      </c>
      <c r="I8" s="60">
        <v>43824</v>
      </c>
      <c r="J8" s="60">
        <v>308416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308416</v>
      </c>
      <c r="X8" s="60">
        <v>1579000</v>
      </c>
      <c r="Y8" s="60">
        <v>-1270584</v>
      </c>
      <c r="Z8" s="140">
        <v>-80.47</v>
      </c>
      <c r="AA8" s="62">
        <v>7895000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460000</v>
      </c>
      <c r="F9" s="100">
        <f t="shared" si="1"/>
        <v>460000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76667</v>
      </c>
      <c r="Y9" s="100">
        <f t="shared" si="1"/>
        <v>-76667</v>
      </c>
      <c r="Z9" s="137">
        <f>+IF(X9&lt;&gt;0,+(Y9/X9)*100,0)</f>
        <v>-100</v>
      </c>
      <c r="AA9" s="102">
        <f>SUM(AA10:AA14)</f>
        <v>460000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460000</v>
      </c>
      <c r="F12" s="60">
        <v>460000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76667</v>
      </c>
      <c r="Y12" s="60">
        <v>-76667</v>
      </c>
      <c r="Z12" s="140">
        <v>-100</v>
      </c>
      <c r="AA12" s="62">
        <v>460000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59140514</v>
      </c>
      <c r="D15" s="153">
        <f>SUM(D16:D18)</f>
        <v>0</v>
      </c>
      <c r="E15" s="154">
        <f t="shared" si="2"/>
        <v>54922300</v>
      </c>
      <c r="F15" s="100">
        <f t="shared" si="2"/>
        <v>54922300</v>
      </c>
      <c r="G15" s="100">
        <f t="shared" si="2"/>
        <v>3181054</v>
      </c>
      <c r="H15" s="100">
        <f t="shared" si="2"/>
        <v>8221012</v>
      </c>
      <c r="I15" s="100">
        <f t="shared" si="2"/>
        <v>8483674</v>
      </c>
      <c r="J15" s="100">
        <f t="shared" si="2"/>
        <v>19885740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19885740</v>
      </c>
      <c r="X15" s="100">
        <f t="shared" si="2"/>
        <v>9985818</v>
      </c>
      <c r="Y15" s="100">
        <f t="shared" si="2"/>
        <v>9899922</v>
      </c>
      <c r="Z15" s="137">
        <f>+IF(X15&lt;&gt;0,+(Y15/X15)*100,0)</f>
        <v>99.13982009285569</v>
      </c>
      <c r="AA15" s="102">
        <f>SUM(AA16:AA18)</f>
        <v>54922300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59140514</v>
      </c>
      <c r="D17" s="155"/>
      <c r="E17" s="156">
        <v>54922300</v>
      </c>
      <c r="F17" s="60">
        <v>54922300</v>
      </c>
      <c r="G17" s="60">
        <v>3181054</v>
      </c>
      <c r="H17" s="60">
        <v>8221012</v>
      </c>
      <c r="I17" s="60">
        <v>8483674</v>
      </c>
      <c r="J17" s="60">
        <v>19885740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19885740</v>
      </c>
      <c r="X17" s="60">
        <v>9985818</v>
      </c>
      <c r="Y17" s="60">
        <v>9899922</v>
      </c>
      <c r="Z17" s="140">
        <v>99.14</v>
      </c>
      <c r="AA17" s="62">
        <v>54922300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1481000</v>
      </c>
      <c r="D19" s="153">
        <f>SUM(D20:D23)</f>
        <v>0</v>
      </c>
      <c r="E19" s="154">
        <f t="shared" si="3"/>
        <v>19224500</v>
      </c>
      <c r="F19" s="100">
        <f t="shared" si="3"/>
        <v>19224500</v>
      </c>
      <c r="G19" s="100">
        <f t="shared" si="3"/>
        <v>1095476</v>
      </c>
      <c r="H19" s="100">
        <f t="shared" si="3"/>
        <v>0</v>
      </c>
      <c r="I19" s="100">
        <f t="shared" si="3"/>
        <v>0</v>
      </c>
      <c r="J19" s="100">
        <f t="shared" si="3"/>
        <v>1095476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1095476</v>
      </c>
      <c r="X19" s="100">
        <f t="shared" si="3"/>
        <v>4787499</v>
      </c>
      <c r="Y19" s="100">
        <f t="shared" si="3"/>
        <v>-3692023</v>
      </c>
      <c r="Z19" s="137">
        <f>+IF(X19&lt;&gt;0,+(Y19/X19)*100,0)</f>
        <v>-77.11798999853578</v>
      </c>
      <c r="AA19" s="102">
        <f>SUM(AA20:AA23)</f>
        <v>19224500</v>
      </c>
    </row>
    <row r="20" spans="1:27" ht="13.5">
      <c r="A20" s="138" t="s">
        <v>89</v>
      </c>
      <c r="B20" s="136"/>
      <c r="C20" s="155"/>
      <c r="D20" s="155"/>
      <c r="E20" s="156">
        <v>19000000</v>
      </c>
      <c r="F20" s="60">
        <v>19000000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4749999</v>
      </c>
      <c r="Y20" s="60">
        <v>-4749999</v>
      </c>
      <c r="Z20" s="140">
        <v>-100</v>
      </c>
      <c r="AA20" s="62">
        <v>19000000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1481000</v>
      </c>
      <c r="D23" s="155"/>
      <c r="E23" s="156">
        <v>224500</v>
      </c>
      <c r="F23" s="60">
        <v>224500</v>
      </c>
      <c r="G23" s="60">
        <v>1095476</v>
      </c>
      <c r="H23" s="60"/>
      <c r="I23" s="60"/>
      <c r="J23" s="60">
        <v>1095476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1095476</v>
      </c>
      <c r="X23" s="60">
        <v>37500</v>
      </c>
      <c r="Y23" s="60">
        <v>1057976</v>
      </c>
      <c r="Z23" s="140">
        <v>2821.27</v>
      </c>
      <c r="AA23" s="62">
        <v>224500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64359811</v>
      </c>
      <c r="D25" s="217">
        <f>+D5+D9+D15+D19+D24</f>
        <v>0</v>
      </c>
      <c r="E25" s="230">
        <f t="shared" si="4"/>
        <v>86101800</v>
      </c>
      <c r="F25" s="219">
        <f t="shared" si="4"/>
        <v>86101800</v>
      </c>
      <c r="G25" s="219">
        <f t="shared" si="4"/>
        <v>4508579</v>
      </c>
      <c r="H25" s="219">
        <f t="shared" si="4"/>
        <v>8253555</v>
      </c>
      <c r="I25" s="219">
        <f t="shared" si="4"/>
        <v>8527498</v>
      </c>
      <c r="J25" s="219">
        <f t="shared" si="4"/>
        <v>21289632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21289632</v>
      </c>
      <c r="X25" s="219">
        <f t="shared" si="4"/>
        <v>17628984</v>
      </c>
      <c r="Y25" s="219">
        <f t="shared" si="4"/>
        <v>3660648</v>
      </c>
      <c r="Z25" s="231">
        <f>+IF(X25&lt;&gt;0,+(Y25/X25)*100,0)</f>
        <v>20.764940282434882</v>
      </c>
      <c r="AA25" s="232">
        <f>+AA5+AA9+AA15+AA19+AA24</f>
        <v>86101800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64359811</v>
      </c>
      <c r="D28" s="155"/>
      <c r="E28" s="156">
        <v>56323800</v>
      </c>
      <c r="F28" s="60">
        <v>56323800</v>
      </c>
      <c r="G28" s="60">
        <v>4342084</v>
      </c>
      <c r="H28" s="60">
        <v>7257618</v>
      </c>
      <c r="I28" s="60">
        <v>8527498</v>
      </c>
      <c r="J28" s="60">
        <v>20127200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20127200</v>
      </c>
      <c r="X28" s="60"/>
      <c r="Y28" s="60">
        <v>20127200</v>
      </c>
      <c r="Z28" s="140"/>
      <c r="AA28" s="155">
        <v>56323800</v>
      </c>
    </row>
    <row r="29" spans="1:27" ht="13.5">
      <c r="A29" s="234" t="s">
        <v>134</v>
      </c>
      <c r="B29" s="136"/>
      <c r="C29" s="155"/>
      <c r="D29" s="155"/>
      <c r="E29" s="156">
        <v>4000000</v>
      </c>
      <c r="F29" s="60">
        <v>4000000</v>
      </c>
      <c r="G29" s="60"/>
      <c r="H29" s="60">
        <v>995937</v>
      </c>
      <c r="I29" s="60"/>
      <c r="J29" s="60">
        <v>995937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995937</v>
      </c>
      <c r="X29" s="60"/>
      <c r="Y29" s="60">
        <v>995937</v>
      </c>
      <c r="Z29" s="140"/>
      <c r="AA29" s="62">
        <v>4000000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25778000</v>
      </c>
      <c r="F31" s="60">
        <v>25778000</v>
      </c>
      <c r="G31" s="60">
        <v>166495</v>
      </c>
      <c r="H31" s="60"/>
      <c r="I31" s="60"/>
      <c r="J31" s="60">
        <v>166495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166495</v>
      </c>
      <c r="X31" s="60"/>
      <c r="Y31" s="60">
        <v>166495</v>
      </c>
      <c r="Z31" s="140"/>
      <c r="AA31" s="62">
        <v>25778000</v>
      </c>
    </row>
    <row r="32" spans="1:27" ht="13.5">
      <c r="A32" s="236" t="s">
        <v>46</v>
      </c>
      <c r="B32" s="136"/>
      <c r="C32" s="210">
        <f aca="true" t="shared" si="5" ref="C32:Y32">SUM(C28:C31)</f>
        <v>64359811</v>
      </c>
      <c r="D32" s="210">
        <f>SUM(D28:D31)</f>
        <v>0</v>
      </c>
      <c r="E32" s="211">
        <f t="shared" si="5"/>
        <v>86101800</v>
      </c>
      <c r="F32" s="77">
        <f t="shared" si="5"/>
        <v>86101800</v>
      </c>
      <c r="G32" s="77">
        <f t="shared" si="5"/>
        <v>4508579</v>
      </c>
      <c r="H32" s="77">
        <f t="shared" si="5"/>
        <v>8253555</v>
      </c>
      <c r="I32" s="77">
        <f t="shared" si="5"/>
        <v>8527498</v>
      </c>
      <c r="J32" s="77">
        <f t="shared" si="5"/>
        <v>21289632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21289632</v>
      </c>
      <c r="X32" s="77">
        <f t="shared" si="5"/>
        <v>0</v>
      </c>
      <c r="Y32" s="77">
        <f t="shared" si="5"/>
        <v>21289632</v>
      </c>
      <c r="Z32" s="212">
        <f>+IF(X32&lt;&gt;0,+(Y32/X32)*100,0)</f>
        <v>0</v>
      </c>
      <c r="AA32" s="79">
        <f>SUM(AA28:AA31)</f>
        <v>86101800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64359811</v>
      </c>
      <c r="D36" s="222">
        <f>SUM(D32:D35)</f>
        <v>0</v>
      </c>
      <c r="E36" s="218">
        <f t="shared" si="6"/>
        <v>86101800</v>
      </c>
      <c r="F36" s="220">
        <f t="shared" si="6"/>
        <v>86101800</v>
      </c>
      <c r="G36" s="220">
        <f t="shared" si="6"/>
        <v>4508579</v>
      </c>
      <c r="H36" s="220">
        <f t="shared" si="6"/>
        <v>8253555</v>
      </c>
      <c r="I36" s="220">
        <f t="shared" si="6"/>
        <v>8527498</v>
      </c>
      <c r="J36" s="220">
        <f t="shared" si="6"/>
        <v>21289632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21289632</v>
      </c>
      <c r="X36" s="220">
        <f t="shared" si="6"/>
        <v>0</v>
      </c>
      <c r="Y36" s="220">
        <f t="shared" si="6"/>
        <v>21289632</v>
      </c>
      <c r="Z36" s="221">
        <f>+IF(X36&lt;&gt;0,+(Y36/X36)*100,0)</f>
        <v>0</v>
      </c>
      <c r="AA36" s="239">
        <f>SUM(AA32:AA35)</f>
        <v>86101800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25991383</v>
      </c>
      <c r="D6" s="155"/>
      <c r="E6" s="59">
        <v>13681274</v>
      </c>
      <c r="F6" s="60">
        <v>13681274</v>
      </c>
      <c r="G6" s="60">
        <v>94918842</v>
      </c>
      <c r="H6" s="60">
        <v>55669836</v>
      </c>
      <c r="I6" s="60">
        <v>24653069</v>
      </c>
      <c r="J6" s="60">
        <v>24653069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24653069</v>
      </c>
      <c r="X6" s="60">
        <v>3420319</v>
      </c>
      <c r="Y6" s="60">
        <v>21232750</v>
      </c>
      <c r="Z6" s="140">
        <v>620.78</v>
      </c>
      <c r="AA6" s="62">
        <v>13681274</v>
      </c>
    </row>
    <row r="7" spans="1:27" ht="13.5">
      <c r="A7" s="249" t="s">
        <v>144</v>
      </c>
      <c r="B7" s="182"/>
      <c r="C7" s="155">
        <v>49448474</v>
      </c>
      <c r="D7" s="155"/>
      <c r="E7" s="59">
        <v>59145000</v>
      </c>
      <c r="F7" s="60">
        <v>59145000</v>
      </c>
      <c r="G7" s="60">
        <v>51472690</v>
      </c>
      <c r="H7" s="60">
        <v>69201209</v>
      </c>
      <c r="I7" s="60">
        <v>69251688</v>
      </c>
      <c r="J7" s="60">
        <v>69251688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69251688</v>
      </c>
      <c r="X7" s="60">
        <v>14786250</v>
      </c>
      <c r="Y7" s="60">
        <v>54465438</v>
      </c>
      <c r="Z7" s="140">
        <v>368.35</v>
      </c>
      <c r="AA7" s="62">
        <v>59145000</v>
      </c>
    </row>
    <row r="8" spans="1:27" ht="13.5">
      <c r="A8" s="249" t="s">
        <v>145</v>
      </c>
      <c r="B8" s="182"/>
      <c r="C8" s="155">
        <v>3399175</v>
      </c>
      <c r="D8" s="155"/>
      <c r="E8" s="59">
        <v>6480959</v>
      </c>
      <c r="F8" s="60">
        <v>6480959</v>
      </c>
      <c r="G8" s="60">
        <v>13018651</v>
      </c>
      <c r="H8" s="60">
        <v>13262198</v>
      </c>
      <c r="I8" s="60">
        <v>12661090</v>
      </c>
      <c r="J8" s="60">
        <v>12661090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12661090</v>
      </c>
      <c r="X8" s="60">
        <v>1620240</v>
      </c>
      <c r="Y8" s="60">
        <v>11040850</v>
      </c>
      <c r="Z8" s="140">
        <v>681.43</v>
      </c>
      <c r="AA8" s="62">
        <v>6480959</v>
      </c>
    </row>
    <row r="9" spans="1:27" ht="13.5">
      <c r="A9" s="249" t="s">
        <v>146</v>
      </c>
      <c r="B9" s="182"/>
      <c r="C9" s="155">
        <v>4145200</v>
      </c>
      <c r="D9" s="155"/>
      <c r="E9" s="59"/>
      <c r="F9" s="60"/>
      <c r="G9" s="60">
        <v>16577425</v>
      </c>
      <c r="H9" s="60">
        <v>166520</v>
      </c>
      <c r="I9" s="60">
        <v>161838</v>
      </c>
      <c r="J9" s="60">
        <v>161838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161838</v>
      </c>
      <c r="X9" s="60"/>
      <c r="Y9" s="60">
        <v>161838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159489</v>
      </c>
      <c r="D11" s="155"/>
      <c r="E11" s="59"/>
      <c r="F11" s="60"/>
      <c r="G11" s="60">
        <v>119715</v>
      </c>
      <c r="H11" s="60">
        <v>159489</v>
      </c>
      <c r="I11" s="60">
        <v>159489</v>
      </c>
      <c r="J11" s="60">
        <v>159489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159489</v>
      </c>
      <c r="X11" s="60"/>
      <c r="Y11" s="60">
        <v>159489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83143721</v>
      </c>
      <c r="D12" s="168">
        <f>SUM(D6:D11)</f>
        <v>0</v>
      </c>
      <c r="E12" s="72">
        <f t="shared" si="0"/>
        <v>79307233</v>
      </c>
      <c r="F12" s="73">
        <f t="shared" si="0"/>
        <v>79307233</v>
      </c>
      <c r="G12" s="73">
        <f t="shared" si="0"/>
        <v>176107323</v>
      </c>
      <c r="H12" s="73">
        <f t="shared" si="0"/>
        <v>138459252</v>
      </c>
      <c r="I12" s="73">
        <f t="shared" si="0"/>
        <v>106887174</v>
      </c>
      <c r="J12" s="73">
        <f t="shared" si="0"/>
        <v>106887174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106887174</v>
      </c>
      <c r="X12" s="73">
        <f t="shared" si="0"/>
        <v>19826809</v>
      </c>
      <c r="Y12" s="73">
        <f t="shared" si="0"/>
        <v>87060365</v>
      </c>
      <c r="Z12" s="170">
        <f>+IF(X12&lt;&gt;0,+(Y12/X12)*100,0)</f>
        <v>439.10427038460904</v>
      </c>
      <c r="AA12" s="74">
        <f>SUM(AA6:AA11)</f>
        <v>79307233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60473350</v>
      </c>
      <c r="D17" s="155"/>
      <c r="E17" s="59">
        <v>60473350</v>
      </c>
      <c r="F17" s="60">
        <v>60473350</v>
      </c>
      <c r="G17" s="60">
        <v>60473350</v>
      </c>
      <c r="H17" s="60">
        <v>60473350</v>
      </c>
      <c r="I17" s="60">
        <v>60473350</v>
      </c>
      <c r="J17" s="60">
        <v>60473350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60473350</v>
      </c>
      <c r="X17" s="60">
        <v>15118338</v>
      </c>
      <c r="Y17" s="60">
        <v>45355012</v>
      </c>
      <c r="Z17" s="140">
        <v>300</v>
      </c>
      <c r="AA17" s="62">
        <v>60473350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259901822</v>
      </c>
      <c r="D19" s="155"/>
      <c r="E19" s="59">
        <v>255536432</v>
      </c>
      <c r="F19" s="60">
        <v>255536432</v>
      </c>
      <c r="G19" s="60">
        <v>240497590</v>
      </c>
      <c r="H19" s="60">
        <v>258654077</v>
      </c>
      <c r="I19" s="60">
        <v>266497586</v>
      </c>
      <c r="J19" s="60">
        <v>266497586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266497586</v>
      </c>
      <c r="X19" s="60">
        <v>63884108</v>
      </c>
      <c r="Y19" s="60">
        <v>202613478</v>
      </c>
      <c r="Z19" s="140">
        <v>317.16</v>
      </c>
      <c r="AA19" s="62">
        <v>255536432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424465</v>
      </c>
      <c r="D22" s="155"/>
      <c r="E22" s="59">
        <v>809296</v>
      </c>
      <c r="F22" s="60">
        <v>809296</v>
      </c>
      <c r="G22" s="60">
        <v>1161767</v>
      </c>
      <c r="H22" s="60">
        <v>1414557</v>
      </c>
      <c r="I22" s="60">
        <v>1414557</v>
      </c>
      <c r="J22" s="60">
        <v>1414557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1414557</v>
      </c>
      <c r="X22" s="60">
        <v>202324</v>
      </c>
      <c r="Y22" s="60">
        <v>1212233</v>
      </c>
      <c r="Z22" s="140">
        <v>599.15</v>
      </c>
      <c r="AA22" s="62">
        <v>809296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2257004</v>
      </c>
      <c r="H23" s="159">
        <v>2414861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320799637</v>
      </c>
      <c r="D24" s="168">
        <f>SUM(D15:D23)</f>
        <v>0</v>
      </c>
      <c r="E24" s="76">
        <f t="shared" si="1"/>
        <v>316819078</v>
      </c>
      <c r="F24" s="77">
        <f t="shared" si="1"/>
        <v>316819078</v>
      </c>
      <c r="G24" s="77">
        <f t="shared" si="1"/>
        <v>304389711</v>
      </c>
      <c r="H24" s="77">
        <f t="shared" si="1"/>
        <v>322956845</v>
      </c>
      <c r="I24" s="77">
        <f t="shared" si="1"/>
        <v>328385493</v>
      </c>
      <c r="J24" s="77">
        <f t="shared" si="1"/>
        <v>328385493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328385493</v>
      </c>
      <c r="X24" s="77">
        <f t="shared" si="1"/>
        <v>79204770</v>
      </c>
      <c r="Y24" s="77">
        <f t="shared" si="1"/>
        <v>249180723</v>
      </c>
      <c r="Z24" s="212">
        <f>+IF(X24&lt;&gt;0,+(Y24/X24)*100,0)</f>
        <v>314.6031773086394</v>
      </c>
      <c r="AA24" s="79">
        <f>SUM(AA15:AA23)</f>
        <v>316819078</v>
      </c>
    </row>
    <row r="25" spans="1:27" ht="13.5">
      <c r="A25" s="250" t="s">
        <v>159</v>
      </c>
      <c r="B25" s="251"/>
      <c r="C25" s="168">
        <f aca="true" t="shared" si="2" ref="C25:Y25">+C12+C24</f>
        <v>403943358</v>
      </c>
      <c r="D25" s="168">
        <f>+D12+D24</f>
        <v>0</v>
      </c>
      <c r="E25" s="72">
        <f t="shared" si="2"/>
        <v>396126311</v>
      </c>
      <c r="F25" s="73">
        <f t="shared" si="2"/>
        <v>396126311</v>
      </c>
      <c r="G25" s="73">
        <f t="shared" si="2"/>
        <v>480497034</v>
      </c>
      <c r="H25" s="73">
        <f t="shared" si="2"/>
        <v>461416097</v>
      </c>
      <c r="I25" s="73">
        <f t="shared" si="2"/>
        <v>435272667</v>
      </c>
      <c r="J25" s="73">
        <f t="shared" si="2"/>
        <v>435272667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435272667</v>
      </c>
      <c r="X25" s="73">
        <f t="shared" si="2"/>
        <v>99031579</v>
      </c>
      <c r="Y25" s="73">
        <f t="shared" si="2"/>
        <v>336241088</v>
      </c>
      <c r="Z25" s="170">
        <f>+IF(X25&lt;&gt;0,+(Y25/X25)*100,0)</f>
        <v>339.5291596834985</v>
      </c>
      <c r="AA25" s="74">
        <f>+AA12+AA24</f>
        <v>396126311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9672025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10446204</v>
      </c>
      <c r="D32" s="155"/>
      <c r="E32" s="59">
        <v>8000000</v>
      </c>
      <c r="F32" s="60">
        <v>8000000</v>
      </c>
      <c r="G32" s="60">
        <v>66541327</v>
      </c>
      <c r="H32" s="60">
        <v>13490586</v>
      </c>
      <c r="I32" s="60">
        <v>22141594</v>
      </c>
      <c r="J32" s="60">
        <v>22141594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22141594</v>
      </c>
      <c r="X32" s="60">
        <v>2000000</v>
      </c>
      <c r="Y32" s="60">
        <v>20141594</v>
      </c>
      <c r="Z32" s="140">
        <v>1007.08</v>
      </c>
      <c r="AA32" s="62">
        <v>8000000</v>
      </c>
    </row>
    <row r="33" spans="1:27" ht="13.5">
      <c r="A33" s="249" t="s">
        <v>165</v>
      </c>
      <c r="B33" s="182"/>
      <c r="C33" s="155">
        <v>366390</v>
      </c>
      <c r="D33" s="155"/>
      <c r="E33" s="59"/>
      <c r="F33" s="60"/>
      <c r="G33" s="60">
        <v>8021249</v>
      </c>
      <c r="H33" s="60">
        <v>10047931</v>
      </c>
      <c r="I33" s="60">
        <v>10021518</v>
      </c>
      <c r="J33" s="60">
        <v>10021518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10021518</v>
      </c>
      <c r="X33" s="60"/>
      <c r="Y33" s="60">
        <v>10021518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20484619</v>
      </c>
      <c r="D34" s="168">
        <f>SUM(D29:D33)</f>
        <v>0</v>
      </c>
      <c r="E34" s="72">
        <f t="shared" si="3"/>
        <v>8000000</v>
      </c>
      <c r="F34" s="73">
        <f t="shared" si="3"/>
        <v>8000000</v>
      </c>
      <c r="G34" s="73">
        <f t="shared" si="3"/>
        <v>74562576</v>
      </c>
      <c r="H34" s="73">
        <f t="shared" si="3"/>
        <v>23538517</v>
      </c>
      <c r="I34" s="73">
        <f t="shared" si="3"/>
        <v>32163112</v>
      </c>
      <c r="J34" s="73">
        <f t="shared" si="3"/>
        <v>32163112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32163112</v>
      </c>
      <c r="X34" s="73">
        <f t="shared" si="3"/>
        <v>2000000</v>
      </c>
      <c r="Y34" s="73">
        <f t="shared" si="3"/>
        <v>30163112</v>
      </c>
      <c r="Z34" s="170">
        <f>+IF(X34&lt;&gt;0,+(Y34/X34)*100,0)</f>
        <v>1508.1556</v>
      </c>
      <c r="AA34" s="74">
        <f>SUM(AA29:AA33)</f>
        <v>8000000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1141954</v>
      </c>
      <c r="F37" s="60">
        <v>1141954</v>
      </c>
      <c r="G37" s="60"/>
      <c r="H37" s="60">
        <v>3127686</v>
      </c>
      <c r="I37" s="60">
        <v>3127686</v>
      </c>
      <c r="J37" s="60">
        <v>3127686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3127686</v>
      </c>
      <c r="X37" s="60">
        <v>285489</v>
      </c>
      <c r="Y37" s="60">
        <v>2842197</v>
      </c>
      <c r="Z37" s="140">
        <v>995.55</v>
      </c>
      <c r="AA37" s="62">
        <v>1141954</v>
      </c>
    </row>
    <row r="38" spans="1:27" ht="13.5">
      <c r="A38" s="249" t="s">
        <v>165</v>
      </c>
      <c r="B38" s="182"/>
      <c r="C38" s="155">
        <v>4047352</v>
      </c>
      <c r="D38" s="155"/>
      <c r="E38" s="59">
        <v>224500</v>
      </c>
      <c r="F38" s="60">
        <v>224500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56125</v>
      </c>
      <c r="Y38" s="60">
        <v>-56125</v>
      </c>
      <c r="Z38" s="140">
        <v>-100</v>
      </c>
      <c r="AA38" s="62">
        <v>224500</v>
      </c>
    </row>
    <row r="39" spans="1:27" ht="13.5">
      <c r="A39" s="250" t="s">
        <v>59</v>
      </c>
      <c r="B39" s="253"/>
      <c r="C39" s="168">
        <f aca="true" t="shared" si="4" ref="C39:Y39">SUM(C37:C38)</f>
        <v>4047352</v>
      </c>
      <c r="D39" s="168">
        <f>SUM(D37:D38)</f>
        <v>0</v>
      </c>
      <c r="E39" s="76">
        <f t="shared" si="4"/>
        <v>1366454</v>
      </c>
      <c r="F39" s="77">
        <f t="shared" si="4"/>
        <v>1366454</v>
      </c>
      <c r="G39" s="77">
        <f t="shared" si="4"/>
        <v>0</v>
      </c>
      <c r="H39" s="77">
        <f t="shared" si="4"/>
        <v>3127686</v>
      </c>
      <c r="I39" s="77">
        <f t="shared" si="4"/>
        <v>3127686</v>
      </c>
      <c r="J39" s="77">
        <f t="shared" si="4"/>
        <v>3127686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3127686</v>
      </c>
      <c r="X39" s="77">
        <f t="shared" si="4"/>
        <v>341614</v>
      </c>
      <c r="Y39" s="77">
        <f t="shared" si="4"/>
        <v>2786072</v>
      </c>
      <c r="Z39" s="212">
        <f>+IF(X39&lt;&gt;0,+(Y39/X39)*100,0)</f>
        <v>815.5614231266869</v>
      </c>
      <c r="AA39" s="79">
        <f>SUM(AA37:AA38)</f>
        <v>1366454</v>
      </c>
    </row>
    <row r="40" spans="1:27" ht="13.5">
      <c r="A40" s="250" t="s">
        <v>167</v>
      </c>
      <c r="B40" s="251"/>
      <c r="C40" s="168">
        <f aca="true" t="shared" si="5" ref="C40:Y40">+C34+C39</f>
        <v>24531971</v>
      </c>
      <c r="D40" s="168">
        <f>+D34+D39</f>
        <v>0</v>
      </c>
      <c r="E40" s="72">
        <f t="shared" si="5"/>
        <v>9366454</v>
      </c>
      <c r="F40" s="73">
        <f t="shared" si="5"/>
        <v>9366454</v>
      </c>
      <c r="G40" s="73">
        <f t="shared" si="5"/>
        <v>74562576</v>
      </c>
      <c r="H40" s="73">
        <f t="shared" si="5"/>
        <v>26666203</v>
      </c>
      <c r="I40" s="73">
        <f t="shared" si="5"/>
        <v>35290798</v>
      </c>
      <c r="J40" s="73">
        <f t="shared" si="5"/>
        <v>35290798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35290798</v>
      </c>
      <c r="X40" s="73">
        <f t="shared" si="5"/>
        <v>2341614</v>
      </c>
      <c r="Y40" s="73">
        <f t="shared" si="5"/>
        <v>32949184</v>
      </c>
      <c r="Z40" s="170">
        <f>+IF(X40&lt;&gt;0,+(Y40/X40)*100,0)</f>
        <v>1407.1142382988828</v>
      </c>
      <c r="AA40" s="74">
        <f>+AA34+AA39</f>
        <v>9366454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379411387</v>
      </c>
      <c r="D42" s="257">
        <f>+D25-D40</f>
        <v>0</v>
      </c>
      <c r="E42" s="258">
        <f t="shared" si="6"/>
        <v>386759857</v>
      </c>
      <c r="F42" s="259">
        <f t="shared" si="6"/>
        <v>386759857</v>
      </c>
      <c r="G42" s="259">
        <f t="shared" si="6"/>
        <v>405934458</v>
      </c>
      <c r="H42" s="259">
        <f t="shared" si="6"/>
        <v>434749894</v>
      </c>
      <c r="I42" s="259">
        <f t="shared" si="6"/>
        <v>399981869</v>
      </c>
      <c r="J42" s="259">
        <f t="shared" si="6"/>
        <v>399981869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399981869</v>
      </c>
      <c r="X42" s="259">
        <f t="shared" si="6"/>
        <v>96689965</v>
      </c>
      <c r="Y42" s="259">
        <f t="shared" si="6"/>
        <v>303291904</v>
      </c>
      <c r="Z42" s="260">
        <f>+IF(X42&lt;&gt;0,+(Y42/X42)*100,0)</f>
        <v>313.67464451972864</v>
      </c>
      <c r="AA42" s="261">
        <f>+AA25-AA40</f>
        <v>386759857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379411387</v>
      </c>
      <c r="D45" s="155"/>
      <c r="E45" s="59">
        <v>371759857</v>
      </c>
      <c r="F45" s="60">
        <v>371759857</v>
      </c>
      <c r="G45" s="60">
        <v>321032410</v>
      </c>
      <c r="H45" s="60">
        <v>367465207</v>
      </c>
      <c r="I45" s="60">
        <v>398895019</v>
      </c>
      <c r="J45" s="60">
        <v>398895019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398895019</v>
      </c>
      <c r="X45" s="60">
        <v>92939964</v>
      </c>
      <c r="Y45" s="60">
        <v>305955055</v>
      </c>
      <c r="Z45" s="139">
        <v>329.2</v>
      </c>
      <c r="AA45" s="62">
        <v>371759857</v>
      </c>
    </row>
    <row r="46" spans="1:27" ht="13.5">
      <c r="A46" s="249" t="s">
        <v>171</v>
      </c>
      <c r="B46" s="182"/>
      <c r="C46" s="155"/>
      <c r="D46" s="155"/>
      <c r="E46" s="59">
        <v>15000000</v>
      </c>
      <c r="F46" s="60">
        <v>15000000</v>
      </c>
      <c r="G46" s="60">
        <v>84902048</v>
      </c>
      <c r="H46" s="60">
        <v>67284687</v>
      </c>
      <c r="I46" s="60">
        <v>1086850</v>
      </c>
      <c r="J46" s="60">
        <v>1086850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1086850</v>
      </c>
      <c r="X46" s="60">
        <v>3750000</v>
      </c>
      <c r="Y46" s="60">
        <v>-2663150</v>
      </c>
      <c r="Z46" s="139">
        <v>-71.02</v>
      </c>
      <c r="AA46" s="62">
        <v>15000000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379411387</v>
      </c>
      <c r="D48" s="217">
        <f>SUM(D45:D47)</f>
        <v>0</v>
      </c>
      <c r="E48" s="264">
        <f t="shared" si="7"/>
        <v>386759857</v>
      </c>
      <c r="F48" s="219">
        <f t="shared" si="7"/>
        <v>386759857</v>
      </c>
      <c r="G48" s="219">
        <f t="shared" si="7"/>
        <v>405934458</v>
      </c>
      <c r="H48" s="219">
        <f t="shared" si="7"/>
        <v>434749894</v>
      </c>
      <c r="I48" s="219">
        <f t="shared" si="7"/>
        <v>399981869</v>
      </c>
      <c r="J48" s="219">
        <f t="shared" si="7"/>
        <v>399981869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399981869</v>
      </c>
      <c r="X48" s="219">
        <f t="shared" si="7"/>
        <v>96689964</v>
      </c>
      <c r="Y48" s="219">
        <f t="shared" si="7"/>
        <v>303291905</v>
      </c>
      <c r="Z48" s="265">
        <f>+IF(X48&lt;&gt;0,+(Y48/X48)*100,0)</f>
        <v>313.67464879809035</v>
      </c>
      <c r="AA48" s="232">
        <f>SUM(AA45:AA47)</f>
        <v>386759857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10343076</v>
      </c>
      <c r="D6" s="155"/>
      <c r="E6" s="59">
        <v>27393180</v>
      </c>
      <c r="F6" s="60">
        <v>27393180</v>
      </c>
      <c r="G6" s="60">
        <v>2091671</v>
      </c>
      <c r="H6" s="60">
        <v>2107300</v>
      </c>
      <c r="I6" s="60">
        <v>1939771</v>
      </c>
      <c r="J6" s="60">
        <v>6138742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6138742</v>
      </c>
      <c r="X6" s="60">
        <v>6848290</v>
      </c>
      <c r="Y6" s="60">
        <v>-709548</v>
      </c>
      <c r="Z6" s="140">
        <v>-10.36</v>
      </c>
      <c r="AA6" s="62">
        <v>27393180</v>
      </c>
    </row>
    <row r="7" spans="1:27" ht="13.5">
      <c r="A7" s="249" t="s">
        <v>178</v>
      </c>
      <c r="B7" s="182"/>
      <c r="C7" s="155">
        <v>157576362</v>
      </c>
      <c r="D7" s="155"/>
      <c r="E7" s="59">
        <v>173501999</v>
      </c>
      <c r="F7" s="60">
        <v>173501999</v>
      </c>
      <c r="G7" s="60">
        <v>67091000</v>
      </c>
      <c r="H7" s="60">
        <v>1334715</v>
      </c>
      <c r="I7" s="60"/>
      <c r="J7" s="60">
        <v>68425715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68425715</v>
      </c>
      <c r="X7" s="60">
        <v>59723333</v>
      </c>
      <c r="Y7" s="60">
        <v>8702382</v>
      </c>
      <c r="Z7" s="140">
        <v>14.57</v>
      </c>
      <c r="AA7" s="62">
        <v>173501999</v>
      </c>
    </row>
    <row r="8" spans="1:27" ht="13.5">
      <c r="A8" s="249" t="s">
        <v>179</v>
      </c>
      <c r="B8" s="182"/>
      <c r="C8" s="155">
        <v>48566000</v>
      </c>
      <c r="D8" s="155"/>
      <c r="E8" s="59">
        <v>60324001</v>
      </c>
      <c r="F8" s="60">
        <v>60324001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20774667</v>
      </c>
      <c r="Y8" s="60">
        <v>-20774667</v>
      </c>
      <c r="Z8" s="140">
        <v>-100</v>
      </c>
      <c r="AA8" s="62">
        <v>60324001</v>
      </c>
    </row>
    <row r="9" spans="1:27" ht="13.5">
      <c r="A9" s="249" t="s">
        <v>180</v>
      </c>
      <c r="B9" s="182"/>
      <c r="C9" s="155">
        <v>4743148</v>
      </c>
      <c r="D9" s="155"/>
      <c r="E9" s="59">
        <v>5000000</v>
      </c>
      <c r="F9" s="60">
        <v>5000000</v>
      </c>
      <c r="G9" s="60">
        <v>293265</v>
      </c>
      <c r="H9" s="60">
        <v>297584</v>
      </c>
      <c r="I9" s="60">
        <v>172229</v>
      </c>
      <c r="J9" s="60">
        <v>763078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763078</v>
      </c>
      <c r="X9" s="60">
        <v>1249997</v>
      </c>
      <c r="Y9" s="60">
        <v>-486919</v>
      </c>
      <c r="Z9" s="140">
        <v>-38.95</v>
      </c>
      <c r="AA9" s="62">
        <v>5000000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-180957936</v>
      </c>
      <c r="D12" s="155"/>
      <c r="E12" s="59">
        <v>-177049192</v>
      </c>
      <c r="F12" s="60">
        <v>-177049192</v>
      </c>
      <c r="G12" s="60">
        <v>-12102816</v>
      </c>
      <c r="H12" s="60">
        <v>-15673041</v>
      </c>
      <c r="I12" s="60">
        <v>-23063573</v>
      </c>
      <c r="J12" s="60">
        <v>-50839430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-50839430</v>
      </c>
      <c r="X12" s="60">
        <v>-43555902</v>
      </c>
      <c r="Y12" s="60">
        <v>-7283528</v>
      </c>
      <c r="Z12" s="140">
        <v>16.72</v>
      </c>
      <c r="AA12" s="62">
        <v>-177049192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-3720000</v>
      </c>
      <c r="F14" s="60">
        <v>-3720000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-930000</v>
      </c>
      <c r="Y14" s="60">
        <v>930000</v>
      </c>
      <c r="Z14" s="140">
        <v>-100</v>
      </c>
      <c r="AA14" s="62">
        <v>-3720000</v>
      </c>
    </row>
    <row r="15" spans="1:27" ht="13.5">
      <c r="A15" s="250" t="s">
        <v>184</v>
      </c>
      <c r="B15" s="251"/>
      <c r="C15" s="168">
        <f aca="true" t="shared" si="0" ref="C15:Y15">SUM(C6:C14)</f>
        <v>40270650</v>
      </c>
      <c r="D15" s="168">
        <f>SUM(D6:D14)</f>
        <v>0</v>
      </c>
      <c r="E15" s="72">
        <f t="shared" si="0"/>
        <v>85449988</v>
      </c>
      <c r="F15" s="73">
        <f t="shared" si="0"/>
        <v>85449988</v>
      </c>
      <c r="G15" s="73">
        <f t="shared" si="0"/>
        <v>57373120</v>
      </c>
      <c r="H15" s="73">
        <f t="shared" si="0"/>
        <v>-11933442</v>
      </c>
      <c r="I15" s="73">
        <f t="shared" si="0"/>
        <v>-20951573</v>
      </c>
      <c r="J15" s="73">
        <f t="shared" si="0"/>
        <v>24488105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24488105</v>
      </c>
      <c r="X15" s="73">
        <f t="shared" si="0"/>
        <v>44110385</v>
      </c>
      <c r="Y15" s="73">
        <f t="shared" si="0"/>
        <v>-19622280</v>
      </c>
      <c r="Z15" s="170">
        <f>+IF(X15&lt;&gt;0,+(Y15/X15)*100,0)</f>
        <v>-44.4844904436903</v>
      </c>
      <c r="AA15" s="74">
        <f>SUM(AA6:AA14)</f>
        <v>85449988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220473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12962113</v>
      </c>
      <c r="D22" s="155"/>
      <c r="E22" s="59"/>
      <c r="F22" s="60"/>
      <c r="G22" s="60">
        <v>-2023470</v>
      </c>
      <c r="H22" s="60">
        <v>-17708508</v>
      </c>
      <c r="I22" s="60">
        <v>-162802</v>
      </c>
      <c r="J22" s="60">
        <v>-19894780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-19894780</v>
      </c>
      <c r="X22" s="60"/>
      <c r="Y22" s="60">
        <v>-19894780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-64359847</v>
      </c>
      <c r="D24" s="155"/>
      <c r="E24" s="59">
        <v>-86101800</v>
      </c>
      <c r="F24" s="60">
        <v>-86101800</v>
      </c>
      <c r="G24" s="60">
        <v>-297011</v>
      </c>
      <c r="H24" s="60">
        <v>-995937</v>
      </c>
      <c r="I24" s="60"/>
      <c r="J24" s="60">
        <v>-1292948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-1292948</v>
      </c>
      <c r="X24" s="60">
        <v>-21525450</v>
      </c>
      <c r="Y24" s="60">
        <v>20232502</v>
      </c>
      <c r="Z24" s="140">
        <v>-93.99</v>
      </c>
      <c r="AA24" s="62">
        <v>-86101800</v>
      </c>
    </row>
    <row r="25" spans="1:27" ht="13.5">
      <c r="A25" s="250" t="s">
        <v>191</v>
      </c>
      <c r="B25" s="251"/>
      <c r="C25" s="168">
        <f aca="true" t="shared" si="1" ref="C25:Y25">SUM(C19:C24)</f>
        <v>-51177261</v>
      </c>
      <c r="D25" s="168">
        <f>SUM(D19:D24)</f>
        <v>0</v>
      </c>
      <c r="E25" s="72">
        <f t="shared" si="1"/>
        <v>-86101800</v>
      </c>
      <c r="F25" s="73">
        <f t="shared" si="1"/>
        <v>-86101800</v>
      </c>
      <c r="G25" s="73">
        <f t="shared" si="1"/>
        <v>-2320481</v>
      </c>
      <c r="H25" s="73">
        <f t="shared" si="1"/>
        <v>-18704445</v>
      </c>
      <c r="I25" s="73">
        <f t="shared" si="1"/>
        <v>-162802</v>
      </c>
      <c r="J25" s="73">
        <f t="shared" si="1"/>
        <v>-21187728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-21187728</v>
      </c>
      <c r="X25" s="73">
        <f t="shared" si="1"/>
        <v>-21525450</v>
      </c>
      <c r="Y25" s="73">
        <f t="shared" si="1"/>
        <v>337722</v>
      </c>
      <c r="Z25" s="170">
        <f>+IF(X25&lt;&gt;0,+(Y25/X25)*100,0)</f>
        <v>-1.5689428095579883</v>
      </c>
      <c r="AA25" s="74">
        <f>SUM(AA19:AA24)</f>
        <v>-86101800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3659753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-657934</v>
      </c>
      <c r="H33" s="60">
        <v>-185699</v>
      </c>
      <c r="I33" s="60">
        <v>-335856</v>
      </c>
      <c r="J33" s="60">
        <v>-1179489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-1179489</v>
      </c>
      <c r="X33" s="60"/>
      <c r="Y33" s="60">
        <v>-1179489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3659753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-657934</v>
      </c>
      <c r="H34" s="73">
        <f t="shared" si="2"/>
        <v>-185699</v>
      </c>
      <c r="I34" s="73">
        <f t="shared" si="2"/>
        <v>-335856</v>
      </c>
      <c r="J34" s="73">
        <f t="shared" si="2"/>
        <v>-1179489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-1179489</v>
      </c>
      <c r="X34" s="73">
        <f t="shared" si="2"/>
        <v>0</v>
      </c>
      <c r="Y34" s="73">
        <f t="shared" si="2"/>
        <v>-1179489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-7246858</v>
      </c>
      <c r="D36" s="153">
        <f>+D15+D25+D34</f>
        <v>0</v>
      </c>
      <c r="E36" s="99">
        <f t="shared" si="3"/>
        <v>-651812</v>
      </c>
      <c r="F36" s="100">
        <f t="shared" si="3"/>
        <v>-651812</v>
      </c>
      <c r="G36" s="100">
        <f t="shared" si="3"/>
        <v>54394705</v>
      </c>
      <c r="H36" s="100">
        <f t="shared" si="3"/>
        <v>-30823586</v>
      </c>
      <c r="I36" s="100">
        <f t="shared" si="3"/>
        <v>-21450231</v>
      </c>
      <c r="J36" s="100">
        <f t="shared" si="3"/>
        <v>2120888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2120888</v>
      </c>
      <c r="X36" s="100">
        <f t="shared" si="3"/>
        <v>22584935</v>
      </c>
      <c r="Y36" s="100">
        <f t="shared" si="3"/>
        <v>-20464047</v>
      </c>
      <c r="Z36" s="137">
        <f>+IF(X36&lt;&gt;0,+(Y36/X36)*100,0)</f>
        <v>-90.60928003556353</v>
      </c>
      <c r="AA36" s="102">
        <f>+AA15+AA25+AA34</f>
        <v>-651812</v>
      </c>
    </row>
    <row r="37" spans="1:27" ht="13.5">
      <c r="A37" s="249" t="s">
        <v>199</v>
      </c>
      <c r="B37" s="182"/>
      <c r="C37" s="153">
        <v>82686715</v>
      </c>
      <c r="D37" s="153"/>
      <c r="E37" s="99">
        <v>13681273</v>
      </c>
      <c r="F37" s="100">
        <v>13681273</v>
      </c>
      <c r="G37" s="100">
        <v>25984742</v>
      </c>
      <c r="H37" s="100">
        <v>80379447</v>
      </c>
      <c r="I37" s="100">
        <v>49555861</v>
      </c>
      <c r="J37" s="100">
        <v>25984742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25984742</v>
      </c>
      <c r="X37" s="100">
        <v>13681273</v>
      </c>
      <c r="Y37" s="100">
        <v>12303469</v>
      </c>
      <c r="Z37" s="137">
        <v>89.93</v>
      </c>
      <c r="AA37" s="102">
        <v>13681273</v>
      </c>
    </row>
    <row r="38" spans="1:27" ht="13.5">
      <c r="A38" s="269" t="s">
        <v>200</v>
      </c>
      <c r="B38" s="256"/>
      <c r="C38" s="257">
        <v>75439857</v>
      </c>
      <c r="D38" s="257"/>
      <c r="E38" s="258">
        <v>13029461</v>
      </c>
      <c r="F38" s="259">
        <v>13029461</v>
      </c>
      <c r="G38" s="259">
        <v>80379447</v>
      </c>
      <c r="H38" s="259">
        <v>49555861</v>
      </c>
      <c r="I38" s="259">
        <v>28105630</v>
      </c>
      <c r="J38" s="259">
        <v>28105630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28105630</v>
      </c>
      <c r="X38" s="259">
        <v>36266208</v>
      </c>
      <c r="Y38" s="259">
        <v>-8160578</v>
      </c>
      <c r="Z38" s="260">
        <v>-22.5</v>
      </c>
      <c r="AA38" s="261">
        <v>13029461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64359811</v>
      </c>
      <c r="D5" s="200">
        <f t="shared" si="0"/>
        <v>0</v>
      </c>
      <c r="E5" s="106">
        <f t="shared" si="0"/>
        <v>86101800</v>
      </c>
      <c r="F5" s="106">
        <f t="shared" si="0"/>
        <v>86101800</v>
      </c>
      <c r="G5" s="106">
        <f t="shared" si="0"/>
        <v>4508579</v>
      </c>
      <c r="H5" s="106">
        <f t="shared" si="0"/>
        <v>8253555</v>
      </c>
      <c r="I5" s="106">
        <f t="shared" si="0"/>
        <v>8527498</v>
      </c>
      <c r="J5" s="106">
        <f t="shared" si="0"/>
        <v>21289632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21289632</v>
      </c>
      <c r="X5" s="106">
        <f t="shared" si="0"/>
        <v>21525450</v>
      </c>
      <c r="Y5" s="106">
        <f t="shared" si="0"/>
        <v>-235818</v>
      </c>
      <c r="Z5" s="201">
        <f>+IF(X5&lt;&gt;0,+(Y5/X5)*100,0)</f>
        <v>-1.0955311038793614</v>
      </c>
      <c r="AA5" s="199">
        <f>SUM(AA11:AA18)</f>
        <v>86101800</v>
      </c>
    </row>
    <row r="6" spans="1:27" ht="13.5">
      <c r="A6" s="291" t="s">
        <v>204</v>
      </c>
      <c r="B6" s="142"/>
      <c r="C6" s="62">
        <v>58935218</v>
      </c>
      <c r="D6" s="156"/>
      <c r="E6" s="60">
        <v>54422300</v>
      </c>
      <c r="F6" s="60">
        <v>54422300</v>
      </c>
      <c r="G6" s="60">
        <v>2761031</v>
      </c>
      <c r="H6" s="60">
        <v>7225075</v>
      </c>
      <c r="I6" s="60">
        <v>8483674</v>
      </c>
      <c r="J6" s="60">
        <v>18469780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18469780</v>
      </c>
      <c r="X6" s="60">
        <v>13605575</v>
      </c>
      <c r="Y6" s="60">
        <v>4864205</v>
      </c>
      <c r="Z6" s="140">
        <v>35.75</v>
      </c>
      <c r="AA6" s="155">
        <v>54422300</v>
      </c>
    </row>
    <row r="7" spans="1:27" ht="13.5">
      <c r="A7" s="291" t="s">
        <v>205</v>
      </c>
      <c r="B7" s="142"/>
      <c r="C7" s="62"/>
      <c r="D7" s="156"/>
      <c r="E7" s="60">
        <v>19000000</v>
      </c>
      <c r="F7" s="60">
        <v>19000000</v>
      </c>
      <c r="G7" s="60">
        <v>166495</v>
      </c>
      <c r="H7" s="60">
        <v>995937</v>
      </c>
      <c r="I7" s="60"/>
      <c r="J7" s="60">
        <v>1162432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1162432</v>
      </c>
      <c r="X7" s="60">
        <v>4750000</v>
      </c>
      <c r="Y7" s="60">
        <v>-3587568</v>
      </c>
      <c r="Z7" s="140">
        <v>-75.53</v>
      </c>
      <c r="AA7" s="155">
        <v>19000000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281000</v>
      </c>
      <c r="D10" s="156"/>
      <c r="E10" s="60">
        <v>324500</v>
      </c>
      <c r="F10" s="60">
        <v>324500</v>
      </c>
      <c r="G10" s="60">
        <v>253528</v>
      </c>
      <c r="H10" s="60"/>
      <c r="I10" s="60"/>
      <c r="J10" s="60">
        <v>253528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253528</v>
      </c>
      <c r="X10" s="60">
        <v>81125</v>
      </c>
      <c r="Y10" s="60">
        <v>172403</v>
      </c>
      <c r="Z10" s="140">
        <v>212.52</v>
      </c>
      <c r="AA10" s="155">
        <v>324500</v>
      </c>
    </row>
    <row r="11" spans="1:27" ht="13.5">
      <c r="A11" s="292" t="s">
        <v>209</v>
      </c>
      <c r="B11" s="142"/>
      <c r="C11" s="293">
        <f aca="true" t="shared" si="1" ref="C11:Y11">SUM(C6:C10)</f>
        <v>59216218</v>
      </c>
      <c r="D11" s="294">
        <f t="shared" si="1"/>
        <v>0</v>
      </c>
      <c r="E11" s="295">
        <f t="shared" si="1"/>
        <v>73746800</v>
      </c>
      <c r="F11" s="295">
        <f t="shared" si="1"/>
        <v>73746800</v>
      </c>
      <c r="G11" s="295">
        <f t="shared" si="1"/>
        <v>3181054</v>
      </c>
      <c r="H11" s="295">
        <f t="shared" si="1"/>
        <v>8221012</v>
      </c>
      <c r="I11" s="295">
        <f t="shared" si="1"/>
        <v>8483674</v>
      </c>
      <c r="J11" s="295">
        <f t="shared" si="1"/>
        <v>19885740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19885740</v>
      </c>
      <c r="X11" s="295">
        <f t="shared" si="1"/>
        <v>18436700</v>
      </c>
      <c r="Y11" s="295">
        <f t="shared" si="1"/>
        <v>1449040</v>
      </c>
      <c r="Z11" s="296">
        <f>+IF(X11&lt;&gt;0,+(Y11/X11)*100,0)</f>
        <v>7.859541024152912</v>
      </c>
      <c r="AA11" s="297">
        <f>SUM(AA6:AA10)</f>
        <v>73746800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4860040</v>
      </c>
      <c r="D15" s="156"/>
      <c r="E15" s="60">
        <v>11855000</v>
      </c>
      <c r="F15" s="60">
        <v>11855000</v>
      </c>
      <c r="G15" s="60">
        <v>1327525</v>
      </c>
      <c r="H15" s="60">
        <v>32543</v>
      </c>
      <c r="I15" s="60">
        <v>43824</v>
      </c>
      <c r="J15" s="60">
        <v>1403892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1403892</v>
      </c>
      <c r="X15" s="60">
        <v>2963750</v>
      </c>
      <c r="Y15" s="60">
        <v>-1559858</v>
      </c>
      <c r="Z15" s="140">
        <v>-52.63</v>
      </c>
      <c r="AA15" s="155">
        <v>11855000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283553</v>
      </c>
      <c r="D18" s="276"/>
      <c r="E18" s="82">
        <v>500000</v>
      </c>
      <c r="F18" s="82">
        <v>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125000</v>
      </c>
      <c r="Y18" s="82">
        <v>-125000</v>
      </c>
      <c r="Z18" s="270">
        <v>-100</v>
      </c>
      <c r="AA18" s="278">
        <v>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58935218</v>
      </c>
      <c r="D36" s="156">
        <f t="shared" si="4"/>
        <v>0</v>
      </c>
      <c r="E36" s="60">
        <f t="shared" si="4"/>
        <v>54422300</v>
      </c>
      <c r="F36" s="60">
        <f t="shared" si="4"/>
        <v>54422300</v>
      </c>
      <c r="G36" s="60">
        <f t="shared" si="4"/>
        <v>2761031</v>
      </c>
      <c r="H36" s="60">
        <f t="shared" si="4"/>
        <v>7225075</v>
      </c>
      <c r="I36" s="60">
        <f t="shared" si="4"/>
        <v>8483674</v>
      </c>
      <c r="J36" s="60">
        <f t="shared" si="4"/>
        <v>18469780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18469780</v>
      </c>
      <c r="X36" s="60">
        <f t="shared" si="4"/>
        <v>13605575</v>
      </c>
      <c r="Y36" s="60">
        <f t="shared" si="4"/>
        <v>4864205</v>
      </c>
      <c r="Z36" s="140">
        <f aca="true" t="shared" si="5" ref="Z36:Z49">+IF(X36&lt;&gt;0,+(Y36/X36)*100,0)</f>
        <v>35.751557725417705</v>
      </c>
      <c r="AA36" s="155">
        <f>AA6+AA21</f>
        <v>54422300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19000000</v>
      </c>
      <c r="F37" s="60">
        <f t="shared" si="4"/>
        <v>19000000</v>
      </c>
      <c r="G37" s="60">
        <f t="shared" si="4"/>
        <v>166495</v>
      </c>
      <c r="H37" s="60">
        <f t="shared" si="4"/>
        <v>995937</v>
      </c>
      <c r="I37" s="60">
        <f t="shared" si="4"/>
        <v>0</v>
      </c>
      <c r="J37" s="60">
        <f t="shared" si="4"/>
        <v>1162432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1162432</v>
      </c>
      <c r="X37" s="60">
        <f t="shared" si="4"/>
        <v>4750000</v>
      </c>
      <c r="Y37" s="60">
        <f t="shared" si="4"/>
        <v>-3587568</v>
      </c>
      <c r="Z37" s="140">
        <f t="shared" si="5"/>
        <v>-75.52774736842105</v>
      </c>
      <c r="AA37" s="155">
        <f>AA7+AA22</f>
        <v>19000000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281000</v>
      </c>
      <c r="D40" s="156">
        <f t="shared" si="4"/>
        <v>0</v>
      </c>
      <c r="E40" s="60">
        <f t="shared" si="4"/>
        <v>324500</v>
      </c>
      <c r="F40" s="60">
        <f t="shared" si="4"/>
        <v>324500</v>
      </c>
      <c r="G40" s="60">
        <f t="shared" si="4"/>
        <v>253528</v>
      </c>
      <c r="H40" s="60">
        <f t="shared" si="4"/>
        <v>0</v>
      </c>
      <c r="I40" s="60">
        <f t="shared" si="4"/>
        <v>0</v>
      </c>
      <c r="J40" s="60">
        <f t="shared" si="4"/>
        <v>253528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253528</v>
      </c>
      <c r="X40" s="60">
        <f t="shared" si="4"/>
        <v>81125</v>
      </c>
      <c r="Y40" s="60">
        <f t="shared" si="4"/>
        <v>172403</v>
      </c>
      <c r="Z40" s="140">
        <f t="shared" si="5"/>
        <v>212.51525423728813</v>
      </c>
      <c r="AA40" s="155">
        <f>AA10+AA25</f>
        <v>324500</v>
      </c>
    </row>
    <row r="41" spans="1:27" ht="13.5">
      <c r="A41" s="292" t="s">
        <v>209</v>
      </c>
      <c r="B41" s="142"/>
      <c r="C41" s="293">
        <f aca="true" t="shared" si="6" ref="C41:Y41">SUM(C36:C40)</f>
        <v>59216218</v>
      </c>
      <c r="D41" s="294">
        <f t="shared" si="6"/>
        <v>0</v>
      </c>
      <c r="E41" s="295">
        <f t="shared" si="6"/>
        <v>73746800</v>
      </c>
      <c r="F41" s="295">
        <f t="shared" si="6"/>
        <v>73746800</v>
      </c>
      <c r="G41" s="295">
        <f t="shared" si="6"/>
        <v>3181054</v>
      </c>
      <c r="H41" s="295">
        <f t="shared" si="6"/>
        <v>8221012</v>
      </c>
      <c r="I41" s="295">
        <f t="shared" si="6"/>
        <v>8483674</v>
      </c>
      <c r="J41" s="295">
        <f t="shared" si="6"/>
        <v>19885740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19885740</v>
      </c>
      <c r="X41" s="295">
        <f t="shared" si="6"/>
        <v>18436700</v>
      </c>
      <c r="Y41" s="295">
        <f t="shared" si="6"/>
        <v>1449040</v>
      </c>
      <c r="Z41" s="296">
        <f t="shared" si="5"/>
        <v>7.859541024152912</v>
      </c>
      <c r="AA41" s="297">
        <f>SUM(AA36:AA40)</f>
        <v>73746800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4860040</v>
      </c>
      <c r="D45" s="129">
        <f t="shared" si="7"/>
        <v>0</v>
      </c>
      <c r="E45" s="54">
        <f t="shared" si="7"/>
        <v>11855000</v>
      </c>
      <c r="F45" s="54">
        <f t="shared" si="7"/>
        <v>11855000</v>
      </c>
      <c r="G45" s="54">
        <f t="shared" si="7"/>
        <v>1327525</v>
      </c>
      <c r="H45" s="54">
        <f t="shared" si="7"/>
        <v>32543</v>
      </c>
      <c r="I45" s="54">
        <f t="shared" si="7"/>
        <v>43824</v>
      </c>
      <c r="J45" s="54">
        <f t="shared" si="7"/>
        <v>1403892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1403892</v>
      </c>
      <c r="X45" s="54">
        <f t="shared" si="7"/>
        <v>2963750</v>
      </c>
      <c r="Y45" s="54">
        <f t="shared" si="7"/>
        <v>-1559858</v>
      </c>
      <c r="Z45" s="184">
        <f t="shared" si="5"/>
        <v>-52.63122733024041</v>
      </c>
      <c r="AA45" s="130">
        <f t="shared" si="8"/>
        <v>11855000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283553</v>
      </c>
      <c r="D48" s="129">
        <f t="shared" si="7"/>
        <v>0</v>
      </c>
      <c r="E48" s="54">
        <f t="shared" si="7"/>
        <v>500000</v>
      </c>
      <c r="F48" s="54">
        <f t="shared" si="7"/>
        <v>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125000</v>
      </c>
      <c r="Y48" s="54">
        <f t="shared" si="7"/>
        <v>-125000</v>
      </c>
      <c r="Z48" s="184">
        <f t="shared" si="5"/>
        <v>-100</v>
      </c>
      <c r="AA48" s="130">
        <f t="shared" si="8"/>
        <v>500000</v>
      </c>
    </row>
    <row r="49" spans="1:27" ht="13.5">
      <c r="A49" s="308" t="s">
        <v>219</v>
      </c>
      <c r="B49" s="149"/>
      <c r="C49" s="239">
        <f aca="true" t="shared" si="9" ref="C49:Y49">SUM(C41:C48)</f>
        <v>64359811</v>
      </c>
      <c r="D49" s="218">
        <f t="shared" si="9"/>
        <v>0</v>
      </c>
      <c r="E49" s="220">
        <f t="shared" si="9"/>
        <v>86101800</v>
      </c>
      <c r="F49" s="220">
        <f t="shared" si="9"/>
        <v>86101800</v>
      </c>
      <c r="G49" s="220">
        <f t="shared" si="9"/>
        <v>4508579</v>
      </c>
      <c r="H49" s="220">
        <f t="shared" si="9"/>
        <v>8253555</v>
      </c>
      <c r="I49" s="220">
        <f t="shared" si="9"/>
        <v>8527498</v>
      </c>
      <c r="J49" s="220">
        <f t="shared" si="9"/>
        <v>21289632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21289632</v>
      </c>
      <c r="X49" s="220">
        <f t="shared" si="9"/>
        <v>21525450</v>
      </c>
      <c r="Y49" s="220">
        <f t="shared" si="9"/>
        <v>-235818</v>
      </c>
      <c r="Z49" s="221">
        <f t="shared" si="5"/>
        <v>-1.0955311038793614</v>
      </c>
      <c r="AA49" s="222">
        <f>SUM(AA41:AA48)</f>
        <v>86101800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16846298</v>
      </c>
      <c r="F51" s="54">
        <f t="shared" si="10"/>
        <v>16846298</v>
      </c>
      <c r="G51" s="54">
        <f t="shared" si="10"/>
        <v>328398</v>
      </c>
      <c r="H51" s="54">
        <f t="shared" si="10"/>
        <v>1505163</v>
      </c>
      <c r="I51" s="54">
        <f t="shared" si="10"/>
        <v>1141044</v>
      </c>
      <c r="J51" s="54">
        <f t="shared" si="10"/>
        <v>2974605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2974605</v>
      </c>
      <c r="X51" s="54">
        <f t="shared" si="10"/>
        <v>4211575</v>
      </c>
      <c r="Y51" s="54">
        <f t="shared" si="10"/>
        <v>-1236970</v>
      </c>
      <c r="Z51" s="184">
        <f>+IF(X51&lt;&gt;0,+(Y51/X51)*100,0)</f>
        <v>-29.37072235446359</v>
      </c>
      <c r="AA51" s="130">
        <f>SUM(AA57:AA61)</f>
        <v>16846298</v>
      </c>
    </row>
    <row r="52" spans="1:27" ht="13.5">
      <c r="A52" s="310" t="s">
        <v>204</v>
      </c>
      <c r="B52" s="142"/>
      <c r="C52" s="62"/>
      <c r="D52" s="156"/>
      <c r="E52" s="60">
        <v>14374298</v>
      </c>
      <c r="F52" s="60">
        <v>14374298</v>
      </c>
      <c r="G52" s="60">
        <v>98375</v>
      </c>
      <c r="H52" s="60">
        <v>1403280</v>
      </c>
      <c r="I52" s="60">
        <v>1090399</v>
      </c>
      <c r="J52" s="60">
        <v>2592054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2592054</v>
      </c>
      <c r="X52" s="60">
        <v>3593575</v>
      </c>
      <c r="Y52" s="60">
        <v>-1001521</v>
      </c>
      <c r="Z52" s="140">
        <v>-27.87</v>
      </c>
      <c r="AA52" s="155">
        <v>14374298</v>
      </c>
    </row>
    <row r="53" spans="1:27" ht="13.5">
      <c r="A53" s="310" t="s">
        <v>205</v>
      </c>
      <c r="B53" s="142"/>
      <c r="C53" s="62"/>
      <c r="D53" s="156"/>
      <c r="E53" s="60">
        <v>500000</v>
      </c>
      <c r="F53" s="60">
        <v>500000</v>
      </c>
      <c r="G53" s="60">
        <v>188000</v>
      </c>
      <c r="H53" s="60">
        <v>1397</v>
      </c>
      <c r="I53" s="60"/>
      <c r="J53" s="60">
        <v>189397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189397</v>
      </c>
      <c r="X53" s="60">
        <v>125000</v>
      </c>
      <c r="Y53" s="60">
        <v>64397</v>
      </c>
      <c r="Z53" s="140">
        <v>51.52</v>
      </c>
      <c r="AA53" s="155">
        <v>500000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>
        <v>100100</v>
      </c>
      <c r="I56" s="60"/>
      <c r="J56" s="60">
        <v>100100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100100</v>
      </c>
      <c r="X56" s="60"/>
      <c r="Y56" s="60">
        <v>100100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14874298</v>
      </c>
      <c r="F57" s="295">
        <f t="shared" si="11"/>
        <v>14874298</v>
      </c>
      <c r="G57" s="295">
        <f t="shared" si="11"/>
        <v>286375</v>
      </c>
      <c r="H57" s="295">
        <f t="shared" si="11"/>
        <v>1504777</v>
      </c>
      <c r="I57" s="295">
        <f t="shared" si="11"/>
        <v>1090399</v>
      </c>
      <c r="J57" s="295">
        <f t="shared" si="11"/>
        <v>2881551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2881551</v>
      </c>
      <c r="X57" s="295">
        <f t="shared" si="11"/>
        <v>3718575</v>
      </c>
      <c r="Y57" s="295">
        <f t="shared" si="11"/>
        <v>-837024</v>
      </c>
      <c r="Z57" s="296">
        <f>+IF(X57&lt;&gt;0,+(Y57/X57)*100,0)</f>
        <v>-22.509267663016075</v>
      </c>
      <c r="AA57" s="297">
        <f>SUM(AA52:AA56)</f>
        <v>14874298</v>
      </c>
    </row>
    <row r="58" spans="1:27" ht="13.5">
      <c r="A58" s="311" t="s">
        <v>210</v>
      </c>
      <c r="B58" s="136"/>
      <c r="C58" s="62"/>
      <c r="D58" s="156"/>
      <c r="E58" s="60">
        <v>162000</v>
      </c>
      <c r="F58" s="60">
        <v>162000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40500</v>
      </c>
      <c r="Y58" s="60">
        <v>-40500</v>
      </c>
      <c r="Z58" s="140">
        <v>-100</v>
      </c>
      <c r="AA58" s="155">
        <v>162000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1810000</v>
      </c>
      <c r="F61" s="60">
        <v>1810000</v>
      </c>
      <c r="G61" s="60">
        <v>42023</v>
      </c>
      <c r="H61" s="60">
        <v>386</v>
      </c>
      <c r="I61" s="60">
        <v>50645</v>
      </c>
      <c r="J61" s="60">
        <v>93054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93054</v>
      </c>
      <c r="X61" s="60">
        <v>452500</v>
      </c>
      <c r="Y61" s="60">
        <v>-359446</v>
      </c>
      <c r="Z61" s="140">
        <v>-79.44</v>
      </c>
      <c r="AA61" s="155">
        <v>1810000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16846298</v>
      </c>
      <c r="F66" s="275"/>
      <c r="G66" s="275">
        <v>328398</v>
      </c>
      <c r="H66" s="275">
        <v>1505163</v>
      </c>
      <c r="I66" s="275">
        <v>1141044</v>
      </c>
      <c r="J66" s="275">
        <v>2974605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2974605</v>
      </c>
      <c r="X66" s="275"/>
      <c r="Y66" s="275">
        <v>2974605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16846298</v>
      </c>
      <c r="F69" s="220">
        <f t="shared" si="12"/>
        <v>0</v>
      </c>
      <c r="G69" s="220">
        <f t="shared" si="12"/>
        <v>328398</v>
      </c>
      <c r="H69" s="220">
        <f t="shared" si="12"/>
        <v>1505163</v>
      </c>
      <c r="I69" s="220">
        <f t="shared" si="12"/>
        <v>1141044</v>
      </c>
      <c r="J69" s="220">
        <f t="shared" si="12"/>
        <v>2974605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2974605</v>
      </c>
      <c r="X69" s="220">
        <f t="shared" si="12"/>
        <v>0</v>
      </c>
      <c r="Y69" s="220">
        <f t="shared" si="12"/>
        <v>2974605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59216218</v>
      </c>
      <c r="D5" s="357">
        <f t="shared" si="0"/>
        <v>0</v>
      </c>
      <c r="E5" s="356">
        <f t="shared" si="0"/>
        <v>73746800</v>
      </c>
      <c r="F5" s="358">
        <f t="shared" si="0"/>
        <v>73746800</v>
      </c>
      <c r="G5" s="358">
        <f t="shared" si="0"/>
        <v>3181054</v>
      </c>
      <c r="H5" s="356">
        <f t="shared" si="0"/>
        <v>8221012</v>
      </c>
      <c r="I5" s="356">
        <f t="shared" si="0"/>
        <v>8483674</v>
      </c>
      <c r="J5" s="358">
        <f t="shared" si="0"/>
        <v>19885740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19885740</v>
      </c>
      <c r="X5" s="356">
        <f t="shared" si="0"/>
        <v>18436700</v>
      </c>
      <c r="Y5" s="358">
        <f t="shared" si="0"/>
        <v>1449040</v>
      </c>
      <c r="Z5" s="359">
        <f>+IF(X5&lt;&gt;0,+(Y5/X5)*100,0)</f>
        <v>7.859541024152912</v>
      </c>
      <c r="AA5" s="360">
        <f>+AA6+AA8+AA11+AA13+AA15</f>
        <v>73746800</v>
      </c>
    </row>
    <row r="6" spans="1:27" ht="13.5">
      <c r="A6" s="361" t="s">
        <v>204</v>
      </c>
      <c r="B6" s="142"/>
      <c r="C6" s="60">
        <f>+C7</f>
        <v>58935218</v>
      </c>
      <c r="D6" s="340">
        <f aca="true" t="shared" si="1" ref="D6:AA6">+D7</f>
        <v>0</v>
      </c>
      <c r="E6" s="60">
        <f t="shared" si="1"/>
        <v>54422300</v>
      </c>
      <c r="F6" s="59">
        <f t="shared" si="1"/>
        <v>54422300</v>
      </c>
      <c r="G6" s="59">
        <f t="shared" si="1"/>
        <v>2761031</v>
      </c>
      <c r="H6" s="60">
        <f t="shared" si="1"/>
        <v>7225075</v>
      </c>
      <c r="I6" s="60">
        <f t="shared" si="1"/>
        <v>8483674</v>
      </c>
      <c r="J6" s="59">
        <f t="shared" si="1"/>
        <v>18469780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18469780</v>
      </c>
      <c r="X6" s="60">
        <f t="shared" si="1"/>
        <v>13605575</v>
      </c>
      <c r="Y6" s="59">
        <f t="shared" si="1"/>
        <v>4864205</v>
      </c>
      <c r="Z6" s="61">
        <f>+IF(X6&lt;&gt;0,+(Y6/X6)*100,0)</f>
        <v>35.751557725417705</v>
      </c>
      <c r="AA6" s="62">
        <f t="shared" si="1"/>
        <v>54422300</v>
      </c>
    </row>
    <row r="7" spans="1:27" ht="13.5">
      <c r="A7" s="291" t="s">
        <v>228</v>
      </c>
      <c r="B7" s="142"/>
      <c r="C7" s="60">
        <v>58935218</v>
      </c>
      <c r="D7" s="340"/>
      <c r="E7" s="60">
        <v>54422300</v>
      </c>
      <c r="F7" s="59">
        <v>54422300</v>
      </c>
      <c r="G7" s="59">
        <v>2761031</v>
      </c>
      <c r="H7" s="60">
        <v>7225075</v>
      </c>
      <c r="I7" s="60">
        <v>8483674</v>
      </c>
      <c r="J7" s="59">
        <v>18469780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18469780</v>
      </c>
      <c r="X7" s="60">
        <v>13605575</v>
      </c>
      <c r="Y7" s="59">
        <v>4864205</v>
      </c>
      <c r="Z7" s="61">
        <v>35.75</v>
      </c>
      <c r="AA7" s="62">
        <v>54422300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19000000</v>
      </c>
      <c r="F8" s="59">
        <f t="shared" si="2"/>
        <v>19000000</v>
      </c>
      <c r="G8" s="59">
        <f t="shared" si="2"/>
        <v>166495</v>
      </c>
      <c r="H8" s="60">
        <f t="shared" si="2"/>
        <v>995937</v>
      </c>
      <c r="I8" s="60">
        <f t="shared" si="2"/>
        <v>0</v>
      </c>
      <c r="J8" s="59">
        <f t="shared" si="2"/>
        <v>1162432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1162432</v>
      </c>
      <c r="X8" s="60">
        <f t="shared" si="2"/>
        <v>4750000</v>
      </c>
      <c r="Y8" s="59">
        <f t="shared" si="2"/>
        <v>-3587568</v>
      </c>
      <c r="Z8" s="61">
        <f>+IF(X8&lt;&gt;0,+(Y8/X8)*100,0)</f>
        <v>-75.52774736842105</v>
      </c>
      <c r="AA8" s="62">
        <f>SUM(AA9:AA10)</f>
        <v>19000000</v>
      </c>
    </row>
    <row r="9" spans="1:27" ht="13.5">
      <c r="A9" s="291" t="s">
        <v>229</v>
      </c>
      <c r="B9" s="142"/>
      <c r="C9" s="60"/>
      <c r="D9" s="340"/>
      <c r="E9" s="60">
        <v>19000000</v>
      </c>
      <c r="F9" s="59">
        <v>19000000</v>
      </c>
      <c r="G9" s="59">
        <v>166495</v>
      </c>
      <c r="H9" s="60">
        <v>995937</v>
      </c>
      <c r="I9" s="60"/>
      <c r="J9" s="59">
        <v>1162432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1162432</v>
      </c>
      <c r="X9" s="60">
        <v>4750000</v>
      </c>
      <c r="Y9" s="59">
        <v>-3587568</v>
      </c>
      <c r="Z9" s="61">
        <v>-75.53</v>
      </c>
      <c r="AA9" s="62">
        <v>19000000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281000</v>
      </c>
      <c r="D15" s="340">
        <f t="shared" si="5"/>
        <v>0</v>
      </c>
      <c r="E15" s="60">
        <f t="shared" si="5"/>
        <v>324500</v>
      </c>
      <c r="F15" s="59">
        <f t="shared" si="5"/>
        <v>324500</v>
      </c>
      <c r="G15" s="59">
        <f t="shared" si="5"/>
        <v>253528</v>
      </c>
      <c r="H15" s="60">
        <f t="shared" si="5"/>
        <v>0</v>
      </c>
      <c r="I15" s="60">
        <f t="shared" si="5"/>
        <v>0</v>
      </c>
      <c r="J15" s="59">
        <f t="shared" si="5"/>
        <v>253528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253528</v>
      </c>
      <c r="X15" s="60">
        <f t="shared" si="5"/>
        <v>81125</v>
      </c>
      <c r="Y15" s="59">
        <f t="shared" si="5"/>
        <v>172403</v>
      </c>
      <c r="Z15" s="61">
        <f>+IF(X15&lt;&gt;0,+(Y15/X15)*100,0)</f>
        <v>212.51525423728813</v>
      </c>
      <c r="AA15" s="62">
        <f>SUM(AA16:AA20)</f>
        <v>324500</v>
      </c>
    </row>
    <row r="16" spans="1:27" ht="13.5">
      <c r="A16" s="291" t="s">
        <v>233</v>
      </c>
      <c r="B16" s="300"/>
      <c r="C16" s="60">
        <v>281000</v>
      </c>
      <c r="D16" s="340"/>
      <c r="E16" s="60">
        <v>224500</v>
      </c>
      <c r="F16" s="59">
        <v>224500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56125</v>
      </c>
      <c r="Y16" s="59">
        <v>-56125</v>
      </c>
      <c r="Z16" s="61">
        <v>-100</v>
      </c>
      <c r="AA16" s="62">
        <v>224500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</v>
      </c>
      <c r="F20" s="59">
        <v>100000</v>
      </c>
      <c r="G20" s="59">
        <v>253528</v>
      </c>
      <c r="H20" s="60"/>
      <c r="I20" s="60"/>
      <c r="J20" s="59">
        <v>253528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253528</v>
      </c>
      <c r="X20" s="60">
        <v>25000</v>
      </c>
      <c r="Y20" s="59">
        <v>228528</v>
      </c>
      <c r="Z20" s="61">
        <v>914.11</v>
      </c>
      <c r="AA20" s="62">
        <v>100000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4860040</v>
      </c>
      <c r="D40" s="344">
        <f t="shared" si="9"/>
        <v>0</v>
      </c>
      <c r="E40" s="343">
        <f t="shared" si="9"/>
        <v>11855000</v>
      </c>
      <c r="F40" s="345">
        <f t="shared" si="9"/>
        <v>11855000</v>
      </c>
      <c r="G40" s="345">
        <f t="shared" si="9"/>
        <v>1327525</v>
      </c>
      <c r="H40" s="343">
        <f t="shared" si="9"/>
        <v>32543</v>
      </c>
      <c r="I40" s="343">
        <f t="shared" si="9"/>
        <v>43824</v>
      </c>
      <c r="J40" s="345">
        <f t="shared" si="9"/>
        <v>1403892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1403892</v>
      </c>
      <c r="X40" s="343">
        <f t="shared" si="9"/>
        <v>2963750</v>
      </c>
      <c r="Y40" s="345">
        <f t="shared" si="9"/>
        <v>-1559858</v>
      </c>
      <c r="Z40" s="336">
        <f>+IF(X40&lt;&gt;0,+(Y40/X40)*100,0)</f>
        <v>-52.63122733024041</v>
      </c>
      <c r="AA40" s="350">
        <f>SUM(AA41:AA49)</f>
        <v>11855000</v>
      </c>
    </row>
    <row r="41" spans="1:27" ht="13.5">
      <c r="A41" s="361" t="s">
        <v>247</v>
      </c>
      <c r="B41" s="142"/>
      <c r="C41" s="362">
        <v>1000000</v>
      </c>
      <c r="D41" s="363"/>
      <c r="E41" s="362">
        <v>3500000</v>
      </c>
      <c r="F41" s="364">
        <v>3500000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875000</v>
      </c>
      <c r="Y41" s="364">
        <v>-875000</v>
      </c>
      <c r="Z41" s="365">
        <v>-100</v>
      </c>
      <c r="AA41" s="366">
        <v>3500000</v>
      </c>
    </row>
    <row r="42" spans="1:27" ht="13.5">
      <c r="A42" s="361" t="s">
        <v>248</v>
      </c>
      <c r="B42" s="136"/>
      <c r="C42" s="60">
        <f aca="true" t="shared" si="10" ref="C42:Y42">+C62</f>
        <v>1200000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1095476</v>
      </c>
      <c r="H42" s="54">
        <f t="shared" si="10"/>
        <v>0</v>
      </c>
      <c r="I42" s="54">
        <f t="shared" si="10"/>
        <v>0</v>
      </c>
      <c r="J42" s="53">
        <f t="shared" si="10"/>
        <v>1095476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1095476</v>
      </c>
      <c r="X42" s="54">
        <f t="shared" si="10"/>
        <v>0</v>
      </c>
      <c r="Y42" s="53">
        <f t="shared" si="10"/>
        <v>1095476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205296</v>
      </c>
      <c r="D43" s="369"/>
      <c r="E43" s="305">
        <v>400000</v>
      </c>
      <c r="F43" s="370">
        <v>400000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100000</v>
      </c>
      <c r="Y43" s="370">
        <v>-100000</v>
      </c>
      <c r="Z43" s="371">
        <v>-100</v>
      </c>
      <c r="AA43" s="303">
        <v>400000</v>
      </c>
    </row>
    <row r="44" spans="1:27" ht="13.5">
      <c r="A44" s="361" t="s">
        <v>250</v>
      </c>
      <c r="B44" s="136"/>
      <c r="C44" s="60">
        <v>1396494</v>
      </c>
      <c r="D44" s="368"/>
      <c r="E44" s="54">
        <v>2100000</v>
      </c>
      <c r="F44" s="53">
        <v>2100000</v>
      </c>
      <c r="G44" s="53">
        <v>133049</v>
      </c>
      <c r="H44" s="54">
        <v>32543</v>
      </c>
      <c r="I44" s="54">
        <v>43824</v>
      </c>
      <c r="J44" s="53">
        <v>209416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209416</v>
      </c>
      <c r="X44" s="54">
        <v>525000</v>
      </c>
      <c r="Y44" s="53">
        <v>-315584</v>
      </c>
      <c r="Z44" s="94">
        <v>-60.11</v>
      </c>
      <c r="AA44" s="95">
        <v>2100000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813004</v>
      </c>
      <c r="D48" s="368"/>
      <c r="E48" s="54">
        <v>4560000</v>
      </c>
      <c r="F48" s="53">
        <v>4560000</v>
      </c>
      <c r="G48" s="53">
        <v>99000</v>
      </c>
      <c r="H48" s="54"/>
      <c r="I48" s="54"/>
      <c r="J48" s="53">
        <v>99000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99000</v>
      </c>
      <c r="X48" s="54">
        <v>1140000</v>
      </c>
      <c r="Y48" s="53">
        <v>-1041000</v>
      </c>
      <c r="Z48" s="94">
        <v>-91.32</v>
      </c>
      <c r="AA48" s="95">
        <v>4560000</v>
      </c>
    </row>
    <row r="49" spans="1:27" ht="13.5">
      <c r="A49" s="361" t="s">
        <v>93</v>
      </c>
      <c r="B49" s="136"/>
      <c r="C49" s="54">
        <v>245246</v>
      </c>
      <c r="D49" s="368"/>
      <c r="E49" s="54">
        <v>1295000</v>
      </c>
      <c r="F49" s="53">
        <v>1295000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323750</v>
      </c>
      <c r="Y49" s="53">
        <v>-323750</v>
      </c>
      <c r="Z49" s="94">
        <v>-100</v>
      </c>
      <c r="AA49" s="95">
        <v>1295000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283553</v>
      </c>
      <c r="D57" s="344">
        <f aca="true" t="shared" si="13" ref="D57:AA57">+D58</f>
        <v>0</v>
      </c>
      <c r="E57" s="343">
        <f t="shared" si="13"/>
        <v>500000</v>
      </c>
      <c r="F57" s="345">
        <f t="shared" si="13"/>
        <v>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125000</v>
      </c>
      <c r="Y57" s="345">
        <f t="shared" si="13"/>
        <v>-125000</v>
      </c>
      <c r="Z57" s="336">
        <f>+IF(X57&lt;&gt;0,+(Y57/X57)*100,0)</f>
        <v>-100</v>
      </c>
      <c r="AA57" s="350">
        <f t="shared" si="13"/>
        <v>500000</v>
      </c>
    </row>
    <row r="58" spans="1:27" ht="13.5">
      <c r="A58" s="361" t="s">
        <v>216</v>
      </c>
      <c r="B58" s="136"/>
      <c r="C58" s="60">
        <v>283553</v>
      </c>
      <c r="D58" s="340"/>
      <c r="E58" s="60">
        <v>500000</v>
      </c>
      <c r="F58" s="59">
        <v>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125000</v>
      </c>
      <c r="Y58" s="59">
        <v>-125000</v>
      </c>
      <c r="Z58" s="61">
        <v>-100</v>
      </c>
      <c r="AA58" s="62">
        <v>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64359811</v>
      </c>
      <c r="D60" s="346">
        <f t="shared" si="14"/>
        <v>0</v>
      </c>
      <c r="E60" s="219">
        <f t="shared" si="14"/>
        <v>86101800</v>
      </c>
      <c r="F60" s="264">
        <f t="shared" si="14"/>
        <v>86101800</v>
      </c>
      <c r="G60" s="264">
        <f t="shared" si="14"/>
        <v>4508579</v>
      </c>
      <c r="H60" s="219">
        <f t="shared" si="14"/>
        <v>8253555</v>
      </c>
      <c r="I60" s="219">
        <f t="shared" si="14"/>
        <v>8527498</v>
      </c>
      <c r="J60" s="264">
        <f t="shared" si="14"/>
        <v>21289632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21289632</v>
      </c>
      <c r="X60" s="219">
        <f t="shared" si="14"/>
        <v>21525450</v>
      </c>
      <c r="Y60" s="264">
        <f t="shared" si="14"/>
        <v>-235818</v>
      </c>
      <c r="Z60" s="337">
        <f>+IF(X60&lt;&gt;0,+(Y60/X60)*100,0)</f>
        <v>-1.0955311038793614</v>
      </c>
      <c r="AA60" s="232">
        <f>+AA57+AA54+AA51+AA40+AA37+AA34+AA22+AA5</f>
        <v>86101800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1200000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1095476</v>
      </c>
      <c r="H62" s="347">
        <f t="shared" si="15"/>
        <v>0</v>
      </c>
      <c r="I62" s="347">
        <f t="shared" si="15"/>
        <v>0</v>
      </c>
      <c r="J62" s="349">
        <f t="shared" si="15"/>
        <v>1095476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1095476</v>
      </c>
      <c r="X62" s="347">
        <f t="shared" si="15"/>
        <v>0</v>
      </c>
      <c r="Y62" s="349">
        <f t="shared" si="15"/>
        <v>1095476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1200000</v>
      </c>
      <c r="D63" s="340"/>
      <c r="E63" s="60"/>
      <c r="F63" s="59"/>
      <c r="G63" s="59">
        <v>1095476</v>
      </c>
      <c r="H63" s="60"/>
      <c r="I63" s="60"/>
      <c r="J63" s="59">
        <v>1095476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1095476</v>
      </c>
      <c r="X63" s="60"/>
      <c r="Y63" s="59">
        <v>1095476</v>
      </c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2014-11-14T15:30:17Z</dcterms:created>
  <dcterms:modified xsi:type="dcterms:W3CDTF">2014-11-14T15:30:23Z</dcterms:modified>
  <cp:category/>
  <cp:version/>
  <cp:contentType/>
  <cp:contentStatus/>
</cp:coreProperties>
</file>